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1.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7.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drawings/drawing18.xml" ContentType="application/vnd.openxmlformats-officedocument.drawing+xml"/>
  <Override PartName="/xl/charts/chart62.xml" ContentType="application/vnd.openxmlformats-officedocument.drawingml.chart+xml"/>
  <Override PartName="/xl/drawings/drawing19.xml" ContentType="application/vnd.openxmlformats-officedocument.drawing+xml"/>
  <Override PartName="/xl/charts/chart63.xml" ContentType="application/vnd.openxmlformats-officedocument.drawingml.chart+xml"/>
  <Override PartName="/xl/drawings/drawing20.xml" ContentType="application/vnd.openxmlformats-officedocument.drawing+xml"/>
  <Override PartName="/xl/charts/chart64.xml" ContentType="application/vnd.openxmlformats-officedocument.drawingml.chart+xml"/>
  <Override PartName="/xl/drawings/drawing21.xml" ContentType="application/vnd.openxmlformats-officedocument.drawing+xml"/>
  <Override PartName="/xl/charts/chart65.xml" ContentType="application/vnd.openxmlformats-officedocument.drawingml.chart+xml"/>
  <Override PartName="/xl/drawings/drawing22.xml" ContentType="application/vnd.openxmlformats-officedocument.drawing+xml"/>
  <Override PartName="/xl/charts/chart66.xml" ContentType="application/vnd.openxmlformats-officedocument.drawingml.chart+xml"/>
  <Override PartName="/xl/drawings/drawing23.xml" ContentType="application/vnd.openxmlformats-officedocument.drawing+xml"/>
  <Override PartName="/xl/charts/chart67.xml" ContentType="application/vnd.openxmlformats-officedocument.drawingml.chart+xml"/>
  <Override PartName="/xl/drawings/drawing24.xml" ContentType="application/vnd.openxmlformats-officedocument.drawing+xml"/>
  <Override PartName="/xl/charts/chart68.xml" ContentType="application/vnd.openxmlformats-officedocument.drawingml.chart+xml"/>
  <Override PartName="/xl/drawings/drawing25.xml" ContentType="application/vnd.openxmlformats-officedocument.drawing+xml"/>
  <Override PartName="/xl/charts/chart69.xml" ContentType="application/vnd.openxmlformats-officedocument.drawingml.chart+xml"/>
  <Override PartName="/xl/drawings/drawing26.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drawings/drawing27.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drawings/drawing28.xml" ContentType="application/vnd.openxmlformats-officedocument.drawing+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29.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089BDF0-DF89-431B-9611-A2775CE071F3}" xr6:coauthVersionLast="47" xr6:coauthVersionMax="47" xr10:uidLastSave="{00000000-0000-0000-0000-000000000000}"/>
  <bookViews>
    <workbookView xWindow="-120" yWindow="-120" windowWidth="23280" windowHeight="12480" tabRatio="643"/>
  </bookViews>
  <sheets>
    <sheet name="Graph Data Aug 13" sheetId="41" r:id="rId1"/>
    <sheet name="summary 0813" sheetId="42" r:id="rId2"/>
    <sheet name="Graph Data Aug 06" sheetId="39" r:id="rId3"/>
    <sheet name="summary 0806" sheetId="40" r:id="rId4"/>
    <sheet name="Graph Data July30" sheetId="37" r:id="rId5"/>
    <sheet name="summary 0730" sheetId="38" r:id="rId6"/>
    <sheet name="Graph Data July23" sheetId="36" r:id="rId7"/>
    <sheet name="summary 0723" sheetId="35" r:id="rId8"/>
    <sheet name="Graph Data July16" sheetId="33" r:id="rId9"/>
    <sheet name="summary 0716" sheetId="34" r:id="rId10"/>
    <sheet name="Graph Data July9" sheetId="31" r:id="rId11"/>
    <sheet name="summary 0709" sheetId="32" r:id="rId12"/>
    <sheet name="Graph Data July 2" sheetId="29" r:id="rId13"/>
    <sheet name="summary 0702" sheetId="30" r:id="rId14"/>
    <sheet name="Graph Data June 25" sheetId="27" r:id="rId15"/>
    <sheet name="summary 0625" sheetId="28" r:id="rId16"/>
    <sheet name="Graph Data June 18" sheetId="25" r:id="rId17"/>
    <sheet name="summary 0618" sheetId="26" r:id="rId18"/>
    <sheet name="Graph Data June 11" sheetId="23" r:id="rId19"/>
    <sheet name="summary 0611" sheetId="24" r:id="rId20"/>
    <sheet name="Graph Data June 4" sheetId="21" r:id="rId21"/>
    <sheet name="summary 0604" sheetId="22" r:id="rId22"/>
    <sheet name="summary 0528" sheetId="19" r:id="rId23"/>
    <sheet name="summary 0518" sheetId="13" r:id="rId24"/>
    <sheet name="chart0518" sheetId="14" r:id="rId25"/>
    <sheet name="Chart0518A" sheetId="15" r:id="rId26"/>
    <sheet name="Summary0510" sheetId="1" r:id="rId27"/>
    <sheet name="Chart1 0510" sheetId="6" r:id="rId28"/>
    <sheet name="Chart2 0510" sheetId="9" r:id="rId29"/>
    <sheet name="Summary0502" sheetId="3" r:id="rId30"/>
    <sheet name="Chart1 0502" sheetId="10" r:id="rId31"/>
    <sheet name="Chart2 0502" sheetId="11" r:id="rId32"/>
    <sheet name="Chart1 Official Books" sheetId="12" r:id="rId33"/>
    <sheet name="Officialized Books As Of 0530" sheetId="18" r:id="rId34"/>
    <sheet name="Graph Data May 28" sheetId="20" r:id="rId35"/>
    <sheet name="Graphing Data" sheetId="2" r:id="rId36"/>
    <sheet name="DPR Graph" sheetId="16" r:id="rId37"/>
    <sheet name="Chart0518 to 0525" sheetId="17" r:id="rId38"/>
    <sheet name="Chart of 0502 to 0517" sheetId="7" r:id="rId39"/>
  </sheets>
  <externalReferences>
    <externalReference r:id="rId40"/>
    <externalReference r:id="rId41"/>
    <externalReference r:id="rId42"/>
    <externalReference r:id="rId43"/>
    <externalReference r:id="rId44"/>
    <externalReference r:id="rId45"/>
    <externalReference r:id="rId46"/>
    <externalReference r:id="rId47"/>
  </externalReferences>
  <definedNames>
    <definedName name="_xlnm.Print_Area" localSheetId="38">'Chart of 0502 to 0517'!$A$1:$O$74</definedName>
    <definedName name="_xlnm.Print_Area" localSheetId="2">'Graph Data Aug 06'!$A$88:$L$146</definedName>
    <definedName name="_xlnm.Print_Area" localSheetId="0">'Graph Data Aug 13'!$A$16:$J$74</definedName>
    <definedName name="_xlnm.Print_Area" localSheetId="12">'Graph Data July 2'!$A$89:$L$147</definedName>
    <definedName name="_xlnm.Print_Area" localSheetId="8">'Graph Data July16'!$A$89:$L$150</definedName>
    <definedName name="_xlnm.Print_Area" localSheetId="6">'Graph Data July23'!$A$16:$J$75</definedName>
    <definedName name="_xlnm.Print_Area" localSheetId="4">'Graph Data July30'!$A$88:$L$152</definedName>
    <definedName name="_xlnm.Print_Area" localSheetId="10">'Graph Data July9'!$A$89:$K$144</definedName>
    <definedName name="_xlnm.Print_Area" localSheetId="18">'Graph Data June 11'!$A$87:$L$134</definedName>
    <definedName name="_xlnm.Print_Area" localSheetId="16">'Graph Data June 18'!$A$88:$L$135</definedName>
    <definedName name="_xlnm.Print_Area" localSheetId="14">'Graph Data June 25'!$A$87:$L$138</definedName>
    <definedName name="_xlnm.Print_Area" localSheetId="20">'Graph Data June 4'!$A$15:$Q$72</definedName>
    <definedName name="_xlnm.Print_Area" localSheetId="34">'Graph Data May 28'!$A$15:$I$70</definedName>
  </definedNames>
  <calcPr calcId="92512"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39" l="1"/>
  <c r="J2" i="39"/>
  <c r="P2" i="39"/>
  <c r="P3" i="39"/>
  <c r="R3" i="39"/>
  <c r="T3" i="39"/>
  <c r="G4" i="39"/>
  <c r="H4" i="39"/>
  <c r="I4" i="39"/>
  <c r="J4" i="39"/>
  <c r="N4" i="39"/>
  <c r="O4" i="39"/>
  <c r="P4" i="39"/>
  <c r="Q4" i="39"/>
  <c r="R4" i="39"/>
  <c r="S4" i="39"/>
  <c r="W4" i="39"/>
  <c r="X4" i="39"/>
  <c r="G5" i="39"/>
  <c r="H5" i="39"/>
  <c r="I5" i="39"/>
  <c r="J5" i="39"/>
  <c r="N5" i="39"/>
  <c r="O5" i="39"/>
  <c r="P5" i="39"/>
  <c r="Q5" i="39"/>
  <c r="R5" i="39"/>
  <c r="S5" i="39"/>
  <c r="T5" i="39"/>
  <c r="U5" i="39"/>
  <c r="V5" i="39"/>
  <c r="W5" i="39"/>
  <c r="X5" i="39"/>
  <c r="G6" i="39"/>
  <c r="H6" i="39"/>
  <c r="I6" i="39"/>
  <c r="J6" i="39"/>
  <c r="O6" i="39"/>
  <c r="P6" i="39"/>
  <c r="T6" i="39"/>
  <c r="U6" i="39"/>
  <c r="V6" i="39"/>
  <c r="W6" i="39"/>
  <c r="X6" i="39"/>
  <c r="G7" i="39"/>
  <c r="N7" i="39"/>
  <c r="O7" i="39"/>
  <c r="Q7" i="39"/>
  <c r="R7" i="39"/>
  <c r="S7" i="39"/>
  <c r="T7" i="39"/>
  <c r="W7" i="39"/>
  <c r="X7" i="39"/>
  <c r="G8" i="39"/>
  <c r="H8" i="39"/>
  <c r="I8" i="39"/>
  <c r="J8" i="39"/>
  <c r="N8" i="39"/>
  <c r="P8" i="39"/>
  <c r="Q8" i="39"/>
  <c r="T8" i="39"/>
  <c r="V8" i="39"/>
  <c r="X8" i="39"/>
  <c r="O9" i="39"/>
  <c r="Q9" i="39"/>
  <c r="R9" i="39"/>
  <c r="V9" i="39"/>
  <c r="W9" i="39"/>
  <c r="X9" i="39"/>
  <c r="S10" i="39"/>
  <c r="U10" i="39"/>
  <c r="V10" i="39"/>
  <c r="W10" i="39"/>
  <c r="X10" i="39"/>
  <c r="J11" i="39"/>
  <c r="K11" i="39"/>
  <c r="L11" i="39"/>
  <c r="M11" i="39"/>
  <c r="N11" i="39"/>
  <c r="O11" i="39"/>
  <c r="P11" i="39"/>
  <c r="Q11" i="39"/>
  <c r="R11" i="39"/>
  <c r="S11" i="39"/>
  <c r="T11" i="39"/>
  <c r="U11" i="39"/>
  <c r="V11" i="39"/>
  <c r="W11" i="39"/>
  <c r="X11" i="39"/>
  <c r="B156" i="39"/>
  <c r="D156" i="39"/>
  <c r="B157" i="39"/>
  <c r="C157" i="39"/>
  <c r="D157" i="39"/>
  <c r="E157" i="39"/>
  <c r="B158" i="39"/>
  <c r="C158" i="39"/>
  <c r="D158" i="39"/>
  <c r="E158" i="39"/>
  <c r="B159" i="39"/>
  <c r="D159" i="39"/>
  <c r="B160" i="39"/>
  <c r="C160" i="39"/>
  <c r="D160" i="39"/>
  <c r="E160" i="39"/>
  <c r="B161" i="39"/>
  <c r="C161" i="39"/>
  <c r="D161" i="39"/>
  <c r="E161" i="39"/>
  <c r="B162" i="39"/>
  <c r="B163" i="39"/>
  <c r="D163" i="39"/>
  <c r="B164" i="39"/>
  <c r="C164" i="39"/>
  <c r="B165" i="39"/>
  <c r="C165" i="39"/>
  <c r="D165" i="39"/>
  <c r="H2" i="41"/>
  <c r="J2" i="41"/>
  <c r="P2" i="41"/>
  <c r="P3" i="41"/>
  <c r="R3" i="41"/>
  <c r="T3" i="41"/>
  <c r="G4" i="41"/>
  <c r="H4" i="41"/>
  <c r="I4" i="41"/>
  <c r="J4" i="41"/>
  <c r="N4" i="41"/>
  <c r="O4" i="41"/>
  <c r="P4" i="41"/>
  <c r="Q4" i="41"/>
  <c r="R4" i="41"/>
  <c r="S4" i="41"/>
  <c r="W4" i="41"/>
  <c r="X4" i="41"/>
  <c r="Y4" i="41"/>
  <c r="G5" i="41"/>
  <c r="H5" i="41"/>
  <c r="I5" i="41"/>
  <c r="J5" i="41"/>
  <c r="N5" i="41"/>
  <c r="O5" i="41"/>
  <c r="P5" i="41"/>
  <c r="Q5" i="41"/>
  <c r="R5" i="41"/>
  <c r="S5" i="41"/>
  <c r="T5" i="41"/>
  <c r="U5" i="41"/>
  <c r="V5" i="41"/>
  <c r="W5" i="41"/>
  <c r="X5" i="41"/>
  <c r="Y5" i="41"/>
  <c r="G6" i="41"/>
  <c r="H6" i="41"/>
  <c r="I6" i="41"/>
  <c r="J6" i="41"/>
  <c r="O6" i="41"/>
  <c r="P6" i="41"/>
  <c r="T6" i="41"/>
  <c r="U6" i="41"/>
  <c r="V6" i="41"/>
  <c r="W6" i="41"/>
  <c r="X6" i="41"/>
  <c r="Y6" i="41"/>
  <c r="G7" i="41"/>
  <c r="N7" i="41"/>
  <c r="O7" i="41"/>
  <c r="Q7" i="41"/>
  <c r="R7" i="41"/>
  <c r="S7" i="41"/>
  <c r="T7" i="41"/>
  <c r="W7" i="41"/>
  <c r="X7" i="41"/>
  <c r="Y7" i="41"/>
  <c r="G8" i="41"/>
  <c r="H8" i="41"/>
  <c r="I8" i="41"/>
  <c r="J8" i="41"/>
  <c r="N8" i="41"/>
  <c r="P8" i="41"/>
  <c r="Q8" i="41"/>
  <c r="T8" i="41"/>
  <c r="V8" i="41"/>
  <c r="X8" i="41"/>
  <c r="Y8" i="41"/>
  <c r="O9" i="41"/>
  <c r="Q9" i="41"/>
  <c r="R9" i="41"/>
  <c r="V9" i="41"/>
  <c r="W9" i="41"/>
  <c r="X9" i="41"/>
  <c r="Y9" i="41"/>
  <c r="S10" i="41"/>
  <c r="U10" i="41"/>
  <c r="V10" i="41"/>
  <c r="W10" i="41"/>
  <c r="X10" i="41"/>
  <c r="J11" i="41"/>
  <c r="K11" i="41"/>
  <c r="L11" i="41"/>
  <c r="M11" i="41"/>
  <c r="N11" i="41"/>
  <c r="O11" i="41"/>
  <c r="P11" i="41"/>
  <c r="Q11" i="41"/>
  <c r="R11" i="41"/>
  <c r="S11" i="41"/>
  <c r="T11" i="41"/>
  <c r="U11" i="41"/>
  <c r="V11" i="41"/>
  <c r="W11" i="41"/>
  <c r="X11" i="41"/>
  <c r="Y11" i="41"/>
  <c r="B162" i="41"/>
  <c r="C162" i="41"/>
  <c r="D162" i="41"/>
  <c r="E162" i="41"/>
  <c r="B163" i="41"/>
  <c r="C163" i="41"/>
  <c r="D163" i="41"/>
  <c r="E163" i="41"/>
  <c r="B164" i="41"/>
  <c r="C164" i="41"/>
  <c r="D164" i="41"/>
  <c r="E164" i="41"/>
  <c r="B165" i="41"/>
  <c r="D165" i="41"/>
  <c r="E165" i="41"/>
  <c r="B166" i="41"/>
  <c r="C166" i="41"/>
  <c r="D166" i="41"/>
  <c r="E166" i="41"/>
  <c r="B167" i="41"/>
  <c r="C167" i="41"/>
  <c r="D167" i="41"/>
  <c r="E167" i="41"/>
  <c r="B168" i="41"/>
  <c r="B169" i="41"/>
  <c r="D169" i="41"/>
  <c r="B170" i="41"/>
  <c r="C170" i="41"/>
  <c r="B171" i="41"/>
  <c r="C171" i="41"/>
  <c r="D171" i="41"/>
  <c r="H2" i="29"/>
  <c r="J2" i="29"/>
  <c r="P2" i="29"/>
  <c r="P3" i="29"/>
  <c r="R3" i="29"/>
  <c r="G4" i="29"/>
  <c r="H4" i="29"/>
  <c r="I4" i="29"/>
  <c r="J4" i="29"/>
  <c r="N4" i="29"/>
  <c r="O4" i="29"/>
  <c r="P4" i="29"/>
  <c r="Q4" i="29"/>
  <c r="R4" i="29"/>
  <c r="S4" i="29"/>
  <c r="G5" i="29"/>
  <c r="H5" i="29"/>
  <c r="I5" i="29"/>
  <c r="J5" i="29"/>
  <c r="N5" i="29"/>
  <c r="O5" i="29"/>
  <c r="P5" i="29"/>
  <c r="Q5" i="29"/>
  <c r="R5" i="29"/>
  <c r="S5" i="29"/>
  <c r="G6" i="29"/>
  <c r="H6" i="29"/>
  <c r="I6" i="29"/>
  <c r="J6" i="29"/>
  <c r="O6" i="29"/>
  <c r="P6" i="29"/>
  <c r="G7" i="29"/>
  <c r="N7" i="29"/>
  <c r="O7" i="29"/>
  <c r="Q7" i="29"/>
  <c r="R7" i="29"/>
  <c r="S7" i="29"/>
  <c r="G8" i="29"/>
  <c r="H8" i="29"/>
  <c r="I8" i="29"/>
  <c r="J8" i="29"/>
  <c r="N8" i="29"/>
  <c r="P8" i="29"/>
  <c r="Q8" i="29"/>
  <c r="O9" i="29"/>
  <c r="Q9" i="29"/>
  <c r="R9" i="29"/>
  <c r="S10" i="29"/>
  <c r="J11" i="29"/>
  <c r="K11" i="29"/>
  <c r="L11" i="29"/>
  <c r="M11" i="29"/>
  <c r="N11" i="29"/>
  <c r="O11" i="29"/>
  <c r="P11" i="29"/>
  <c r="Q11" i="29"/>
  <c r="R11" i="29"/>
  <c r="S11" i="29"/>
  <c r="B160" i="29"/>
  <c r="C160" i="29"/>
  <c r="D160" i="29"/>
  <c r="B161" i="29"/>
  <c r="C161" i="29"/>
  <c r="D161" i="29"/>
  <c r="B162" i="29"/>
  <c r="C162" i="29"/>
  <c r="D162" i="29"/>
  <c r="B163" i="29"/>
  <c r="C163" i="29"/>
  <c r="D163" i="29"/>
  <c r="B164" i="29"/>
  <c r="C164" i="29"/>
  <c r="D164" i="29"/>
  <c r="B165" i="29"/>
  <c r="C165" i="29"/>
  <c r="D165" i="29"/>
  <c r="B166" i="29"/>
  <c r="C166" i="29"/>
  <c r="B167" i="29"/>
  <c r="C167" i="29"/>
  <c r="D167" i="29"/>
  <c r="B168" i="29"/>
  <c r="C168" i="29"/>
  <c r="B169" i="29"/>
  <c r="C169" i="29"/>
  <c r="D169" i="29"/>
  <c r="H2" i="33"/>
  <c r="J2" i="33"/>
  <c r="P2" i="33"/>
  <c r="P3" i="33"/>
  <c r="R3" i="33"/>
  <c r="T3" i="33"/>
  <c r="G4" i="33"/>
  <c r="H4" i="33"/>
  <c r="I4" i="33"/>
  <c r="J4" i="33"/>
  <c r="N4" i="33"/>
  <c r="O4" i="33"/>
  <c r="P4" i="33"/>
  <c r="Q4" i="33"/>
  <c r="R4" i="33"/>
  <c r="S4" i="33"/>
  <c r="G5" i="33"/>
  <c r="H5" i="33"/>
  <c r="I5" i="33"/>
  <c r="J5" i="33"/>
  <c r="N5" i="33"/>
  <c r="O5" i="33"/>
  <c r="P5" i="33"/>
  <c r="Q5" i="33"/>
  <c r="R5" i="33"/>
  <c r="S5" i="33"/>
  <c r="T5" i="33"/>
  <c r="U5" i="33"/>
  <c r="G6" i="33"/>
  <c r="H6" i="33"/>
  <c r="I6" i="33"/>
  <c r="J6" i="33"/>
  <c r="O6" i="33"/>
  <c r="P6" i="33"/>
  <c r="T6" i="33"/>
  <c r="U6" i="33"/>
  <c r="G7" i="33"/>
  <c r="N7" i="33"/>
  <c r="O7" i="33"/>
  <c r="Q7" i="33"/>
  <c r="R7" i="33"/>
  <c r="S7" i="33"/>
  <c r="T7" i="33"/>
  <c r="G8" i="33"/>
  <c r="H8" i="33"/>
  <c r="I8" i="33"/>
  <c r="J8" i="33"/>
  <c r="N8" i="33"/>
  <c r="P8" i="33"/>
  <c r="Q8" i="33"/>
  <c r="T8" i="33"/>
  <c r="O9" i="33"/>
  <c r="Q9" i="33"/>
  <c r="R9" i="33"/>
  <c r="S10" i="33"/>
  <c r="U10" i="33"/>
  <c r="J11" i="33"/>
  <c r="K11" i="33"/>
  <c r="L11" i="33"/>
  <c r="M11" i="33"/>
  <c r="N11" i="33"/>
  <c r="O11" i="33"/>
  <c r="P11" i="33"/>
  <c r="Q11" i="33"/>
  <c r="R11" i="33"/>
  <c r="S11" i="33"/>
  <c r="T11" i="33"/>
  <c r="U11" i="33"/>
  <c r="B165" i="33"/>
  <c r="C165" i="33"/>
  <c r="D165" i="33"/>
  <c r="B166" i="33"/>
  <c r="C166" i="33"/>
  <c r="D166" i="33"/>
  <c r="B167" i="33"/>
  <c r="C167" i="33"/>
  <c r="D167" i="33"/>
  <c r="B168" i="33"/>
  <c r="C168" i="33"/>
  <c r="D168" i="33"/>
  <c r="B169" i="33"/>
  <c r="C169" i="33"/>
  <c r="D169" i="33"/>
  <c r="B170" i="33"/>
  <c r="C170" i="33"/>
  <c r="D170" i="33"/>
  <c r="B171" i="33"/>
  <c r="C171" i="33"/>
  <c r="B172" i="33"/>
  <c r="C172" i="33"/>
  <c r="D172" i="33"/>
  <c r="B173" i="33"/>
  <c r="C173" i="33"/>
  <c r="B174" i="33"/>
  <c r="C174" i="33"/>
  <c r="D174" i="33"/>
  <c r="H2" i="36"/>
  <c r="J2" i="36"/>
  <c r="P2" i="36"/>
  <c r="P3" i="36"/>
  <c r="R3" i="36"/>
  <c r="T3" i="36"/>
  <c r="G4" i="36"/>
  <c r="H4" i="36"/>
  <c r="I4" i="36"/>
  <c r="J4" i="36"/>
  <c r="N4" i="36"/>
  <c r="O4" i="36"/>
  <c r="P4" i="36"/>
  <c r="Q4" i="36"/>
  <c r="R4" i="36"/>
  <c r="S4" i="36"/>
  <c r="G5" i="36"/>
  <c r="H5" i="36"/>
  <c r="I5" i="36"/>
  <c r="J5" i="36"/>
  <c r="N5" i="36"/>
  <c r="O5" i="36"/>
  <c r="P5" i="36"/>
  <c r="Q5" i="36"/>
  <c r="R5" i="36"/>
  <c r="S5" i="36"/>
  <c r="T5" i="36"/>
  <c r="U5" i="36"/>
  <c r="V5" i="36"/>
  <c r="G6" i="36"/>
  <c r="H6" i="36"/>
  <c r="I6" i="36"/>
  <c r="J6" i="36"/>
  <c r="O6" i="36"/>
  <c r="P6" i="36"/>
  <c r="T6" i="36"/>
  <c r="U6" i="36"/>
  <c r="V6" i="36"/>
  <c r="G7" i="36"/>
  <c r="N7" i="36"/>
  <c r="O7" i="36"/>
  <c r="Q7" i="36"/>
  <c r="R7" i="36"/>
  <c r="S7" i="36"/>
  <c r="T7" i="36"/>
  <c r="G8" i="36"/>
  <c r="H8" i="36"/>
  <c r="I8" i="36"/>
  <c r="J8" i="36"/>
  <c r="N8" i="36"/>
  <c r="P8" i="36"/>
  <c r="Q8" i="36"/>
  <c r="T8" i="36"/>
  <c r="V8" i="36"/>
  <c r="O9" i="36"/>
  <c r="Q9" i="36"/>
  <c r="R9" i="36"/>
  <c r="V9" i="36"/>
  <c r="S10" i="36"/>
  <c r="U10" i="36"/>
  <c r="V10" i="36"/>
  <c r="J11" i="36"/>
  <c r="K11" i="36"/>
  <c r="L11" i="36"/>
  <c r="M11" i="36"/>
  <c r="N11" i="36"/>
  <c r="O11" i="36"/>
  <c r="P11" i="36"/>
  <c r="Q11" i="36"/>
  <c r="R11" i="36"/>
  <c r="S11" i="36"/>
  <c r="T11" i="36"/>
  <c r="U11" i="36"/>
  <c r="V11" i="36"/>
  <c r="B165" i="36"/>
  <c r="C165" i="36"/>
  <c r="D165" i="36"/>
  <c r="B166" i="36"/>
  <c r="C166" i="36"/>
  <c r="D166" i="36"/>
  <c r="B167" i="36"/>
  <c r="C167" i="36"/>
  <c r="D167" i="36"/>
  <c r="B168" i="36"/>
  <c r="C168" i="36"/>
  <c r="D168" i="36"/>
  <c r="B169" i="36"/>
  <c r="C169" i="36"/>
  <c r="D169" i="36"/>
  <c r="B170" i="36"/>
  <c r="C170" i="36"/>
  <c r="D170" i="36"/>
  <c r="B171" i="36"/>
  <c r="C171" i="36"/>
  <c r="B172" i="36"/>
  <c r="C172" i="36"/>
  <c r="D172" i="36"/>
  <c r="B173" i="36"/>
  <c r="C173" i="36"/>
  <c r="B174" i="36"/>
  <c r="C174" i="36"/>
  <c r="D174" i="36"/>
  <c r="H2" i="37"/>
  <c r="J2" i="37"/>
  <c r="P2" i="37"/>
  <c r="P3" i="37"/>
  <c r="R3" i="37"/>
  <c r="T3" i="37"/>
  <c r="G4" i="37"/>
  <c r="H4" i="37"/>
  <c r="I4" i="37"/>
  <c r="J4" i="37"/>
  <c r="N4" i="37"/>
  <c r="O4" i="37"/>
  <c r="P4" i="37"/>
  <c r="Q4" i="37"/>
  <c r="R4" i="37"/>
  <c r="S4" i="37"/>
  <c r="W4" i="37"/>
  <c r="G5" i="37"/>
  <c r="H5" i="37"/>
  <c r="I5" i="37"/>
  <c r="J5" i="37"/>
  <c r="N5" i="37"/>
  <c r="O5" i="37"/>
  <c r="P5" i="37"/>
  <c r="Q5" i="37"/>
  <c r="R5" i="37"/>
  <c r="S5" i="37"/>
  <c r="T5" i="37"/>
  <c r="U5" i="37"/>
  <c r="V5" i="37"/>
  <c r="W5" i="37"/>
  <c r="G6" i="37"/>
  <c r="H6" i="37"/>
  <c r="I6" i="37"/>
  <c r="J6" i="37"/>
  <c r="O6" i="37"/>
  <c r="P6" i="37"/>
  <c r="T6" i="37"/>
  <c r="U6" i="37"/>
  <c r="V6" i="37"/>
  <c r="W6" i="37"/>
  <c r="G7" i="37"/>
  <c r="N7" i="37"/>
  <c r="O7" i="37"/>
  <c r="Q7" i="37"/>
  <c r="R7" i="37"/>
  <c r="S7" i="37"/>
  <c r="T7" i="37"/>
  <c r="W7" i="37"/>
  <c r="G8" i="37"/>
  <c r="H8" i="37"/>
  <c r="I8" i="37"/>
  <c r="J8" i="37"/>
  <c r="N8" i="37"/>
  <c r="P8" i="37"/>
  <c r="Q8" i="37"/>
  <c r="T8" i="37"/>
  <c r="V8" i="37"/>
  <c r="O9" i="37"/>
  <c r="Q9" i="37"/>
  <c r="R9" i="37"/>
  <c r="V9" i="37"/>
  <c r="W9" i="37"/>
  <c r="S10" i="37"/>
  <c r="U10" i="37"/>
  <c r="V10" i="37"/>
  <c r="W10" i="37"/>
  <c r="J11" i="37"/>
  <c r="K11" i="37"/>
  <c r="L11" i="37"/>
  <c r="M11" i="37"/>
  <c r="N11" i="37"/>
  <c r="O11" i="37"/>
  <c r="P11" i="37"/>
  <c r="Q11" i="37"/>
  <c r="R11" i="37"/>
  <c r="S11" i="37"/>
  <c r="T11" i="37"/>
  <c r="U11" i="37"/>
  <c r="V11" i="37"/>
  <c r="W11" i="37"/>
  <c r="B165" i="37"/>
  <c r="C165" i="37"/>
  <c r="D165" i="37"/>
  <c r="E165" i="37"/>
  <c r="B166" i="37"/>
  <c r="C166" i="37"/>
  <c r="D166" i="37"/>
  <c r="E166" i="37"/>
  <c r="B167" i="37"/>
  <c r="C167" i="37"/>
  <c r="D167" i="37"/>
  <c r="E167" i="37"/>
  <c r="B168" i="37"/>
  <c r="C168" i="37"/>
  <c r="D168" i="37"/>
  <c r="E168" i="37"/>
  <c r="B169" i="37"/>
  <c r="C169" i="37"/>
  <c r="D169" i="37"/>
  <c r="E169" i="37"/>
  <c r="B170" i="37"/>
  <c r="C170" i="37"/>
  <c r="D170" i="37"/>
  <c r="E170" i="37"/>
  <c r="B171" i="37"/>
  <c r="C171" i="37"/>
  <c r="E171" i="37"/>
  <c r="B172" i="37"/>
  <c r="C172" i="37"/>
  <c r="D172" i="37"/>
  <c r="E172" i="37"/>
  <c r="B173" i="37"/>
  <c r="C173" i="37"/>
  <c r="B174" i="37"/>
  <c r="C174" i="37"/>
  <c r="D174" i="37"/>
  <c r="H2" i="31"/>
  <c r="J2" i="31"/>
  <c r="P2" i="31"/>
  <c r="P3" i="31"/>
  <c r="R3" i="31"/>
  <c r="T3" i="31"/>
  <c r="G4" i="31"/>
  <c r="H4" i="31"/>
  <c r="I4" i="31"/>
  <c r="J4" i="31"/>
  <c r="N4" i="31"/>
  <c r="O4" i="31"/>
  <c r="P4" i="31"/>
  <c r="Q4" i="31"/>
  <c r="R4" i="31"/>
  <c r="S4" i="31"/>
  <c r="G5" i="31"/>
  <c r="H5" i="31"/>
  <c r="I5" i="31"/>
  <c r="J5" i="31"/>
  <c r="N5" i="31"/>
  <c r="O5" i="31"/>
  <c r="P5" i="31"/>
  <c r="Q5" i="31"/>
  <c r="R5" i="31"/>
  <c r="S5" i="31"/>
  <c r="T5" i="31"/>
  <c r="G6" i="31"/>
  <c r="H6" i="31"/>
  <c r="I6" i="31"/>
  <c r="J6" i="31"/>
  <c r="O6" i="31"/>
  <c r="P6" i="31"/>
  <c r="T6" i="31"/>
  <c r="G7" i="31"/>
  <c r="N7" i="31"/>
  <c r="O7" i="31"/>
  <c r="Q7" i="31"/>
  <c r="R7" i="31"/>
  <c r="S7" i="31"/>
  <c r="T7" i="31"/>
  <c r="G8" i="31"/>
  <c r="H8" i="31"/>
  <c r="I8" i="31"/>
  <c r="J8" i="31"/>
  <c r="N8" i="31"/>
  <c r="P8" i="31"/>
  <c r="Q8" i="31"/>
  <c r="T8" i="31"/>
  <c r="O9" i="31"/>
  <c r="Q9" i="31"/>
  <c r="R9" i="31"/>
  <c r="S10" i="31"/>
  <c r="J11" i="31"/>
  <c r="K11" i="31"/>
  <c r="L11" i="31"/>
  <c r="M11" i="31"/>
  <c r="N11" i="31"/>
  <c r="O11" i="31"/>
  <c r="P11" i="31"/>
  <c r="Q11" i="31"/>
  <c r="R11" i="31"/>
  <c r="S11" i="31"/>
  <c r="T11" i="31"/>
  <c r="B165" i="31"/>
  <c r="C165" i="31"/>
  <c r="D165" i="31"/>
  <c r="B166" i="31"/>
  <c r="C166" i="31"/>
  <c r="D166" i="31"/>
  <c r="B167" i="31"/>
  <c r="C167" i="31"/>
  <c r="D167" i="31"/>
  <c r="B168" i="31"/>
  <c r="C168" i="31"/>
  <c r="D168" i="31"/>
  <c r="B169" i="31"/>
  <c r="C169" i="31"/>
  <c r="D169" i="31"/>
  <c r="B170" i="31"/>
  <c r="C170" i="31"/>
  <c r="D170" i="31"/>
  <c r="B171" i="31"/>
  <c r="C171" i="31"/>
  <c r="B172" i="31"/>
  <c r="C172" i="31"/>
  <c r="D172" i="31"/>
  <c r="B173" i="31"/>
  <c r="C173" i="31"/>
  <c r="B174" i="31"/>
  <c r="C174" i="31"/>
  <c r="D174" i="31"/>
  <c r="H2" i="23"/>
  <c r="J2" i="23"/>
  <c r="P2" i="23"/>
  <c r="P3" i="23"/>
  <c r="G4" i="23"/>
  <c r="H4" i="23"/>
  <c r="I4" i="23"/>
  <c r="J4" i="23"/>
  <c r="N4" i="23"/>
  <c r="O4" i="23"/>
  <c r="P4" i="23"/>
  <c r="G5" i="23"/>
  <c r="H5" i="23"/>
  <c r="I5" i="23"/>
  <c r="J5" i="23"/>
  <c r="N5" i="23"/>
  <c r="O5" i="23"/>
  <c r="P5" i="23"/>
  <c r="G6" i="23"/>
  <c r="H6" i="23"/>
  <c r="I6" i="23"/>
  <c r="J6" i="23"/>
  <c r="O6" i="23"/>
  <c r="P6" i="23"/>
  <c r="G7" i="23"/>
  <c r="N7" i="23"/>
  <c r="O7" i="23"/>
  <c r="G8" i="23"/>
  <c r="H8" i="23"/>
  <c r="I8" i="23"/>
  <c r="J8" i="23"/>
  <c r="N8" i="23"/>
  <c r="P8" i="23"/>
  <c r="O9" i="23"/>
  <c r="J10" i="23"/>
  <c r="K10" i="23"/>
  <c r="L10" i="23"/>
  <c r="M10" i="23"/>
  <c r="N10" i="23"/>
  <c r="O10" i="23"/>
  <c r="P10" i="23"/>
  <c r="B141" i="23"/>
  <c r="C141" i="23"/>
  <c r="D141" i="23"/>
  <c r="B142" i="23"/>
  <c r="C142" i="23"/>
  <c r="D142" i="23"/>
  <c r="B143" i="23"/>
  <c r="C143" i="23"/>
  <c r="D143" i="23"/>
  <c r="B144" i="23"/>
  <c r="C144" i="23"/>
  <c r="D144" i="23"/>
  <c r="B145" i="23"/>
  <c r="C145" i="23"/>
  <c r="D145" i="23"/>
  <c r="B146" i="23"/>
  <c r="C146" i="23"/>
  <c r="D146" i="23"/>
  <c r="B147" i="23"/>
  <c r="C147" i="23"/>
  <c r="B148" i="23"/>
  <c r="C148" i="23"/>
  <c r="B149" i="23"/>
  <c r="C149" i="23"/>
  <c r="B150" i="23"/>
  <c r="C150" i="23"/>
  <c r="D150" i="23"/>
  <c r="H2" i="25"/>
  <c r="J2" i="25"/>
  <c r="P2" i="25"/>
  <c r="P3" i="25"/>
  <c r="G4" i="25"/>
  <c r="H4" i="25"/>
  <c r="I4" i="25"/>
  <c r="J4" i="25"/>
  <c r="N4" i="25"/>
  <c r="O4" i="25"/>
  <c r="P4" i="25"/>
  <c r="Q4" i="25"/>
  <c r="G5" i="25"/>
  <c r="H5" i="25"/>
  <c r="I5" i="25"/>
  <c r="J5" i="25"/>
  <c r="N5" i="25"/>
  <c r="O5" i="25"/>
  <c r="P5" i="25"/>
  <c r="Q5" i="25"/>
  <c r="G6" i="25"/>
  <c r="H6" i="25"/>
  <c r="I6" i="25"/>
  <c r="J6" i="25"/>
  <c r="O6" i="25"/>
  <c r="P6" i="25"/>
  <c r="G7" i="25"/>
  <c r="N7" i="25"/>
  <c r="O7" i="25"/>
  <c r="Q7" i="25"/>
  <c r="G8" i="25"/>
  <c r="H8" i="25"/>
  <c r="I8" i="25"/>
  <c r="J8" i="25"/>
  <c r="N8" i="25"/>
  <c r="P8" i="25"/>
  <c r="Q8" i="25"/>
  <c r="O9" i="25"/>
  <c r="Q9" i="25"/>
  <c r="J10" i="25"/>
  <c r="K10" i="25"/>
  <c r="L10" i="25"/>
  <c r="M10" i="25"/>
  <c r="N10" i="25"/>
  <c r="O10" i="25"/>
  <c r="P10" i="25"/>
  <c r="Q10" i="25"/>
  <c r="B141" i="25"/>
  <c r="C141" i="25"/>
  <c r="D141" i="25"/>
  <c r="B142" i="25"/>
  <c r="C142" i="25"/>
  <c r="D142" i="25"/>
  <c r="B143" i="25"/>
  <c r="C143" i="25"/>
  <c r="D143" i="25"/>
  <c r="B144" i="25"/>
  <c r="C144" i="25"/>
  <c r="D144" i="25"/>
  <c r="B145" i="25"/>
  <c r="C145" i="25"/>
  <c r="D145" i="25"/>
  <c r="B146" i="25"/>
  <c r="C146" i="25"/>
  <c r="D146" i="25"/>
  <c r="B147" i="25"/>
  <c r="C147" i="25"/>
  <c r="B148" i="25"/>
  <c r="C148" i="25"/>
  <c r="B149" i="25"/>
  <c r="C149" i="25"/>
  <c r="B150" i="25"/>
  <c r="C150" i="25"/>
  <c r="D150" i="25"/>
  <c r="H2" i="27"/>
  <c r="J2" i="27"/>
  <c r="P2" i="27"/>
  <c r="P3" i="27"/>
  <c r="R3" i="27"/>
  <c r="G4" i="27"/>
  <c r="H4" i="27"/>
  <c r="I4" i="27"/>
  <c r="J4" i="27"/>
  <c r="N4" i="27"/>
  <c r="O4" i="27"/>
  <c r="P4" i="27"/>
  <c r="Q4" i="27"/>
  <c r="R4" i="27"/>
  <c r="G5" i="27"/>
  <c r="H5" i="27"/>
  <c r="I5" i="27"/>
  <c r="J5" i="27"/>
  <c r="N5" i="27"/>
  <c r="O5" i="27"/>
  <c r="P5" i="27"/>
  <c r="Q5" i="27"/>
  <c r="R5" i="27"/>
  <c r="G6" i="27"/>
  <c r="H6" i="27"/>
  <c r="I6" i="27"/>
  <c r="J6" i="27"/>
  <c r="O6" i="27"/>
  <c r="P6" i="27"/>
  <c r="G7" i="27"/>
  <c r="N7" i="27"/>
  <c r="O7" i="27"/>
  <c r="Q7" i="27"/>
  <c r="R7" i="27"/>
  <c r="G8" i="27"/>
  <c r="H8" i="27"/>
  <c r="I8" i="27"/>
  <c r="J8" i="27"/>
  <c r="N8" i="27"/>
  <c r="P8" i="27"/>
  <c r="Q8" i="27"/>
  <c r="O9" i="27"/>
  <c r="Q9" i="27"/>
  <c r="R9" i="27"/>
  <c r="J10" i="27"/>
  <c r="K10" i="27"/>
  <c r="L10" i="27"/>
  <c r="M10" i="27"/>
  <c r="N10" i="27"/>
  <c r="O10" i="27"/>
  <c r="P10" i="27"/>
  <c r="Q10" i="27"/>
  <c r="R10" i="27"/>
  <c r="B159" i="27"/>
  <c r="C159" i="27"/>
  <c r="D159" i="27"/>
  <c r="B160" i="27"/>
  <c r="C160" i="27"/>
  <c r="D160" i="27"/>
  <c r="B161" i="27"/>
  <c r="C161" i="27"/>
  <c r="D161" i="27"/>
  <c r="B162" i="27"/>
  <c r="C162" i="27"/>
  <c r="D162" i="27"/>
  <c r="B163" i="27"/>
  <c r="C163" i="27"/>
  <c r="D163" i="27"/>
  <c r="B164" i="27"/>
  <c r="C164" i="27"/>
  <c r="D164" i="27"/>
  <c r="B165" i="27"/>
  <c r="C165" i="27"/>
  <c r="B166" i="27"/>
  <c r="C166" i="27"/>
  <c r="D166" i="27"/>
  <c r="B167" i="27"/>
  <c r="C167" i="27"/>
  <c r="B168" i="27"/>
  <c r="C168" i="27"/>
  <c r="D168" i="27"/>
  <c r="H2" i="21"/>
  <c r="J2" i="21"/>
  <c r="G4" i="21"/>
  <c r="H4" i="21"/>
  <c r="I4" i="21"/>
  <c r="J4" i="21"/>
  <c r="N4" i="21"/>
  <c r="O4" i="21"/>
  <c r="G5" i="21"/>
  <c r="H5" i="21"/>
  <c r="I5" i="21"/>
  <c r="J5" i="21"/>
  <c r="N5" i="21"/>
  <c r="O5" i="21"/>
  <c r="G6" i="21"/>
  <c r="H6" i="21"/>
  <c r="I6" i="21"/>
  <c r="J6" i="21"/>
  <c r="O6" i="21"/>
  <c r="G7" i="21"/>
  <c r="N7" i="21"/>
  <c r="O7" i="21"/>
  <c r="G8" i="21"/>
  <c r="H8" i="21"/>
  <c r="I8" i="21"/>
  <c r="J8" i="21"/>
  <c r="N8" i="21"/>
  <c r="O9" i="21"/>
  <c r="J10" i="21"/>
  <c r="K10" i="21"/>
  <c r="L10" i="21"/>
  <c r="M10" i="21"/>
  <c r="N10" i="21"/>
  <c r="O10" i="21"/>
  <c r="B141" i="21"/>
  <c r="C141" i="21"/>
  <c r="D141" i="21"/>
  <c r="B142" i="21"/>
  <c r="C142" i="21"/>
  <c r="D142" i="21"/>
  <c r="B143" i="21"/>
  <c r="C143" i="21"/>
  <c r="D143" i="21"/>
  <c r="B144" i="21"/>
  <c r="C144" i="21"/>
  <c r="B145" i="21"/>
  <c r="C145" i="21"/>
  <c r="D145" i="21"/>
  <c r="B146" i="21"/>
  <c r="C146" i="21"/>
  <c r="D146" i="21"/>
  <c r="B147" i="21"/>
  <c r="C147" i="21"/>
  <c r="B148" i="21"/>
  <c r="C148" i="21"/>
  <c r="B149" i="21"/>
  <c r="C149" i="21"/>
  <c r="B150" i="21"/>
  <c r="C150" i="21"/>
  <c r="D150" i="21"/>
  <c r="H2" i="20"/>
  <c r="J2" i="20"/>
  <c r="G4" i="20"/>
  <c r="H4" i="20"/>
  <c r="I4" i="20"/>
  <c r="J4" i="20"/>
  <c r="N4" i="20"/>
  <c r="G5" i="20"/>
  <c r="H5" i="20"/>
  <c r="I5" i="20"/>
  <c r="J5" i="20"/>
  <c r="N5" i="20"/>
  <c r="G6" i="20"/>
  <c r="H6" i="20"/>
  <c r="I6" i="20"/>
  <c r="J6" i="20"/>
  <c r="G7" i="20"/>
  <c r="N7" i="20"/>
  <c r="G8" i="20"/>
  <c r="H8" i="20"/>
  <c r="I8" i="20"/>
  <c r="J8" i="20"/>
  <c r="N8" i="20"/>
  <c r="J10" i="20"/>
  <c r="K10" i="20"/>
  <c r="L10" i="20"/>
  <c r="M10" i="20"/>
  <c r="N10" i="20"/>
  <c r="B109" i="20"/>
  <c r="B110" i="20"/>
  <c r="C110" i="20"/>
  <c r="B111" i="20"/>
  <c r="C111" i="20"/>
  <c r="B112" i="20"/>
  <c r="B113" i="20"/>
  <c r="C113" i="20"/>
  <c r="B114" i="20"/>
  <c r="C114" i="20"/>
  <c r="B115" i="20"/>
  <c r="B116" i="20"/>
  <c r="C116" i="20"/>
  <c r="K5" i="13"/>
  <c r="I32" i="13"/>
  <c r="K5" i="19"/>
  <c r="K12" i="19"/>
  <c r="K13" i="19"/>
  <c r="K15" i="19"/>
  <c r="K16" i="19"/>
  <c r="I33" i="19"/>
  <c r="K5" i="22"/>
  <c r="K12" i="22"/>
  <c r="K13" i="22"/>
  <c r="K14" i="22"/>
  <c r="K15" i="22"/>
  <c r="K17" i="22"/>
  <c r="I25" i="22"/>
  <c r="I26" i="22"/>
  <c r="I28" i="22"/>
  <c r="I29" i="22"/>
  <c r="I33" i="22"/>
  <c r="K5" i="24"/>
  <c r="K10" i="24"/>
  <c r="K12" i="24"/>
  <c r="K13" i="24"/>
  <c r="K14" i="24"/>
  <c r="K16" i="24"/>
  <c r="I25" i="24"/>
  <c r="I26" i="24"/>
  <c r="I28" i="24"/>
  <c r="I29" i="24"/>
  <c r="I32" i="24"/>
  <c r="I33" i="24"/>
  <c r="K5" i="26"/>
  <c r="K12" i="26"/>
  <c r="K13" i="26"/>
  <c r="K15" i="26"/>
  <c r="K16" i="26"/>
  <c r="K17" i="26"/>
  <c r="K18" i="26"/>
  <c r="I26" i="26"/>
  <c r="I28" i="26"/>
  <c r="I29" i="26"/>
  <c r="I30" i="26"/>
  <c r="I32" i="26"/>
  <c r="I33" i="26"/>
  <c r="K5" i="28"/>
  <c r="K11" i="28"/>
  <c r="K12" i="28"/>
  <c r="K13" i="28"/>
  <c r="K15" i="28"/>
  <c r="K17" i="28"/>
  <c r="I25" i="28"/>
  <c r="I26" i="28"/>
  <c r="I27" i="28"/>
  <c r="I28" i="28"/>
  <c r="I29" i="28"/>
  <c r="I30" i="28"/>
  <c r="I31" i="28"/>
  <c r="I32" i="28"/>
  <c r="I33" i="28"/>
  <c r="K5" i="30"/>
  <c r="K12" i="30"/>
  <c r="K13" i="30"/>
  <c r="K15" i="30"/>
  <c r="K18" i="30"/>
  <c r="I24" i="30"/>
  <c r="I25" i="30"/>
  <c r="I26" i="30"/>
  <c r="I27" i="30"/>
  <c r="I28" i="30"/>
  <c r="I33" i="30"/>
  <c r="K5" i="32"/>
  <c r="K10" i="32"/>
  <c r="K12" i="32"/>
  <c r="K13" i="32"/>
  <c r="K14" i="32"/>
  <c r="K15" i="32"/>
  <c r="I24" i="32"/>
  <c r="I25" i="32"/>
  <c r="I26" i="32"/>
  <c r="I27" i="32"/>
  <c r="I28" i="32"/>
  <c r="I32" i="32"/>
  <c r="I33" i="32"/>
  <c r="K5" i="34"/>
  <c r="I33" i="34"/>
  <c r="K5" i="35"/>
  <c r="K12" i="35"/>
  <c r="K13" i="35"/>
  <c r="K16" i="35"/>
  <c r="K17" i="35"/>
  <c r="K18" i="35"/>
  <c r="I25" i="35"/>
  <c r="I26" i="35"/>
  <c r="I27" i="35"/>
  <c r="I28" i="35"/>
  <c r="I32" i="35"/>
  <c r="I33" i="35"/>
  <c r="K5" i="38"/>
  <c r="K12" i="38"/>
  <c r="K13" i="38"/>
  <c r="K14" i="38"/>
  <c r="K15" i="38"/>
  <c r="K17" i="38"/>
  <c r="K18" i="38"/>
  <c r="I25" i="38"/>
  <c r="I26" i="38"/>
  <c r="I28" i="38"/>
  <c r="I29" i="38"/>
  <c r="I32" i="38"/>
  <c r="I33" i="38"/>
  <c r="K5" i="40"/>
  <c r="K12" i="40"/>
  <c r="K13" i="40"/>
  <c r="K14" i="40"/>
  <c r="K15" i="40"/>
  <c r="K16" i="40"/>
  <c r="K17" i="40"/>
  <c r="K18" i="40"/>
  <c r="I25" i="40"/>
  <c r="I26" i="40"/>
  <c r="I28" i="40"/>
  <c r="I29" i="40"/>
  <c r="I32" i="40"/>
  <c r="I33" i="40"/>
  <c r="K5" i="42"/>
  <c r="K12" i="42"/>
  <c r="K13" i="42"/>
  <c r="K14" i="42"/>
  <c r="K15" i="42"/>
  <c r="K16" i="42"/>
  <c r="K17" i="42"/>
  <c r="I25" i="42"/>
  <c r="I26" i="42"/>
  <c r="I33" i="42"/>
  <c r="K5" i="3"/>
  <c r="I31" i="3"/>
  <c r="K5" i="1"/>
  <c r="I32" i="1"/>
</calcChain>
</file>

<file path=xl/sharedStrings.xml><?xml version="1.0" encoding="utf-8"?>
<sst xmlns="http://schemas.openxmlformats.org/spreadsheetml/2006/main" count="6276" uniqueCount="400">
  <si>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</si>
  <si>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</si>
  <si>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</si>
  <si>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</si>
  <si>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</si>
  <si>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</si>
  <si>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</si>
  <si>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</si>
  <si>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</si>
  <si>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</si>
  <si>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</si>
  <si>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</si>
  <si>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</si>
  <si>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</si>
  <si>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</si>
  <si>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</si>
  <si>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</si>
  <si>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</si>
  <si>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</si>
  <si>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</si>
  <si>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</si>
  <si>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</si>
  <si>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</si>
  <si>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</si>
  <si>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</si>
  <si>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</si>
  <si>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</si>
  <si>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</si>
  <si>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</si>
  <si>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</si>
  <si>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</si>
  <si>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</si>
  <si>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</si>
  <si>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</si>
  <si>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</si>
  <si>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</si>
  <si>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</si>
  <si>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</si>
  <si>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</si>
  <si>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</si>
  <si>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</si>
  <si>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</si>
  <si>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</si>
  <si>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</si>
  <si>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</si>
  <si>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</si>
  <si>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</si>
  <si>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</si>
  <si>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</si>
  <si>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</si>
  <si>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</si>
  <si>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</si>
  <si>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</si>
  <si>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</si>
  <si>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</si>
  <si>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</si>
  <si>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</si>
  <si>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</si>
  <si>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</si>
  <si>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</si>
  <si>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</si>
  <si>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</si>
  <si>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</si>
  <si>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</si>
  <si>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</si>
  <si>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</si>
  <si>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</si>
  <si>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</si>
  <si>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</si>
  <si>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</si>
  <si>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</si>
  <si>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</si>
  <si>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</si>
  <si>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</si>
  <si>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</si>
  <si>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</si>
  <si>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</si>
  <si>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</si>
  <si>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</si>
  <si>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</si>
  <si>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</si>
  <si>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</si>
  <si>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</si>
  <si>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</si>
  <si>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</si>
  <si>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</si>
  <si>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</si>
  <si>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</si>
  <si>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</si>
  <si>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</si>
  <si>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</si>
  <si>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</si>
  <si>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</si>
  <si>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</si>
  <si>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</si>
  <si>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</si>
  <si>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</si>
  <si>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</si>
  <si>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</si>
  <si>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</si>
  <si>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</si>
  <si>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</si>
  <si>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</si>
  <si>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</si>
  <si>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</si>
  <si>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</si>
  <si>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</si>
  <si>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</si>
  <si>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</si>
  <si>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</si>
  <si>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</si>
  <si>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</si>
  <si>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</si>
  <si>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</si>
  <si>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</si>
  <si>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</si>
  <si>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</si>
  <si>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</si>
  <si>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</si>
  <si>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</si>
  <si>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</si>
  <si>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</si>
  <si>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</si>
  <si>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</si>
  <si>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</si>
  <si>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</si>
  <si>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</si>
  <si>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</si>
  <si>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</si>
  <si>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</si>
  <si>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</si>
  <si>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</si>
  <si>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</si>
  <si>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</si>
  <si>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</si>
  <si>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</si>
  <si>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</si>
  <si>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</si>
  <si>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</si>
  <si>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</si>
  <si>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</si>
  <si>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</si>
  <si>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</si>
  <si>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</si>
  <si>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</si>
  <si>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</si>
  <si>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</si>
  <si>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</si>
  <si>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</si>
  <si>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</si>
  <si>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</si>
  <si>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</si>
  <si>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</si>
  <si>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</si>
  <si>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</si>
  <si>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</si>
  <si>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</si>
  <si>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</si>
  <si>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</si>
  <si>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</si>
  <si>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</si>
  <si>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</si>
  <si>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</si>
  <si>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</si>
  <si>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</si>
  <si>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</si>
  <si>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</si>
  <si>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</si>
  <si>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</si>
  <si>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</si>
  <si>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</si>
  <si>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</si>
  <si>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</si>
  <si>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</si>
  <si>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</si>
  <si>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</si>
  <si>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</si>
  <si>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</si>
  <si>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</si>
  <si>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</si>
  <si>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</si>
  <si>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</si>
  <si>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</si>
  <si>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</si>
  <si>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</si>
  <si>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</si>
  <si>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</si>
  <si>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</si>
  <si>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</si>
  <si>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</si>
  <si>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</si>
  <si>
    <t>06/11-06/15</t>
  </si>
  <si>
    <t>UK books not officialized</t>
  </si>
  <si>
    <t>MTM failures on 2 days</t>
  </si>
  <si>
    <t>Heat Swap positions not captured in Risktrac due to systems requirements.</t>
  </si>
  <si>
    <t>Heat Rate Swaps</t>
  </si>
  <si>
    <t>EA-POwER</t>
  </si>
  <si>
    <t>US-POWER</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</si>
  <si>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</si>
  <si>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</si>
  <si>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RMS Database</t>
  </si>
  <si>
    <t>IT</t>
  </si>
  <si>
    <t>During performance of weekly archive process, the INDEX process failed to run  appropriately.  Therefore the Index process was not completed by 6am.  The non completion of the Index process preveted the receipt of late UK feeds.  As US books are officialized end of business day, no impact on recording 06/15/01 positions.</t>
  </si>
  <si>
    <t>DBA's working with help desks to identify problem and correct.  Upgrade to Oracle 8 may resolve issue.</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</si>
  <si>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</si>
  <si>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</si>
  <si>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</si>
  <si>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</si>
  <si>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Eastern 1 &amp; 2 spreadsheets</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</si>
  <si>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</si>
  <si>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</si>
  <si>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</si>
  <si>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</si>
  <si>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</si>
  <si>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</si>
  <si>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</si>
  <si>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</si>
  <si>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</si>
  <si>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Book was not officialized. Update Pending</t>
  </si>
  <si>
    <t>EA-Power</t>
  </si>
  <si>
    <t>US Power EAST</t>
  </si>
  <si>
    <t>Stacey White</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</si>
  <si>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</si>
  <si>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</si>
  <si>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</si>
  <si>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Book was not officialized.  Update is Pending</t>
  </si>
  <si>
    <r>
      <t xml:space="preserve">Resolution has been developed and is currently being tested.  Test feed should be in place by 06/11/01.  </t>
    </r>
    <r>
      <rPr>
        <sz val="10"/>
        <color indexed="10"/>
        <rFont val="Arial"/>
        <family val="2"/>
      </rPr>
      <t>Test file for new extraction appears to be working.  Will transmit one more test prior to placing into production.</t>
    </r>
  </si>
  <si>
    <t>SUMMARY BY WEEK FOR  06/11-06/15</t>
  </si>
  <si>
    <t>06/18-06/22</t>
  </si>
  <si>
    <t>MTM failures caused by various IT issues.</t>
  </si>
  <si>
    <t>Book not Officialized</t>
  </si>
  <si>
    <t>Changed in book attributes caused data mismatch.</t>
  </si>
  <si>
    <t>Credit file not provided in a timely manner.</t>
  </si>
  <si>
    <t>Change in SAP file format caused overstatement of Credit Risk.</t>
  </si>
  <si>
    <t>European</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</si>
  <si>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</si>
  <si>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</si>
  <si>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</si>
  <si>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</si>
  <si>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</si>
  <si>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EES-GAS</t>
  </si>
  <si>
    <t>Scott Mills</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</si>
  <si>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</si>
  <si>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</si>
  <si>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</si>
  <si>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</si>
  <si>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</si>
  <si>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EES Credit File</t>
  </si>
  <si>
    <t xml:space="preserve">Due to problems with source system upgrade, the EES MTM credit file has not been received in a timely manner.  </t>
  </si>
  <si>
    <t>Risk Management working to identify problem and resolving issue.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</si>
  <si>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</si>
  <si>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</si>
  <si>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</si>
  <si>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</si>
  <si>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</si>
  <si>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</si>
  <si>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</si>
  <si>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</si>
  <si>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</si>
  <si>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</si>
  <si>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</si>
  <si>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</si>
  <si>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UK EBS</t>
  </si>
  <si>
    <t>EBS credit file not transmitted for 06/29/01.</t>
  </si>
  <si>
    <t>Will discuss importance of completing end of day process with RM</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</si>
  <si>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</si>
  <si>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</si>
  <si>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</si>
  <si>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</si>
  <si>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</si>
  <si>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</si>
  <si>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FT-CAND-EGSC-BC-PRC;FT-CAND-EGSC-PRC; FT-CAND-EGSC-OPT IDX &amp; PRC</t>
  </si>
  <si>
    <t>EA</t>
  </si>
  <si>
    <t>Canada Gas</t>
  </si>
  <si>
    <t>Books were officialized late, but before VaR deadline.  However, the data was not captured for  credit reporting purposes since credit report runs at 1:30am.</t>
  </si>
  <si>
    <t>Will discuss potential to change timing of credit process with Debbie Brackett and John Powell.</t>
  </si>
  <si>
    <t>EES-CANADA-PRC</t>
  </si>
  <si>
    <t>Trader failed to load needed curve data, which prevented calcing of book.   Curve data was loaded and books were officialized</t>
  </si>
  <si>
    <t>RM needs to develop procedures to identify when needed data is not loaded</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</si>
  <si>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</si>
  <si>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</si>
  <si>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</si>
  <si>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06/25-06/29</t>
  </si>
  <si>
    <t>07/02-07/05</t>
  </si>
  <si>
    <t>NG-ERMS-XL-PRC, NG-PR-OPT-PRC, NG-EXOTIC-PRC</t>
  </si>
  <si>
    <t>US Gas Financial</t>
  </si>
  <si>
    <t>Jeff Gossett</t>
  </si>
  <si>
    <t>Worked late therefore did not officialize in time for Credit run at 1:30 AM.</t>
  </si>
  <si>
    <t>Books need to be re-loaded for credit.  Discuss timing of Credit procedures with Debbie Brackett to allow for books officialized prior to 6 am</t>
  </si>
  <si>
    <t>STEEL VaR</t>
  </si>
  <si>
    <t>Steel</t>
  </si>
  <si>
    <t>Shelly Wood</t>
  </si>
  <si>
    <t>Positions were uploaded again to insure data was accurate.  VaR was rerun.</t>
  </si>
  <si>
    <t>Update Pending</t>
  </si>
  <si>
    <t>NBP Curve</t>
  </si>
  <si>
    <t xml:space="preserve">Curve data after Sept 2003 is zeroed out on the RisktRAC side, while data is valid on UK side.  Zero values can cause VaR to crash as it is a primary curve. </t>
  </si>
  <si>
    <t>RM and IT researching to determine what is causing error and provide update.</t>
  </si>
  <si>
    <t>Australia</t>
  </si>
  <si>
    <t>Australia Power</t>
  </si>
  <si>
    <t>Update pending</t>
  </si>
  <si>
    <t>Books were officialized after Credit procedures.</t>
  </si>
  <si>
    <t>Steel positions were reloaded.</t>
  </si>
  <si>
    <t>NBP Curve data not completely captured.</t>
  </si>
  <si>
    <t>Attribute mismatch</t>
  </si>
  <si>
    <t># Active books by group</t>
  </si>
  <si>
    <t>Continental power was not able to officialize due to a Portcalc failure.  Issue had not been identified and Houston IT was working on resolving the issue.</t>
  </si>
  <si>
    <t>Update pending from IT department.</t>
  </si>
  <si>
    <t>UK-COAL-FRT-TC-PRC</t>
  </si>
  <si>
    <t>UK Coal</t>
  </si>
  <si>
    <t>Todd Hall</t>
  </si>
  <si>
    <t>Book contains deals that are not being valued properly.  Certain PV notional positions for specific deals and time periods are not being valued &amp; reported by ERMS.  ERMS IT is working to identify issue.</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</si>
  <si>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</si>
  <si>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</si>
  <si>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INTRA-EMWNSS2-GDL</t>
  </si>
  <si>
    <t>US GAS</t>
  </si>
  <si>
    <t>Book was officialized, but due to an attribute mismatch the data was not captured by RisktRac.    Problem was resolved and data pulled in and VaR rerun.</t>
  </si>
  <si>
    <t>Working to identify issue and resolve.</t>
  </si>
  <si>
    <t>07/09-07/13</t>
  </si>
  <si>
    <t>Ennovate Books not officialized.</t>
  </si>
  <si>
    <t>Curve data errors caused incorrect VaR</t>
  </si>
  <si>
    <t>Paper books were not captured by credit processes.</t>
  </si>
  <si>
    <t>IT issues prevent timely captured of data.  Energydesk.com will resolved Nordic issues.</t>
  </si>
  <si>
    <t>07/16-07/20</t>
  </si>
  <si>
    <t>FT-IM-ENOV-GDL</t>
  </si>
  <si>
    <t>US Ennovate</t>
  </si>
  <si>
    <t>Kevin Radous</t>
  </si>
  <si>
    <t xml:space="preserve">Book was officialized, however due to an attribute mismatch the book was not captured by RisktRAC.  </t>
  </si>
  <si>
    <t>BA is working with ERMS IT to determine issue and resolution.</t>
  </si>
  <si>
    <t>EES-MTM Power at Coutnerparty level</t>
  </si>
  <si>
    <t>EES Power</t>
  </si>
  <si>
    <t>EES Power MTM at counterparty level feed for Credit not received for COB 07/19.  Per Scott Mills this is due to IT issues.</t>
  </si>
  <si>
    <t>Nordic Power was loaded late into RisktRAC  due required rerun of MTM due to omission of Nordic futures and options.</t>
  </si>
  <si>
    <t>Book not officialized and attribute mismatch prevented data capture for other books.</t>
  </si>
  <si>
    <t>Ennovate book not officialized and attribute mismatch</t>
  </si>
  <si>
    <t>Credit MTM file not submitted</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</si>
  <si>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</si>
  <si>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</si>
  <si>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</si>
  <si>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</si>
  <si>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</si>
  <si>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Eastern Spreadsheets</t>
  </si>
  <si>
    <t>Positions in spreadsheets were rolled from COB Jul 26.  The data was rolled due to an error in the overnight MtM run of the Excel based models.  Data being rerun and will be feed to RisktRAC later.</t>
  </si>
  <si>
    <t>Update pending.</t>
  </si>
  <si>
    <t>Issue was identified on 07/25.   Proper procedures for changing attributes communicated to BA.</t>
  </si>
  <si>
    <t>07/23-07/27</t>
  </si>
  <si>
    <t>Book was not officialized and UK Coal positions had to be corrected.</t>
  </si>
  <si>
    <t>Eastern Spreadsheets were rolled and UK Power officialized late.</t>
  </si>
  <si>
    <t>Ennovate book not captured by RisktRAC due to mismatch</t>
  </si>
  <si>
    <t>Canadian $ book not officialized for IR/FX.</t>
  </si>
  <si>
    <t>Book was not officialized.</t>
  </si>
  <si>
    <t>Monday was a bank holiday and IT switched Portcalc off as they did not want the systems to run overnight.  However, it was not turned on by IT for Tuesday 8 May close of business overnight run.  Consequently, Portcalc mtm did not run and there was no data</t>
  </si>
  <si>
    <t xml:space="preserve"> Nordic Power data for 8 May did not load into Risktrac until 6:13 am Houston time.  This was due to a random IT error in that some options failed to be calculated in the overnight mtm run.  Nordic risk management had to manually determine which of the bo</t>
  </si>
  <si>
    <t>07/30-08/03</t>
  </si>
  <si>
    <t>Net Open positions reported by RisktRAC for UK power missing approximately 5 terrawatts compared to data transmitted.</t>
  </si>
  <si>
    <t>RM researching issue.</t>
  </si>
  <si>
    <t>PWR-NG-TEXAS-GDI; PWR-NG-ST-HEDGE-GDI;PWR-MG-GAS-MTM-GDI; PWR-NE-GAS-MTM-GDI; PWR-MW-GAS-MTM-GDI; PWR-NG-ERCT0-AST-GDI</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</si>
  <si>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</si>
  <si>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</si>
  <si>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Power VaR</t>
  </si>
  <si>
    <t>Power East</t>
  </si>
  <si>
    <t>Volatilty for R1B curve was marked incorrectly by trader, which materially overstated VaR for positions against the curve.  Curve data was corrected, reloaded and VaR rerun.</t>
  </si>
  <si>
    <t>Book attribut mismatches prevented data capture</t>
  </si>
  <si>
    <t>IT issues related to GDI books prevented capture of data.</t>
  </si>
  <si>
    <t>Feeds in late</t>
  </si>
  <si>
    <t>Books not officialized</t>
  </si>
  <si>
    <t xml:space="preserve">Ratio of Errors to Active Books </t>
  </si>
  <si>
    <t>Unify Power</t>
  </si>
  <si>
    <t>Unify  Power</t>
  </si>
  <si>
    <t>File was not transmitted as scheduled run.  CAS IT had to pull data in manually.  File impacts the Margin position for ENRON</t>
  </si>
  <si>
    <t>Nordic Weather Credit File</t>
  </si>
  <si>
    <t>Nordic Weather</t>
  </si>
  <si>
    <t>Didrik Thraner Nielsen</t>
  </si>
  <si>
    <t>Due to Human error the file was not processed in time.  It was subsequently sent.</t>
  </si>
  <si>
    <t>Recommunicated deadline</t>
  </si>
  <si>
    <t>08/06-08/10</t>
  </si>
  <si>
    <t>SUMMARY BY WEEK FOR  08/06-08/11</t>
  </si>
  <si>
    <t>7.7 terrawatt difference between enPower NOP and RisktRAC data.</t>
  </si>
  <si>
    <t>Books not officialized and Lumber curves incorrect.</t>
  </si>
  <si>
    <t>Data was not uploaded</t>
  </si>
  <si>
    <t>SAP file not received.</t>
  </si>
  <si>
    <t>UKPWRSWAP1</t>
  </si>
  <si>
    <t>Book was officialized, but was not picked up by  RisktRAC until after 9 am.  Only one of the  4 needed files were transmitted in original feed.  Complete file was transmitted subsequently.</t>
  </si>
  <si>
    <r>
      <t xml:space="preserve">RM researching issue. </t>
    </r>
    <r>
      <rPr>
        <sz val="10"/>
        <color indexed="10"/>
        <rFont val="Arial"/>
        <family val="2"/>
      </rPr>
      <t>Update:  Cause of issue was identified to be a missing curve mapping in RisktRAC.  Communicated need to inform GRO when a new curve is set up to ensure proper mapping within RisktRAC.</t>
    </r>
  </si>
  <si>
    <t>Book was officialized, however only 1 of 4 files were received in feed.</t>
  </si>
  <si>
    <t>Freight VaR rerun</t>
  </si>
  <si>
    <t>US Freight</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</si>
  <si>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</si>
  <si>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</si>
  <si>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Power R3 Vol Curve</t>
  </si>
  <si>
    <t>US Power</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</si>
  <si>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</si>
  <si>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</si>
  <si>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</si>
  <si>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</si>
  <si>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08/13-08/20</t>
  </si>
  <si>
    <t>SUMMARY BY WEEK FOR  08/13-08/20</t>
  </si>
  <si>
    <t>Change in primary/secondary mapping caused large change in Var.</t>
  </si>
  <si>
    <t>Preventive maintenance for identified virus caused problems in MTM process</t>
  </si>
  <si>
    <t>Book was officialized with wrong effective date</t>
  </si>
  <si>
    <t>Change in R3 curve after calc caused error in Power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</si>
</sst>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26" x14ac:knownFonts="1">
    <font>
      <sz val="10"/>
      <name val="Arial"/>
    </font>
    <font>
      <sz val="10"/>
      <name val="Arial"/>
    </font>
    <font>
      <b/>
      <sz val="10"/>
      <name val="Arial"/>
      <family val="2"/>
    </font>
    <font>
      <b/>
      <sz val="12"/>
      <name val="Arial"/>
      <family val="2"/>
    </font>
    <font>
      <b/>
      <sz val="11"/>
      <name val="Arial"/>
      <family val="2"/>
    </font>
    <font>
      <sz val="10"/>
      <name val="Arial"/>
    </font>
    <font>
      <sz val="10"/>
      <name val="Arial"/>
    </font>
    <font>
      <sz val="10"/>
      <name val="Arial"/>
    </font>
    <font>
      <sz val="10"/>
      <name val="Arial"/>
    </font>
    <font>
      <sz val="8"/>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3"/>
      <name val="Arial"/>
      <family val="2"/>
    </font>
    <font>
      <sz val="10"/>
      <name val="Arial"/>
    </font>
    <font>
      <sz val="10"/>
      <name val="Arial"/>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2" applyFont="1" applyBorder="1" applyAlignment="1">
      <alignment horizontal="left"/>
    </xf>
    <xf numFmtId="9" fontId="0" fillId="0" borderId="0" xfId="2"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2" applyBorder="1" applyAlignment="1">
      <alignment horizontal="left"/>
    </xf>
    <xf numFmtId="9" fontId="1" fillId="0" borderId="0" xfId="2"/>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23" fillId="0" borderId="23" xfId="0" applyFont="1" applyFill="1" applyBorder="1" applyAlignment="1">
      <alignment horizontal="center"/>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14" fontId="23" fillId="0" borderId="2" xfId="0" applyNumberFormat="1" applyFont="1" applyFill="1" applyBorder="1" applyAlignment="1">
      <alignment horizontal="center"/>
    </xf>
    <xf numFmtId="0" fontId="0" fillId="0" borderId="2" xfId="0" applyBorder="1" applyAlignment="1">
      <alignment horizontal="right"/>
    </xf>
    <xf numFmtId="0" fontId="0" fillId="0" borderId="0" xfId="0" applyFill="1" applyBorder="1" applyAlignment="1">
      <alignment horizontal="center" vertical="top" wrapText="1"/>
    </xf>
    <xf numFmtId="14" fontId="23" fillId="0" borderId="0" xfId="0" applyNumberFormat="1" applyFont="1" applyFill="1" applyAlignment="1">
      <alignment horizontal="center"/>
    </xf>
    <xf numFmtId="0" fontId="2" fillId="0" borderId="0" xfId="0" applyFont="1" applyFill="1" applyAlignment="1">
      <alignment horizontal="center"/>
    </xf>
    <xf numFmtId="0" fontId="0" fillId="0" borderId="0" xfId="0" applyFill="1"/>
    <xf numFmtId="0" fontId="23" fillId="0" borderId="2" xfId="0" applyFont="1" applyBorder="1" applyAlignment="1">
      <alignment vertical="top" wrapText="1"/>
    </xf>
    <xf numFmtId="14" fontId="23" fillId="0" borderId="0" xfId="0" applyNumberFormat="1"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wrapText="1"/>
    </xf>
    <xf numFmtId="16" fontId="23" fillId="0" borderId="0" xfId="0" applyNumberFormat="1" applyFont="1"/>
    <xf numFmtId="0" fontId="23" fillId="0" borderId="23" xfId="0" applyFont="1" applyBorder="1" applyAlignment="1">
      <alignment vertical="top" wrapText="1"/>
    </xf>
    <xf numFmtId="167" fontId="1" fillId="0" borderId="0" xfId="1" applyNumberFormat="1"/>
    <xf numFmtId="0" fontId="23" fillId="0" borderId="0" xfId="0" applyFont="1" applyBorder="1" applyAlignment="1">
      <alignment vertical="top" wrapText="1"/>
    </xf>
    <xf numFmtId="0" fontId="23" fillId="0" borderId="1" xfId="0"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hartsheet" Target="chartsheets/sheet2.xml"/><Relationship Id="rId39" Type="http://schemas.openxmlformats.org/officeDocument/2006/relationships/worksheet" Target="worksheets/sheet31.xml"/><Relationship Id="rId21" Type="http://schemas.openxmlformats.org/officeDocument/2006/relationships/worksheet" Target="worksheets/sheet21.xml"/><Relationship Id="rId34" Type="http://schemas.openxmlformats.org/officeDocument/2006/relationships/chartsheet" Target="chartsheets/sheet8.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hartsheet" Target="chartsheets/sheet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hartsheet" Target="chartsheets/sheet6.xml"/><Relationship Id="rId37" Type="http://schemas.openxmlformats.org/officeDocument/2006/relationships/worksheet" Target="worksheets/sheet29.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hartsheet" Target="chartsheets/sheet3.xml"/><Relationship Id="rId36" Type="http://schemas.openxmlformats.org/officeDocument/2006/relationships/worksheet" Target="worksheets/sheet28.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5.xml"/><Relationship Id="rId44"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5.xml"/><Relationship Id="rId30" Type="http://schemas.openxmlformats.org/officeDocument/2006/relationships/worksheet" Target="worksheets/sheet26.xml"/><Relationship Id="rId35"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hartsheet" Target="chartsheets/sheet1.xml"/><Relationship Id="rId33" Type="http://schemas.openxmlformats.org/officeDocument/2006/relationships/chartsheet" Target="chartsheets/sheet7.xml"/><Relationship Id="rId38" Type="http://schemas.openxmlformats.org/officeDocument/2006/relationships/worksheet" Target="worksheets/sheet30.xml"/><Relationship Id="rId46" Type="http://schemas.openxmlformats.org/officeDocument/2006/relationships/externalLink" Target="externalLinks/externalLink7.xml"/><Relationship Id="rId20" Type="http://schemas.openxmlformats.org/officeDocument/2006/relationships/worksheet" Target="worksheets/sheet20.xml"/><Relationship Id="rId4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13'!$A$2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13'!$G$2:$Y$2</c:f>
              <c:numCache>
                <c:formatCode>General</c:formatCode>
                <c:ptCount val="19"/>
                <c:pt idx="1">
                  <c:v>2</c:v>
                </c:pt>
                <c:pt idx="3">
                  <c:v>1</c:v>
                </c:pt>
                <c:pt idx="9">
                  <c:v>1</c:v>
                </c:pt>
              </c:numCache>
            </c:numRef>
          </c:val>
          <c:extLst>
            <c:ext xmlns:c16="http://schemas.microsoft.com/office/drawing/2014/chart" uri="{C3380CC4-5D6E-409C-BE32-E72D297353CC}">
              <c16:uniqueId val="{00000000-6C9E-40C9-A731-A85FBB7FEF1D}"/>
            </c:ext>
          </c:extLst>
        </c:ser>
        <c:ser>
          <c:idx val="1"/>
          <c:order val="1"/>
          <c:tx>
            <c:strRef>
              <c:f>'Graph Data Aug 13'!$A$3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3097624402571213"/>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9E-40C9-A731-A85FBB7FEF1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13'!$G$3:$Y$3</c:f>
              <c:numCache>
                <c:formatCode>General</c:formatCode>
                <c:ptCount val="19"/>
                <c:pt idx="7">
                  <c:v>1</c:v>
                </c:pt>
                <c:pt idx="9">
                  <c:v>1</c:v>
                </c:pt>
                <c:pt idx="11">
                  <c:v>2</c:v>
                </c:pt>
                <c:pt idx="13">
                  <c:v>1</c:v>
                </c:pt>
              </c:numCache>
            </c:numRef>
          </c:val>
          <c:extLst>
            <c:ext xmlns:c16="http://schemas.microsoft.com/office/drawing/2014/chart" uri="{C3380CC4-5D6E-409C-BE32-E72D297353CC}">
              <c16:uniqueId val="{00000002-6C9E-40C9-A731-A85FBB7FEF1D}"/>
            </c:ext>
          </c:extLst>
        </c:ser>
        <c:ser>
          <c:idx val="2"/>
          <c:order val="2"/>
          <c:tx>
            <c:strRef>
              <c:f>'Graph Data Aug 13'!$A$4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8061331265433118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9E-40C9-A731-A85FBB7FEF1D}"/>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13'!$G$4:$Y$4</c:f>
              <c:numCache>
                <c:formatCode>General</c:formatCode>
                <c:ptCount val="19"/>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numCache>
            </c:numRef>
          </c:val>
          <c:extLst>
            <c:ext xmlns:c16="http://schemas.microsoft.com/office/drawing/2014/chart" uri="{C3380CC4-5D6E-409C-BE32-E72D297353CC}">
              <c16:uniqueId val="{00000004-6C9E-40C9-A731-A85FBB7FEF1D}"/>
            </c:ext>
          </c:extLst>
        </c:ser>
        <c:ser>
          <c:idx val="3"/>
          <c:order val="3"/>
          <c:tx>
            <c:strRef>
              <c:f>'Graph Data Aug 13'!$A$5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8103946232475055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9E-40C9-A731-A85FBB7FEF1D}"/>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13'!$G$5:$Y$5</c:f>
              <c:numCache>
                <c:formatCode>General</c:formatCode>
                <c:ptCount val="19"/>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numCache>
            </c:numRef>
          </c:val>
          <c:extLst>
            <c:ext xmlns:c16="http://schemas.microsoft.com/office/drawing/2014/chart" uri="{C3380CC4-5D6E-409C-BE32-E72D297353CC}">
              <c16:uniqueId val="{00000006-6C9E-40C9-A731-A85FBB7FEF1D}"/>
            </c:ext>
          </c:extLst>
        </c:ser>
        <c:ser>
          <c:idx val="4"/>
          <c:order val="4"/>
          <c:tx>
            <c:strRef>
              <c:f>'Graph Data Aug 13'!$A$6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011457670963561"/>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9E-40C9-A731-A85FBB7FEF1D}"/>
                </c:ext>
              </c:extLst>
            </c:dLbl>
            <c:dLbl>
              <c:idx val="8"/>
              <c:layout>
                <c:manualLayout>
                  <c:xMode val="edge"/>
                  <c:yMode val="edge"/>
                  <c:x val="0.3814039550253378"/>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C9E-40C9-A731-A85FBB7FEF1D}"/>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13'!$G$6:$Y$6</c:f>
              <c:numCache>
                <c:formatCode>General</c:formatCode>
                <c:ptCount val="19"/>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6C9E-40C9-A731-A85FBB7FEF1D}"/>
            </c:ext>
          </c:extLst>
        </c:ser>
        <c:ser>
          <c:idx val="5"/>
          <c:order val="5"/>
          <c:tx>
            <c:strRef>
              <c:f>'Graph Data Aug 13'!$A$7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4447098358899225"/>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C9E-40C9-A731-A85FBB7FEF1D}"/>
                </c:ext>
              </c:extLst>
            </c:dLbl>
            <c:dLbl>
              <c:idx val="8"/>
              <c:layout>
                <c:manualLayout>
                  <c:xMode val="edge"/>
                  <c:yMode val="edge"/>
                  <c:x val="0.3941884451379189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C9E-40C9-A731-A85FBB7FEF1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13'!$G$7:$Y$7</c:f>
              <c:numCache>
                <c:formatCode>General</c:formatCode>
                <c:ptCount val="19"/>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6C9E-40C9-A731-A85FBB7FEF1D}"/>
            </c:ext>
          </c:extLst>
        </c:ser>
        <c:ser>
          <c:idx val="6"/>
          <c:order val="6"/>
          <c:tx>
            <c:strRef>
              <c:f>'Graph Data Aug 13'!$A$8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13'!$G$8:$Y$8</c:f>
              <c:numCache>
                <c:formatCode>General</c:formatCode>
                <c:ptCount val="19"/>
                <c:pt idx="0">
                  <c:v>4</c:v>
                </c:pt>
                <c:pt idx="1">
                  <c:v>1</c:v>
                </c:pt>
                <c:pt idx="2">
                  <c:v>5</c:v>
                </c:pt>
                <c:pt idx="3">
                  <c:v>1</c:v>
                </c:pt>
                <c:pt idx="4">
                  <c:v>2</c:v>
                </c:pt>
                <c:pt idx="5">
                  <c:v>1</c:v>
                </c:pt>
                <c:pt idx="7">
                  <c:v>3</c:v>
                </c:pt>
                <c:pt idx="9">
                  <c:v>3</c:v>
                </c:pt>
                <c:pt idx="10">
                  <c:v>1</c:v>
                </c:pt>
                <c:pt idx="13">
                  <c:v>2</c:v>
                </c:pt>
                <c:pt idx="15">
                  <c:v>2</c:v>
                </c:pt>
                <c:pt idx="17">
                  <c:v>1</c:v>
                </c:pt>
                <c:pt idx="18">
                  <c:v>1</c:v>
                </c:pt>
              </c:numCache>
            </c:numRef>
          </c:val>
          <c:extLst>
            <c:ext xmlns:c16="http://schemas.microsoft.com/office/drawing/2014/chart" uri="{C3380CC4-5D6E-409C-BE32-E72D297353CC}">
              <c16:uniqueId val="{0000000D-6C9E-40C9-A731-A85FBB7FEF1D}"/>
            </c:ext>
          </c:extLst>
        </c:ser>
        <c:ser>
          <c:idx val="7"/>
          <c:order val="7"/>
          <c:tx>
            <c:strRef>
              <c:f>'Graph Data Aug 13'!$A$9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82317911336008665"/>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C9E-40C9-A731-A85FBB7FEF1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13'!$G$9:$Y$9</c:f>
              <c:numCache>
                <c:formatCode>General</c:formatCode>
                <c:ptCount val="19"/>
                <c:pt idx="4">
                  <c:v>1</c:v>
                </c:pt>
                <c:pt idx="6">
                  <c:v>1</c:v>
                </c:pt>
                <c:pt idx="8">
                  <c:v>2</c:v>
                </c:pt>
                <c:pt idx="10">
                  <c:v>4</c:v>
                </c:pt>
                <c:pt idx="11">
                  <c:v>7</c:v>
                </c:pt>
                <c:pt idx="15">
                  <c:v>2</c:v>
                </c:pt>
                <c:pt idx="16">
                  <c:v>3</c:v>
                </c:pt>
                <c:pt idx="17">
                  <c:v>3</c:v>
                </c:pt>
                <c:pt idx="18">
                  <c:v>2</c:v>
                </c:pt>
              </c:numCache>
            </c:numRef>
          </c:val>
          <c:extLst>
            <c:ext xmlns:c16="http://schemas.microsoft.com/office/drawing/2014/chart" uri="{C3380CC4-5D6E-409C-BE32-E72D297353CC}">
              <c16:uniqueId val="{0000000F-6C9E-40C9-A731-A85FBB7FEF1D}"/>
            </c:ext>
          </c:extLst>
        </c:ser>
        <c:ser>
          <c:idx val="8"/>
          <c:order val="8"/>
          <c:tx>
            <c:strRef>
              <c:f>'Graph Data Aug 13'!$A$10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13'!$G$10:$Y$10</c:f>
              <c:numCache>
                <c:formatCode>General</c:formatCode>
                <c:ptCount val="19"/>
                <c:pt idx="12">
                  <c:v>1</c:v>
                </c:pt>
                <c:pt idx="14">
                  <c:v>1</c:v>
                </c:pt>
                <c:pt idx="15">
                  <c:v>1</c:v>
                </c:pt>
                <c:pt idx="16">
                  <c:v>2</c:v>
                </c:pt>
                <c:pt idx="17">
                  <c:v>1</c:v>
                </c:pt>
              </c:numCache>
            </c:numRef>
          </c:val>
          <c:extLst>
            <c:ext xmlns:c16="http://schemas.microsoft.com/office/drawing/2014/chart" uri="{C3380CC4-5D6E-409C-BE32-E72D297353CC}">
              <c16:uniqueId val="{00000010-6C9E-40C9-A731-A85FBB7FEF1D}"/>
            </c:ext>
          </c:extLst>
        </c:ser>
        <c:dLbls>
          <c:showLegendKey val="0"/>
          <c:showVal val="1"/>
          <c:showCatName val="0"/>
          <c:showSerName val="0"/>
          <c:showPercent val="0"/>
          <c:showBubbleSize val="0"/>
        </c:dLbls>
        <c:gapWidth val="110"/>
        <c:overlap val="50"/>
        <c:axId val="1543672223"/>
        <c:axId val="1"/>
      </c:barChart>
      <c:catAx>
        <c:axId val="1543672223"/>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43672223"/>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3.0865153415109411E-2"/>
          <c:y val="0.13913473416982192"/>
          <c:w val="0.9469429067755567"/>
          <c:h val="0.68118046937308652"/>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[1]Pivot2!$B$1:$B$40</c:f>
              <c:numCache>
                <c:formatCode>General</c:formatCode>
                <c:ptCount val="40"/>
                <c:pt idx="0">
                  <c:v>0</c:v>
                </c:pt>
                <c:pt idx="1">
                  <c:v>0</c:v>
                </c:pt>
                <c:pt idx="2">
                  <c:v>0</c:v>
                </c:pt>
                <c:pt idx="3">
                  <c:v>1</c:v>
                </c:pt>
                <c:pt idx="4">
                  <c:v>3</c:v>
                </c:pt>
                <c:pt idx="5">
                  <c:v>1</c:v>
                </c:pt>
                <c:pt idx="6">
                  <c:v>1</c:v>
                </c:pt>
                <c:pt idx="7">
                  <c:v>1</c:v>
                </c:pt>
                <c:pt idx="8">
                  <c:v>1</c:v>
                </c:pt>
                <c:pt idx="9">
                  <c:v>0</c:v>
                </c:pt>
                <c:pt idx="10">
                  <c:v>1</c:v>
                </c:pt>
                <c:pt idx="11">
                  <c:v>5</c:v>
                </c:pt>
                <c:pt idx="12">
                  <c:v>3</c:v>
                </c:pt>
                <c:pt idx="13">
                  <c:v>3</c:v>
                </c:pt>
                <c:pt idx="14">
                  <c:v>0</c:v>
                </c:pt>
                <c:pt idx="15">
                  <c:v>2</c:v>
                </c:pt>
                <c:pt idx="16">
                  <c:v>0</c:v>
                </c:pt>
                <c:pt idx="17">
                  <c:v>3</c:v>
                </c:pt>
                <c:pt idx="18">
                  <c:v>0</c:v>
                </c:pt>
                <c:pt idx="19">
                  <c:v>2</c:v>
                </c:pt>
                <c:pt idx="20">
                  <c:v>1</c:v>
                </c:pt>
                <c:pt idx="21">
                  <c:v>1</c:v>
                </c:pt>
                <c:pt idx="22">
                  <c:v>0</c:v>
                </c:pt>
                <c:pt idx="23">
                  <c:v>0</c:v>
                </c:pt>
                <c:pt idx="24">
                  <c:v>0</c:v>
                </c:pt>
                <c:pt idx="25">
                  <c:v>0</c:v>
                </c:pt>
                <c:pt idx="26">
                  <c:v>1</c:v>
                </c:pt>
                <c:pt idx="27">
                  <c:v>0</c:v>
                </c:pt>
                <c:pt idx="28">
                  <c:v>1</c:v>
                </c:pt>
                <c:pt idx="29">
                  <c:v>2</c:v>
                </c:pt>
                <c:pt idx="30">
                  <c:v>6</c:v>
                </c:pt>
                <c:pt idx="31">
                  <c:v>4</c:v>
                </c:pt>
                <c:pt idx="32">
                  <c:v>8</c:v>
                </c:pt>
                <c:pt idx="33">
                  <c:v>0</c:v>
                </c:pt>
                <c:pt idx="34">
                  <c:v>0</c:v>
                </c:pt>
                <c:pt idx="35">
                  <c:v>1</c:v>
                </c:pt>
                <c:pt idx="36">
                  <c:v>0</c:v>
                </c:pt>
                <c:pt idx="37">
                  <c:v>0</c:v>
                </c:pt>
                <c:pt idx="38">
                  <c:v>0</c:v>
                </c:pt>
                <c:pt idx="39">
                  <c:v>7</c:v>
                </c:pt>
              </c:numCache>
            </c:numRef>
          </c:val>
          <c:extLst>
            <c:ext xmlns:c16="http://schemas.microsoft.com/office/drawing/2014/chart" uri="{C3380CC4-5D6E-409C-BE32-E72D297353CC}">
              <c16:uniqueId val="{00000000-427C-4196-BA8B-D2689F8CD9DD}"/>
            </c:ext>
          </c:extLst>
        </c:ser>
        <c:dLbls>
          <c:showLegendKey val="0"/>
          <c:showVal val="0"/>
          <c:showCatName val="0"/>
          <c:showSerName val="0"/>
          <c:showPercent val="0"/>
          <c:showBubbleSize val="0"/>
        </c:dLbls>
        <c:gapWidth val="150"/>
        <c:axId val="1543675103"/>
        <c:axId val="1"/>
      </c:barChart>
      <c:catAx>
        <c:axId val="1543675103"/>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3675103"/>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918-4034-870F-11D7F026D398}"/>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7918-4034-870F-11D7F026D398}"/>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7918-4034-870F-11D7F026D398}"/>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7918-4034-870F-11D7F026D398}"/>
            </c:ext>
          </c:extLst>
        </c:ser>
        <c:dLbls>
          <c:showLegendKey val="0"/>
          <c:showVal val="0"/>
          <c:showCatName val="0"/>
          <c:showSerName val="0"/>
          <c:showPercent val="0"/>
          <c:showBubbleSize val="0"/>
        </c:dLbls>
        <c:marker val="1"/>
        <c:smooth val="0"/>
        <c:axId val="1543675583"/>
        <c:axId val="1"/>
      </c:lineChart>
      <c:dateAx>
        <c:axId val="1543675583"/>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3675583"/>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6333848972350845"/>
          <c:y val="0.17379449268668634"/>
          <c:w val="0.68835506383478562"/>
          <c:h val="0.56411982872071964"/>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pt idx="74">
                  <c:v>0.31944444444444448</c:v>
                </c:pt>
                <c:pt idx="75">
                  <c:v>0.31944444444444448</c:v>
                </c:pt>
                <c:pt idx="76">
                  <c:v>0.32916666666666666</c:v>
                </c:pt>
                <c:pt idx="77">
                  <c:v>0.31736111111111115</c:v>
                </c:pt>
                <c:pt idx="78">
                  <c:v>0.30902777777777779</c:v>
                </c:pt>
              </c:numCache>
            </c:numRef>
          </c:val>
          <c:smooth val="0"/>
          <c:extLst>
            <c:ext xmlns:c16="http://schemas.microsoft.com/office/drawing/2014/chart" uri="{C3380CC4-5D6E-409C-BE32-E72D297353CC}">
              <c16:uniqueId val="{00000000-78CA-4569-AA35-861162CDEF09}"/>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pt idx="74">
                  <c:v>0.6645833333333333</c:v>
                </c:pt>
                <c:pt idx="75">
                  <c:v>0.71666666666666667</c:v>
                </c:pt>
                <c:pt idx="76">
                  <c:v>0.67847222222222225</c:v>
                </c:pt>
                <c:pt idx="77">
                  <c:v>0.72291666666666676</c:v>
                </c:pt>
                <c:pt idx="78">
                  <c:v>0.7270833333333333</c:v>
                </c:pt>
              </c:numCache>
            </c:numRef>
          </c:val>
          <c:smooth val="0"/>
          <c:extLst>
            <c:ext xmlns:c16="http://schemas.microsoft.com/office/drawing/2014/chart" uri="{C3380CC4-5D6E-409C-BE32-E72D297353CC}">
              <c16:uniqueId val="{00000002-78CA-4569-AA35-861162CDEF09}"/>
            </c:ext>
          </c:extLst>
        </c:ser>
        <c:dLbls>
          <c:showLegendKey val="0"/>
          <c:showVal val="0"/>
          <c:showCatName val="0"/>
          <c:showSerName val="0"/>
          <c:showPercent val="0"/>
          <c:showBubbleSize val="0"/>
        </c:dLbls>
        <c:marker val="1"/>
        <c:smooth val="0"/>
        <c:axId val="1543671263"/>
        <c:axId val="1"/>
      </c:lineChart>
      <c:catAx>
        <c:axId val="1543671263"/>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168060996663"/>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19"/>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3671263"/>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July30'!$A$2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July30'!$G$2:$W$2</c:f>
              <c:numCache>
                <c:formatCode>General</c:formatCode>
                <c:ptCount val="17"/>
                <c:pt idx="1">
                  <c:v>2</c:v>
                </c:pt>
                <c:pt idx="3">
                  <c:v>1</c:v>
                </c:pt>
                <c:pt idx="9">
                  <c:v>1</c:v>
                </c:pt>
              </c:numCache>
            </c:numRef>
          </c:val>
          <c:extLst>
            <c:ext xmlns:c16="http://schemas.microsoft.com/office/drawing/2014/chart" uri="{C3380CC4-5D6E-409C-BE32-E72D297353CC}">
              <c16:uniqueId val="{00000000-A9F0-45CD-B0DE-5FB9F0FA8364}"/>
            </c:ext>
          </c:extLst>
        </c:ser>
        <c:ser>
          <c:idx val="1"/>
          <c:order val="1"/>
          <c:tx>
            <c:strRef>
              <c:f>'Graph Data July30'!$A$3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8495520227883256"/>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F0-45CD-B0DE-5FB9F0FA836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July30'!$G$3:$W$3</c:f>
              <c:numCache>
                <c:formatCode>General</c:formatCode>
                <c:ptCount val="17"/>
                <c:pt idx="7">
                  <c:v>1</c:v>
                </c:pt>
                <c:pt idx="9">
                  <c:v>1</c:v>
                </c:pt>
                <c:pt idx="11">
                  <c:v>2</c:v>
                </c:pt>
                <c:pt idx="13">
                  <c:v>1</c:v>
                </c:pt>
              </c:numCache>
            </c:numRef>
          </c:val>
          <c:extLst>
            <c:ext xmlns:c16="http://schemas.microsoft.com/office/drawing/2014/chart" uri="{C3380CC4-5D6E-409C-BE32-E72D297353CC}">
              <c16:uniqueId val="{00000002-A9F0-45CD-B0DE-5FB9F0FA8364}"/>
            </c:ext>
          </c:extLst>
        </c:ser>
        <c:ser>
          <c:idx val="2"/>
          <c:order val="2"/>
          <c:tx>
            <c:strRef>
              <c:f>'Graph Data July30'!$A$4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July30'!$G$4:$W$4</c:f>
              <c:numCache>
                <c:formatCode>General</c:formatCode>
                <c:ptCount val="17"/>
                <c:pt idx="0">
                  <c:v>30</c:v>
                </c:pt>
                <c:pt idx="1">
                  <c:v>6</c:v>
                </c:pt>
                <c:pt idx="2">
                  <c:v>10</c:v>
                </c:pt>
                <c:pt idx="3">
                  <c:v>19</c:v>
                </c:pt>
                <c:pt idx="4">
                  <c:v>13</c:v>
                </c:pt>
                <c:pt idx="5">
                  <c:v>7</c:v>
                </c:pt>
                <c:pt idx="6">
                  <c:v>2</c:v>
                </c:pt>
                <c:pt idx="7">
                  <c:v>8</c:v>
                </c:pt>
                <c:pt idx="8">
                  <c:v>5</c:v>
                </c:pt>
                <c:pt idx="9">
                  <c:v>6</c:v>
                </c:pt>
                <c:pt idx="10">
                  <c:v>6</c:v>
                </c:pt>
                <c:pt idx="11">
                  <c:v>9</c:v>
                </c:pt>
                <c:pt idx="12">
                  <c:v>5</c:v>
                </c:pt>
                <c:pt idx="16">
                  <c:v>17</c:v>
                </c:pt>
              </c:numCache>
            </c:numRef>
          </c:val>
          <c:extLst>
            <c:ext xmlns:c16="http://schemas.microsoft.com/office/drawing/2014/chart" uri="{C3380CC4-5D6E-409C-BE32-E72D297353CC}">
              <c16:uniqueId val="{00000003-A9F0-45CD-B0DE-5FB9F0FA8364}"/>
            </c:ext>
          </c:extLst>
        </c:ser>
        <c:ser>
          <c:idx val="3"/>
          <c:order val="3"/>
          <c:tx>
            <c:strRef>
              <c:f>'Graph Data July30'!$A$5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July30'!$G$5:$W$5</c:f>
              <c:numCache>
                <c:formatCode>General</c:formatCode>
                <c:ptCount val="17"/>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numCache>
            </c:numRef>
          </c:val>
          <c:extLst>
            <c:ext xmlns:c16="http://schemas.microsoft.com/office/drawing/2014/chart" uri="{C3380CC4-5D6E-409C-BE32-E72D297353CC}">
              <c16:uniqueId val="{00000004-A9F0-45CD-B0DE-5FB9F0FA8364}"/>
            </c:ext>
          </c:extLst>
        </c:ser>
        <c:ser>
          <c:idx val="4"/>
          <c:order val="4"/>
          <c:tx>
            <c:strRef>
              <c:f>'Graph Data July30'!$A$6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51573478095981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F0-45CD-B0DE-5FB9F0FA8364}"/>
                </c:ext>
              </c:extLst>
            </c:dLbl>
            <c:dLbl>
              <c:idx val="8"/>
              <c:layout>
                <c:manualLayout>
                  <c:xMode val="edge"/>
                  <c:yMode val="edge"/>
                  <c:x val="0.44177515833474884"/>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F0-45CD-B0DE-5FB9F0FA8364}"/>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July30'!$G$6:$W$6</c:f>
              <c:numCache>
                <c:formatCode>General</c:formatCode>
                <c:ptCount val="17"/>
                <c:pt idx="0">
                  <c:v>2</c:v>
                </c:pt>
                <c:pt idx="1">
                  <c:v>4</c:v>
                </c:pt>
                <c:pt idx="2">
                  <c:v>1</c:v>
                </c:pt>
                <c:pt idx="3">
                  <c:v>3</c:v>
                </c:pt>
                <c:pt idx="6">
                  <c:v>1</c:v>
                </c:pt>
                <c:pt idx="8">
                  <c:v>1</c:v>
                </c:pt>
                <c:pt idx="9">
                  <c:v>3</c:v>
                </c:pt>
                <c:pt idx="13">
                  <c:v>5</c:v>
                </c:pt>
                <c:pt idx="14">
                  <c:v>5</c:v>
                </c:pt>
                <c:pt idx="15">
                  <c:v>5</c:v>
                </c:pt>
                <c:pt idx="16">
                  <c:v>1</c:v>
                </c:pt>
              </c:numCache>
            </c:numRef>
          </c:val>
          <c:extLst>
            <c:ext xmlns:c16="http://schemas.microsoft.com/office/drawing/2014/chart" uri="{C3380CC4-5D6E-409C-BE32-E72D297353CC}">
              <c16:uniqueId val="{00000007-A9F0-45CD-B0DE-5FB9F0FA8364}"/>
            </c:ext>
          </c:extLst>
        </c:ser>
        <c:ser>
          <c:idx val="5"/>
          <c:order val="5"/>
          <c:tx>
            <c:strRef>
              <c:f>'Graph Data July30'!$A$7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0058069019420955"/>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F0-45CD-B0DE-5FB9F0FA8364}"/>
                </c:ext>
              </c:extLst>
            </c:dLbl>
            <c:dLbl>
              <c:idx val="8"/>
              <c:layout>
                <c:manualLayout>
                  <c:xMode val="edge"/>
                  <c:yMode val="edge"/>
                  <c:x val="0.4545596484473299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F0-45CD-B0DE-5FB9F0FA836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July30'!$G$7:$W$7</c:f>
              <c:numCache>
                <c:formatCode>General</c:formatCode>
                <c:ptCount val="17"/>
                <c:pt idx="0">
                  <c:v>3</c:v>
                </c:pt>
                <c:pt idx="6">
                  <c:v>1</c:v>
                </c:pt>
                <c:pt idx="7">
                  <c:v>1</c:v>
                </c:pt>
                <c:pt idx="8">
                  <c:v>3</c:v>
                </c:pt>
                <c:pt idx="10">
                  <c:v>1</c:v>
                </c:pt>
                <c:pt idx="11">
                  <c:v>5</c:v>
                </c:pt>
                <c:pt idx="12">
                  <c:v>1</c:v>
                </c:pt>
                <c:pt idx="13">
                  <c:v>3</c:v>
                </c:pt>
                <c:pt idx="16">
                  <c:v>2</c:v>
                </c:pt>
              </c:numCache>
            </c:numRef>
          </c:val>
          <c:extLst>
            <c:ext xmlns:c16="http://schemas.microsoft.com/office/drawing/2014/chart" uri="{C3380CC4-5D6E-409C-BE32-E72D297353CC}">
              <c16:uniqueId val="{0000000A-A9F0-45CD-B0DE-5FB9F0FA8364}"/>
            </c:ext>
          </c:extLst>
        </c:ser>
        <c:ser>
          <c:idx val="6"/>
          <c:order val="6"/>
          <c:tx>
            <c:strRef>
              <c:f>'Graph Data July30'!$A$8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July30'!$G$8:$W$8</c:f>
              <c:numCache>
                <c:formatCode>General</c:formatCode>
                <c:ptCount val="17"/>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A9F0-45CD-B0DE-5FB9F0FA8364}"/>
            </c:ext>
          </c:extLst>
        </c:ser>
        <c:ser>
          <c:idx val="7"/>
          <c:order val="7"/>
          <c:tx>
            <c:strRef>
              <c:f>'Graph Data July30'!$A$9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July30'!$G$9:$W$9</c:f>
              <c:numCache>
                <c:formatCode>General</c:formatCode>
                <c:ptCount val="17"/>
                <c:pt idx="4">
                  <c:v>1</c:v>
                </c:pt>
                <c:pt idx="6">
                  <c:v>1</c:v>
                </c:pt>
                <c:pt idx="8">
                  <c:v>2</c:v>
                </c:pt>
                <c:pt idx="10">
                  <c:v>4</c:v>
                </c:pt>
                <c:pt idx="11">
                  <c:v>7</c:v>
                </c:pt>
                <c:pt idx="15">
                  <c:v>2</c:v>
                </c:pt>
                <c:pt idx="16">
                  <c:v>3</c:v>
                </c:pt>
              </c:numCache>
            </c:numRef>
          </c:val>
          <c:extLst>
            <c:ext xmlns:c16="http://schemas.microsoft.com/office/drawing/2014/chart" uri="{C3380CC4-5D6E-409C-BE32-E72D297353CC}">
              <c16:uniqueId val="{0000000C-A9F0-45CD-B0DE-5FB9F0FA8364}"/>
            </c:ext>
          </c:extLst>
        </c:ser>
        <c:ser>
          <c:idx val="8"/>
          <c:order val="8"/>
          <c:tx>
            <c:strRef>
              <c:f>'Graph Data July30'!$A$10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July30'!$G$10:$W$10</c:f>
              <c:numCache>
                <c:formatCode>General</c:formatCode>
                <c:ptCount val="17"/>
                <c:pt idx="12">
                  <c:v>1</c:v>
                </c:pt>
                <c:pt idx="14">
                  <c:v>1</c:v>
                </c:pt>
                <c:pt idx="15">
                  <c:v>1</c:v>
                </c:pt>
                <c:pt idx="16">
                  <c:v>2</c:v>
                </c:pt>
              </c:numCache>
            </c:numRef>
          </c:val>
          <c:extLst>
            <c:ext xmlns:c16="http://schemas.microsoft.com/office/drawing/2014/chart" uri="{C3380CC4-5D6E-409C-BE32-E72D297353CC}">
              <c16:uniqueId val="{0000000D-A9F0-45CD-B0DE-5FB9F0FA8364}"/>
            </c:ext>
          </c:extLst>
        </c:ser>
        <c:dLbls>
          <c:showLegendKey val="0"/>
          <c:showVal val="1"/>
          <c:showCatName val="0"/>
          <c:showSerName val="0"/>
          <c:showPercent val="0"/>
          <c:showBubbleSize val="0"/>
        </c:dLbls>
        <c:gapWidth val="110"/>
        <c:overlap val="50"/>
        <c:axId val="1503101151"/>
        <c:axId val="1"/>
      </c:barChart>
      <c:catAx>
        <c:axId val="150310115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03101151"/>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July30'!$G$12:$W$12</c:f>
              <c:numCache>
                <c:formatCode>m/d/yyyy</c:formatCode>
                <c:ptCount val="17"/>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numCache>
            </c:numRef>
          </c:cat>
          <c:val>
            <c:numRef>
              <c:f>'Graph Data July30'!$G$11:$W$11</c:f>
              <c:numCache>
                <c:formatCode>General</c:formatCode>
                <c:ptCount val="17"/>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numCache>
            </c:numRef>
          </c:val>
          <c:smooth val="0"/>
          <c:extLst>
            <c:ext xmlns:c16="http://schemas.microsoft.com/office/drawing/2014/chart" uri="{C3380CC4-5D6E-409C-BE32-E72D297353CC}">
              <c16:uniqueId val="{00000001-D7E0-4FCE-A269-8BE53B0957B0}"/>
            </c:ext>
          </c:extLst>
        </c:ser>
        <c:dLbls>
          <c:showLegendKey val="0"/>
          <c:showVal val="0"/>
          <c:showCatName val="0"/>
          <c:showSerName val="0"/>
          <c:showPercent val="0"/>
          <c:showBubbleSize val="0"/>
        </c:dLbls>
        <c:marker val="1"/>
        <c:smooth val="0"/>
        <c:axId val="1503102591"/>
        <c:axId val="1"/>
      </c:lineChart>
      <c:catAx>
        <c:axId val="150310259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0310259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47246187852058"/>
          <c:y val="0.8461812948068068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07/30/2001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9.5073351186905297E-2"/>
          <c:w val="0.82568444646042438"/>
          <c:h val="0.59508875372544423"/>
        </c:manualLayout>
      </c:layout>
      <c:barChart>
        <c:barDir val="col"/>
        <c:grouping val="clustered"/>
        <c:varyColors val="0"/>
        <c:ser>
          <c:idx val="1"/>
          <c:order val="0"/>
          <c:tx>
            <c:strRef>
              <c:f>'Graph Data July30'!$C$164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1D07-4AB4-8E56-99BE64D157AD}"/>
                </c:ext>
              </c:extLst>
            </c:dLbl>
            <c:dLbl>
              <c:idx val="1"/>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1D07-4AB4-8E56-99BE64D157AD}"/>
                </c:ext>
              </c:extLst>
            </c:dLbl>
            <c:dLbl>
              <c:idx val="2"/>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D07-4AB4-8E56-99BE64D157AD}"/>
                </c:ext>
              </c:extLst>
            </c:dLbl>
            <c:dLbl>
              <c:idx val="3"/>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1D07-4AB4-8E56-99BE64D157AD}"/>
                </c:ext>
              </c:extLst>
            </c:dLbl>
            <c:dLbl>
              <c:idx val="4"/>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1D07-4AB4-8E56-99BE64D157AD}"/>
                </c:ext>
              </c:extLst>
            </c:dLbl>
            <c:dLbl>
              <c:idx val="5"/>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1D07-4AB4-8E56-99BE64D157AD}"/>
                </c:ext>
              </c:extLst>
            </c:dLbl>
            <c:dLbl>
              <c:idx val="6"/>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1D07-4AB4-8E56-99BE64D157AD}"/>
                </c:ext>
              </c:extLst>
            </c:dLbl>
            <c:dLbl>
              <c:idx val="7"/>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1D07-4AB4-8E56-99BE64D157AD}"/>
                </c:ext>
              </c:extLst>
            </c:dLbl>
            <c:dLbl>
              <c:idx val="8"/>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1D07-4AB4-8E56-99BE64D157AD}"/>
                </c:ext>
              </c:extLst>
            </c:dLbl>
            <c:dLbl>
              <c:idx val="9"/>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D07-4AB4-8E56-99BE64D157AD}"/>
                </c:ext>
              </c:extLst>
            </c:dLbl>
            <c:spPr>
              <a:noFill/>
              <a:ln w="25400">
                <a:noFill/>
              </a:ln>
            </c:spPr>
            <c:txPr>
              <a:bodyPr wrap="square" lIns="38100" tIns="19050" rIns="38100" bIns="19050" anchor="ctr">
                <a:spAutoFit/>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July30'!$C$165:$C$174</c:f>
              <c:numCache>
                <c:formatCode>General</c:formatCode>
                <c:ptCount val="10"/>
                <c:pt idx="0">
                  <c:v>0</c:v>
                </c:pt>
                <c:pt idx="1">
                  <c:v>5</c:v>
                </c:pt>
                <c:pt idx="2">
                  <c:v>6</c:v>
                </c:pt>
                <c:pt idx="3">
                  <c:v>0</c:v>
                </c:pt>
                <c:pt idx="4">
                  <c:v>12</c:v>
                </c:pt>
                <c:pt idx="5">
                  <c:v>5</c:v>
                </c:pt>
                <c:pt idx="6">
                  <c:v>0</c:v>
                </c:pt>
                <c:pt idx="7">
                  <c:v>0</c:v>
                </c:pt>
                <c:pt idx="8">
                  <c:v>2</c:v>
                </c:pt>
                <c:pt idx="9">
                  <c:v>30</c:v>
                </c:pt>
              </c:numCache>
            </c:numRef>
          </c:val>
          <c:extLst>
            <c:ext xmlns:c16="http://schemas.microsoft.com/office/drawing/2014/chart" uri="{C3380CC4-5D6E-409C-BE32-E72D297353CC}">
              <c16:uniqueId val="{0000000A-1D07-4AB4-8E56-99BE64D157AD}"/>
            </c:ext>
          </c:extLst>
        </c:ser>
        <c:ser>
          <c:idx val="0"/>
          <c:order val="1"/>
          <c:tx>
            <c:strRef>
              <c:f>'Graph Data July30'!$E$164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1D07-4AB4-8E56-99BE64D157AD}"/>
                </c:ext>
              </c:extLst>
            </c:dLbl>
            <c:dLbl>
              <c:idx val="1"/>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D07-4AB4-8E56-99BE64D157AD}"/>
                </c:ext>
              </c:extLst>
            </c:dLbl>
            <c:dLbl>
              <c:idx val="2"/>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1D07-4AB4-8E56-99BE64D157AD}"/>
                </c:ext>
              </c:extLst>
            </c:dLbl>
            <c:dLbl>
              <c:idx val="3"/>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D07-4AB4-8E56-99BE64D157AD}"/>
                </c:ext>
              </c:extLst>
            </c:dLbl>
            <c:dLbl>
              <c:idx val="4"/>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E-1D07-4AB4-8E56-99BE64D157AD}"/>
                </c:ext>
              </c:extLst>
            </c:dLbl>
            <c:dLbl>
              <c:idx val="5"/>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D07-4AB4-8E56-99BE64D157AD}"/>
                </c:ext>
              </c:extLst>
            </c:dLbl>
            <c:dLbl>
              <c:idx val="6"/>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1D07-4AB4-8E56-99BE64D157AD}"/>
                </c:ext>
              </c:extLst>
            </c:dLbl>
            <c:dLbl>
              <c:idx val="7"/>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D07-4AB4-8E56-99BE64D157AD}"/>
                </c:ext>
              </c:extLst>
            </c:dLbl>
            <c:numFmt formatCode="0" sourceLinked="0"/>
            <c:spPr>
              <a:noFill/>
              <a:ln w="25400">
                <a:noFill/>
              </a:ln>
            </c:spPr>
            <c:txPr>
              <a:bodyPr wrap="square" lIns="38100" tIns="19050" rIns="38100" bIns="19050" anchor="ctr">
                <a:spAutoFit/>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July30'!$E$165:$E$172</c:f>
              <c:numCache>
                <c:formatCode>_(* #,##0_);_(* \(#,##0\);_(* "-"??_);_(@_)</c:formatCode>
                <c:ptCount val="8"/>
                <c:pt idx="0">
                  <c:v>0</c:v>
                </c:pt>
                <c:pt idx="1">
                  <c:v>0.81168831168831157</c:v>
                </c:pt>
                <c:pt idx="2">
                  <c:v>18.75</c:v>
                </c:pt>
                <c:pt idx="3">
                  <c:v>0</c:v>
                </c:pt>
                <c:pt idx="4">
                  <c:v>2.7334851936218678</c:v>
                </c:pt>
                <c:pt idx="5">
                  <c:v>3.4013605442176873</c:v>
                </c:pt>
                <c:pt idx="6">
                  <c:v>0</c:v>
                </c:pt>
                <c:pt idx="7">
                  <c:v>0</c:v>
                </c:pt>
              </c:numCache>
            </c:numRef>
          </c:val>
          <c:extLst>
            <c:ext xmlns:c16="http://schemas.microsoft.com/office/drawing/2014/chart" uri="{C3380CC4-5D6E-409C-BE32-E72D297353CC}">
              <c16:uniqueId val="{00000013-1D07-4AB4-8E56-99BE64D157AD}"/>
            </c:ext>
          </c:extLst>
        </c:ser>
        <c:dLbls>
          <c:showLegendKey val="0"/>
          <c:showVal val="1"/>
          <c:showCatName val="0"/>
          <c:showSerName val="0"/>
          <c:showPercent val="0"/>
          <c:showBubbleSize val="0"/>
        </c:dLbls>
        <c:gapWidth val="150"/>
        <c:axId val="1503107391"/>
        <c:axId val="1"/>
      </c:barChart>
      <c:catAx>
        <c:axId val="1503107391"/>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Ratios expressed in %</a:t>
                </a:r>
              </a:p>
            </c:rich>
          </c:tx>
          <c:layout>
            <c:manualLayout>
              <c:xMode val="edge"/>
              <c:yMode val="edge"/>
              <c:x val="0.32237878786104218"/>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03107391"/>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2.4648646604012482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5.4322670010592565E-2"/>
          <c:y val="0.13043881328420806"/>
          <c:w val="0.92348539018007358"/>
          <c:h val="0.58552533963133391"/>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[1]Pivot2!$B$1:$B$40</c:f>
              <c:numCache>
                <c:formatCode>General</c:formatCode>
                <c:ptCount val="40"/>
                <c:pt idx="0">
                  <c:v>0</c:v>
                </c:pt>
                <c:pt idx="1">
                  <c:v>0</c:v>
                </c:pt>
                <c:pt idx="2">
                  <c:v>0</c:v>
                </c:pt>
                <c:pt idx="3">
                  <c:v>1</c:v>
                </c:pt>
                <c:pt idx="4">
                  <c:v>3</c:v>
                </c:pt>
                <c:pt idx="5">
                  <c:v>1</c:v>
                </c:pt>
                <c:pt idx="6">
                  <c:v>1</c:v>
                </c:pt>
                <c:pt idx="7">
                  <c:v>1</c:v>
                </c:pt>
                <c:pt idx="8">
                  <c:v>1</c:v>
                </c:pt>
                <c:pt idx="9">
                  <c:v>0</c:v>
                </c:pt>
                <c:pt idx="10">
                  <c:v>1</c:v>
                </c:pt>
                <c:pt idx="11">
                  <c:v>5</c:v>
                </c:pt>
                <c:pt idx="12">
                  <c:v>3</c:v>
                </c:pt>
                <c:pt idx="13">
                  <c:v>3</c:v>
                </c:pt>
                <c:pt idx="14">
                  <c:v>0</c:v>
                </c:pt>
                <c:pt idx="15">
                  <c:v>2</c:v>
                </c:pt>
                <c:pt idx="16">
                  <c:v>0</c:v>
                </c:pt>
                <c:pt idx="17">
                  <c:v>3</c:v>
                </c:pt>
                <c:pt idx="18">
                  <c:v>0</c:v>
                </c:pt>
                <c:pt idx="19">
                  <c:v>2</c:v>
                </c:pt>
                <c:pt idx="20">
                  <c:v>1</c:v>
                </c:pt>
                <c:pt idx="21">
                  <c:v>1</c:v>
                </c:pt>
                <c:pt idx="22">
                  <c:v>0</c:v>
                </c:pt>
                <c:pt idx="23">
                  <c:v>0</c:v>
                </c:pt>
                <c:pt idx="24">
                  <c:v>0</c:v>
                </c:pt>
                <c:pt idx="25">
                  <c:v>0</c:v>
                </c:pt>
                <c:pt idx="26">
                  <c:v>1</c:v>
                </c:pt>
                <c:pt idx="27">
                  <c:v>0</c:v>
                </c:pt>
                <c:pt idx="28">
                  <c:v>1</c:v>
                </c:pt>
                <c:pt idx="29">
                  <c:v>2</c:v>
                </c:pt>
                <c:pt idx="30">
                  <c:v>6</c:v>
                </c:pt>
                <c:pt idx="31">
                  <c:v>4</c:v>
                </c:pt>
                <c:pt idx="32">
                  <c:v>8</c:v>
                </c:pt>
                <c:pt idx="33">
                  <c:v>0</c:v>
                </c:pt>
                <c:pt idx="34">
                  <c:v>0</c:v>
                </c:pt>
                <c:pt idx="35">
                  <c:v>1</c:v>
                </c:pt>
                <c:pt idx="36">
                  <c:v>0</c:v>
                </c:pt>
                <c:pt idx="37">
                  <c:v>0</c:v>
                </c:pt>
                <c:pt idx="38">
                  <c:v>0</c:v>
                </c:pt>
                <c:pt idx="39">
                  <c:v>7</c:v>
                </c:pt>
              </c:numCache>
            </c:numRef>
          </c:val>
          <c:extLst>
            <c:ext xmlns:c16="http://schemas.microsoft.com/office/drawing/2014/chart" uri="{C3380CC4-5D6E-409C-BE32-E72D297353CC}">
              <c16:uniqueId val="{00000000-5F03-4864-8221-6FCCC00630E7}"/>
            </c:ext>
          </c:extLst>
        </c:ser>
        <c:dLbls>
          <c:showLegendKey val="0"/>
          <c:showVal val="0"/>
          <c:showCatName val="0"/>
          <c:showSerName val="0"/>
          <c:showPercent val="0"/>
          <c:showBubbleSize val="0"/>
        </c:dLbls>
        <c:gapWidth val="150"/>
        <c:axId val="1503111231"/>
        <c:axId val="1"/>
      </c:barChart>
      <c:catAx>
        <c:axId val="150311123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311123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6131-4DB0-9B95-38BA86B8B87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6131-4DB0-9B95-38BA86B8B87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6131-4DB0-9B95-38BA86B8B87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6131-4DB0-9B95-38BA86B8B872}"/>
            </c:ext>
          </c:extLst>
        </c:ser>
        <c:dLbls>
          <c:showLegendKey val="0"/>
          <c:showVal val="0"/>
          <c:showCatName val="0"/>
          <c:showSerName val="0"/>
          <c:showPercent val="0"/>
          <c:showBubbleSize val="0"/>
        </c:dLbls>
        <c:marker val="1"/>
        <c:smooth val="0"/>
        <c:axId val="1503111711"/>
        <c:axId val="1"/>
      </c:lineChart>
      <c:dateAx>
        <c:axId val="1503111711"/>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311171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 Rolling DPR Completion Times</a:t>
            </a:r>
          </a:p>
        </c:rich>
      </c:tx>
      <c:layout>
        <c:manualLayout>
          <c:xMode val="edge"/>
          <c:yMode val="edge"/>
          <c:x val="0.32834369872990987"/>
          <c:y val="2.8490900440440385E-2"/>
        </c:manualLayout>
      </c:layout>
      <c:overlay val="0"/>
      <c:spPr>
        <a:noFill/>
        <a:ln w="25400">
          <a:noFill/>
        </a:ln>
      </c:spPr>
    </c:title>
    <c:autoTitleDeleted val="0"/>
    <c:plotArea>
      <c:layout>
        <c:manualLayout>
          <c:layoutTarget val="inner"/>
          <c:xMode val="edge"/>
          <c:yMode val="edge"/>
          <c:x val="0.1733388054208661"/>
          <c:y val="0.11966178184984962"/>
          <c:w val="0.76335743156496805"/>
          <c:h val="0.54987437850049947"/>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pt idx="74">
                  <c:v>0.31944444444444448</c:v>
                </c:pt>
                <c:pt idx="75">
                  <c:v>0.31944444444444448</c:v>
                </c:pt>
                <c:pt idx="76">
                  <c:v>0.32916666666666666</c:v>
                </c:pt>
                <c:pt idx="77">
                  <c:v>0.31736111111111115</c:v>
                </c:pt>
                <c:pt idx="78">
                  <c:v>0.30902777777777779</c:v>
                </c:pt>
              </c:numCache>
            </c:numRef>
          </c:val>
          <c:smooth val="0"/>
          <c:extLst>
            <c:ext xmlns:c16="http://schemas.microsoft.com/office/drawing/2014/chart" uri="{C3380CC4-5D6E-409C-BE32-E72D297353CC}">
              <c16:uniqueId val="{00000000-7EAA-455A-A253-B264E1732FDE}"/>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pt idx="74">
                  <c:v>0.6645833333333333</c:v>
                </c:pt>
                <c:pt idx="75">
                  <c:v>0.71666666666666667</c:v>
                </c:pt>
                <c:pt idx="76">
                  <c:v>0.67847222222222225</c:v>
                </c:pt>
                <c:pt idx="77">
                  <c:v>0.72291666666666676</c:v>
                </c:pt>
                <c:pt idx="78">
                  <c:v>0.7270833333333333</c:v>
                </c:pt>
              </c:numCache>
            </c:numRef>
          </c:val>
          <c:smooth val="0"/>
          <c:extLst>
            <c:ext xmlns:c16="http://schemas.microsoft.com/office/drawing/2014/chart" uri="{C3380CC4-5D6E-409C-BE32-E72D297353CC}">
              <c16:uniqueId val="{00000002-7EAA-455A-A253-B264E1732FDE}"/>
            </c:ext>
          </c:extLst>
        </c:ser>
        <c:dLbls>
          <c:showLegendKey val="0"/>
          <c:showVal val="0"/>
          <c:showCatName val="0"/>
          <c:showSerName val="0"/>
          <c:showPercent val="0"/>
          <c:showBubbleSize val="0"/>
        </c:dLbls>
        <c:marker val="1"/>
        <c:smooth val="0"/>
        <c:axId val="1503103071"/>
        <c:axId val="1"/>
      </c:lineChart>
      <c:dateAx>
        <c:axId val="1503103071"/>
        <c:scaling>
          <c:orientation val="minMax"/>
          <c:max val="37106"/>
          <c:min val="37032"/>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9001546917052535"/>
              <c:y val="0.857576103257255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2.5000789243394151E-2"/>
              <c:y val="0.245021743787787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03103071"/>
        <c:crossesAt val="37032"/>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July23'!$A$2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July23'!$G$2:$V$2</c:f>
              <c:numCache>
                <c:formatCode>General</c:formatCode>
                <c:ptCount val="16"/>
                <c:pt idx="1">
                  <c:v>2</c:v>
                </c:pt>
                <c:pt idx="3">
                  <c:v>1</c:v>
                </c:pt>
                <c:pt idx="9">
                  <c:v>1</c:v>
                </c:pt>
              </c:numCache>
            </c:numRef>
          </c:val>
          <c:extLst>
            <c:ext xmlns:c16="http://schemas.microsoft.com/office/drawing/2014/chart" uri="{C3380CC4-5D6E-409C-BE32-E72D297353CC}">
              <c16:uniqueId val="{00000000-D5E8-430D-9F35-4CD3159D9AC3}"/>
            </c:ext>
          </c:extLst>
        </c:ser>
        <c:ser>
          <c:idx val="1"/>
          <c:order val="1"/>
          <c:tx>
            <c:strRef>
              <c:f>'Graph Data July23'!$A$3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0626268579980118"/>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E8-430D-9F35-4CD3159D9AC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July23'!$G$3:$V$3</c:f>
              <c:numCache>
                <c:formatCode>General</c:formatCode>
                <c:ptCount val="16"/>
                <c:pt idx="7">
                  <c:v>1</c:v>
                </c:pt>
                <c:pt idx="9">
                  <c:v>1</c:v>
                </c:pt>
                <c:pt idx="11">
                  <c:v>2</c:v>
                </c:pt>
                <c:pt idx="13">
                  <c:v>1</c:v>
                </c:pt>
              </c:numCache>
            </c:numRef>
          </c:val>
          <c:extLst>
            <c:ext xmlns:c16="http://schemas.microsoft.com/office/drawing/2014/chart" uri="{C3380CC4-5D6E-409C-BE32-E72D297353CC}">
              <c16:uniqueId val="{00000002-D5E8-430D-9F35-4CD3159D9AC3}"/>
            </c:ext>
          </c:extLst>
        </c:ser>
        <c:ser>
          <c:idx val="2"/>
          <c:order val="2"/>
          <c:tx>
            <c:strRef>
              <c:f>'Graph Data July23'!$A$4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July23'!$G$4:$V$4</c:f>
              <c:numCache>
                <c:formatCode>General</c:formatCode>
                <c:ptCount val="16"/>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D5E8-430D-9F35-4CD3159D9AC3}"/>
            </c:ext>
          </c:extLst>
        </c:ser>
        <c:ser>
          <c:idx val="3"/>
          <c:order val="3"/>
          <c:tx>
            <c:strRef>
              <c:f>'Graph Data July23'!$A$5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July23'!$G$5:$V$5</c:f>
              <c:numCache>
                <c:formatCode>General</c:formatCode>
                <c:ptCount val="16"/>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numCache>
            </c:numRef>
          </c:val>
          <c:extLst>
            <c:ext xmlns:c16="http://schemas.microsoft.com/office/drawing/2014/chart" uri="{C3380CC4-5D6E-409C-BE32-E72D297353CC}">
              <c16:uniqueId val="{00000004-D5E8-430D-9F35-4CD3159D9AC3}"/>
            </c:ext>
          </c:extLst>
        </c:ser>
        <c:ser>
          <c:idx val="4"/>
          <c:order val="4"/>
          <c:tx>
            <c:strRef>
              <c:f>'Graph Data July23'!$A$6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7075021326485352"/>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E8-430D-9F35-4CD3159D9AC3}"/>
                </c:ext>
              </c:extLst>
            </c:dLbl>
            <c:dLbl>
              <c:idx val="8"/>
              <c:layout>
                <c:manualLayout>
                  <c:xMode val="edge"/>
                  <c:yMode val="edge"/>
                  <c:x val="0.4666338891092122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E8-430D-9F35-4CD3159D9AC3}"/>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July23'!$G$6:$V$6</c:f>
              <c:numCache>
                <c:formatCode>General</c:formatCode>
                <c:ptCount val="16"/>
                <c:pt idx="0">
                  <c:v>2</c:v>
                </c:pt>
                <c:pt idx="1">
                  <c:v>4</c:v>
                </c:pt>
                <c:pt idx="2">
                  <c:v>1</c:v>
                </c:pt>
                <c:pt idx="3">
                  <c:v>3</c:v>
                </c:pt>
                <c:pt idx="6">
                  <c:v>1</c:v>
                </c:pt>
                <c:pt idx="8">
                  <c:v>1</c:v>
                </c:pt>
                <c:pt idx="9">
                  <c:v>3</c:v>
                </c:pt>
                <c:pt idx="13">
                  <c:v>5</c:v>
                </c:pt>
                <c:pt idx="14">
                  <c:v>5</c:v>
                </c:pt>
                <c:pt idx="15">
                  <c:v>5</c:v>
                </c:pt>
              </c:numCache>
            </c:numRef>
          </c:val>
          <c:extLst>
            <c:ext xmlns:c16="http://schemas.microsoft.com/office/drawing/2014/chart" uri="{C3380CC4-5D6E-409C-BE32-E72D297353CC}">
              <c16:uniqueId val="{00000007-D5E8-430D-9F35-4CD3159D9AC3}"/>
            </c:ext>
          </c:extLst>
        </c:ser>
        <c:ser>
          <c:idx val="5"/>
          <c:order val="5"/>
          <c:tx>
            <c:strRef>
              <c:f>'Graph Data July23'!$A$7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2259842316587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E8-430D-9F35-4CD3159D9AC3}"/>
                </c:ext>
              </c:extLst>
            </c:dLbl>
            <c:dLbl>
              <c:idx val="8"/>
              <c:layout>
                <c:manualLayout>
                  <c:xMode val="edge"/>
                  <c:yMode val="edge"/>
                  <c:x val="0.4801286286724922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E8-430D-9F35-4CD3159D9AC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July23'!$G$7:$V$7</c:f>
              <c:numCache>
                <c:formatCode>General</c:formatCode>
                <c:ptCount val="16"/>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D5E8-430D-9F35-4CD3159D9AC3}"/>
            </c:ext>
          </c:extLst>
        </c:ser>
        <c:ser>
          <c:idx val="6"/>
          <c:order val="6"/>
          <c:tx>
            <c:strRef>
              <c:f>'Graph Data July23'!$A$8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July23'!$G$8:$V$8</c:f>
              <c:numCache>
                <c:formatCode>General</c:formatCode>
                <c:ptCount val="16"/>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D5E8-430D-9F35-4CD3159D9AC3}"/>
            </c:ext>
          </c:extLst>
        </c:ser>
        <c:ser>
          <c:idx val="7"/>
          <c:order val="7"/>
          <c:tx>
            <c:strRef>
              <c:f>'Graph Data July23'!$A$9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July23'!$G$9:$V$9</c:f>
              <c:numCache>
                <c:formatCode>General</c:formatCode>
                <c:ptCount val="16"/>
                <c:pt idx="4">
                  <c:v>1</c:v>
                </c:pt>
                <c:pt idx="6">
                  <c:v>1</c:v>
                </c:pt>
                <c:pt idx="8">
                  <c:v>2</c:v>
                </c:pt>
                <c:pt idx="10">
                  <c:v>4</c:v>
                </c:pt>
                <c:pt idx="11">
                  <c:v>7</c:v>
                </c:pt>
                <c:pt idx="15">
                  <c:v>2</c:v>
                </c:pt>
              </c:numCache>
            </c:numRef>
          </c:val>
          <c:extLst>
            <c:ext xmlns:c16="http://schemas.microsoft.com/office/drawing/2014/chart" uri="{C3380CC4-5D6E-409C-BE32-E72D297353CC}">
              <c16:uniqueId val="{0000000C-D5E8-430D-9F35-4CD3159D9AC3}"/>
            </c:ext>
          </c:extLst>
        </c:ser>
        <c:ser>
          <c:idx val="8"/>
          <c:order val="8"/>
          <c:tx>
            <c:strRef>
              <c:f>'Graph Data July23'!$A$10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July23'!$G$10:$V$10</c:f>
              <c:numCache>
                <c:formatCode>General</c:formatCode>
                <c:ptCount val="16"/>
                <c:pt idx="12">
                  <c:v>1</c:v>
                </c:pt>
                <c:pt idx="14">
                  <c:v>1</c:v>
                </c:pt>
                <c:pt idx="15">
                  <c:v>1</c:v>
                </c:pt>
              </c:numCache>
            </c:numRef>
          </c:val>
          <c:extLst>
            <c:ext xmlns:c16="http://schemas.microsoft.com/office/drawing/2014/chart" uri="{C3380CC4-5D6E-409C-BE32-E72D297353CC}">
              <c16:uniqueId val="{0000000D-D5E8-430D-9F35-4CD3159D9AC3}"/>
            </c:ext>
          </c:extLst>
        </c:ser>
        <c:dLbls>
          <c:showLegendKey val="0"/>
          <c:showVal val="1"/>
          <c:showCatName val="0"/>
          <c:showSerName val="0"/>
          <c:showPercent val="0"/>
          <c:showBubbleSize val="0"/>
        </c:dLbls>
        <c:gapWidth val="110"/>
        <c:overlap val="50"/>
        <c:axId val="1544057999"/>
        <c:axId val="1"/>
      </c:barChart>
      <c:catAx>
        <c:axId val="1544057999"/>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44057999"/>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13'!$G$12:$Y$12</c:f>
              <c:numCache>
                <c:formatCode>m/d/yyyy</c:formatCode>
                <c:ptCount val="19"/>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numCache>
            </c:numRef>
          </c:cat>
          <c:val>
            <c:numRef>
              <c:f>'Graph Data Aug 13'!$G$11:$Y$11</c:f>
              <c:numCache>
                <c:formatCode>General</c:formatCode>
                <c:ptCount val="19"/>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numCache>
            </c:numRef>
          </c:val>
          <c:smooth val="0"/>
          <c:extLst>
            <c:ext xmlns:c16="http://schemas.microsoft.com/office/drawing/2014/chart" uri="{C3380CC4-5D6E-409C-BE32-E72D297353CC}">
              <c16:uniqueId val="{00000001-FE03-47BB-B473-49D2B46F6EA9}"/>
            </c:ext>
          </c:extLst>
        </c:ser>
        <c:dLbls>
          <c:showLegendKey val="0"/>
          <c:showVal val="0"/>
          <c:showCatName val="0"/>
          <c:showSerName val="0"/>
          <c:showPercent val="0"/>
          <c:showBubbleSize val="0"/>
        </c:dLbls>
        <c:marker val="1"/>
        <c:smooth val="0"/>
        <c:axId val="1543674143"/>
        <c:axId val="1"/>
      </c:lineChart>
      <c:catAx>
        <c:axId val="1543674143"/>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43674143"/>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July23'!$G$12:$V$12</c:f>
              <c:numCache>
                <c:formatCode>m/d/yyyy</c:formatCode>
                <c:ptCount val="16"/>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numCache>
            </c:numRef>
          </c:cat>
          <c:val>
            <c:numRef>
              <c:f>'Graph Data July23'!$G$11:$V$11</c:f>
              <c:numCache>
                <c:formatCode>General</c:formatCode>
                <c:ptCount val="16"/>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numCache>
            </c:numRef>
          </c:val>
          <c:smooth val="0"/>
          <c:extLst>
            <c:ext xmlns:c16="http://schemas.microsoft.com/office/drawing/2014/chart" uri="{C3380CC4-5D6E-409C-BE32-E72D297353CC}">
              <c16:uniqueId val="{00000001-7C4D-4D70-8A05-8EA23FC43300}"/>
            </c:ext>
          </c:extLst>
        </c:ser>
        <c:dLbls>
          <c:showLegendKey val="0"/>
          <c:showVal val="0"/>
          <c:showCatName val="0"/>
          <c:showSerName val="0"/>
          <c:showPercent val="0"/>
          <c:showBubbleSize val="0"/>
        </c:dLbls>
        <c:marker val="1"/>
        <c:smooth val="0"/>
        <c:axId val="1533829551"/>
        <c:axId val="1"/>
      </c:lineChart>
      <c:catAx>
        <c:axId val="153382955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382955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034571623562488"/>
          <c:y val="0.85317452864818533"/>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07/23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July23'!$C$164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54-4D58-8801-0F953B481786}"/>
                </c:ext>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54-4D58-8801-0F953B481786}"/>
                </c:ext>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54-4D58-8801-0F953B481786}"/>
                </c:ext>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54-4D58-8801-0F953B481786}"/>
                </c:ext>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54-4D58-8801-0F953B481786}"/>
                </c:ext>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54-4D58-8801-0F953B481786}"/>
                </c:ext>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54-4D58-8801-0F953B481786}"/>
                </c:ext>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54-4D58-8801-0F953B481786}"/>
                </c:ext>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54-4D58-8801-0F953B481786}"/>
                </c:ext>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54-4D58-8801-0F953B481786}"/>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July23'!$C$165:$C$174</c:f>
              <c:numCache>
                <c:formatCode>General</c:formatCode>
                <c:ptCount val="10"/>
                <c:pt idx="0">
                  <c:v>0</c:v>
                </c:pt>
                <c:pt idx="1">
                  <c:v>9</c:v>
                </c:pt>
                <c:pt idx="2">
                  <c:v>5</c:v>
                </c:pt>
                <c:pt idx="3">
                  <c:v>2</c:v>
                </c:pt>
                <c:pt idx="4">
                  <c:v>1</c:v>
                </c:pt>
                <c:pt idx="5">
                  <c:v>0</c:v>
                </c:pt>
                <c:pt idx="6">
                  <c:v>0</c:v>
                </c:pt>
                <c:pt idx="7">
                  <c:v>0</c:v>
                </c:pt>
                <c:pt idx="8">
                  <c:v>2</c:v>
                </c:pt>
                <c:pt idx="9">
                  <c:v>19</c:v>
                </c:pt>
              </c:numCache>
            </c:numRef>
          </c:val>
          <c:extLst>
            <c:ext xmlns:c16="http://schemas.microsoft.com/office/drawing/2014/chart" uri="{C3380CC4-5D6E-409C-BE32-E72D297353CC}">
              <c16:uniqueId val="{0000000A-1F54-4D58-8801-0F953B481786}"/>
            </c:ext>
          </c:extLst>
        </c:ser>
        <c:ser>
          <c:idx val="2"/>
          <c:order val="1"/>
          <c:tx>
            <c:strRef>
              <c:f>'Graph Data July23'!$D$164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F54-4D58-8801-0F953B481786}"/>
                </c:ext>
              </c:extLst>
            </c:dLbl>
            <c:dLbl>
              <c:idx val="1"/>
              <c:layout>
                <c:manualLayout>
                  <c:xMode val="edge"/>
                  <c:yMode val="edge"/>
                  <c:x val="0.17434771180240036"/>
                  <c:y val="0.2464864660401248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54-4D58-8801-0F953B481786}"/>
                </c:ext>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F54-4D58-8801-0F953B481786}"/>
                </c:ext>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F54-4D58-8801-0F953B481786}"/>
                </c:ext>
              </c:extLst>
            </c:dLbl>
            <c:dLbl>
              <c:idx val="4"/>
              <c:layout>
                <c:manualLayout>
                  <c:xMode val="edge"/>
                  <c:yMode val="edge"/>
                  <c:x val="0.31744441865908746"/>
                  <c:y val="0.3274748763104515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F54-4D58-8801-0F953B481786}"/>
                </c:ext>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F54-4D58-8801-0F953B481786}"/>
                </c:ext>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F54-4D58-8801-0F953B481786}"/>
                </c:ext>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F54-4D58-8801-0F953B481786}"/>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July23'!$D$165:$D$174</c:f>
              <c:numCache>
                <c:formatCode>General</c:formatCode>
                <c:ptCount val="10"/>
                <c:pt idx="0">
                  <c:v>52</c:v>
                </c:pt>
                <c:pt idx="1">
                  <c:v>616</c:v>
                </c:pt>
                <c:pt idx="2">
                  <c:v>32</c:v>
                </c:pt>
                <c:pt idx="3">
                  <c:v>37</c:v>
                </c:pt>
                <c:pt idx="4">
                  <c:v>439</c:v>
                </c:pt>
                <c:pt idx="5">
                  <c:v>147</c:v>
                </c:pt>
                <c:pt idx="6">
                  <c:v>9</c:v>
                </c:pt>
                <c:pt idx="7">
                  <c:v>17</c:v>
                </c:pt>
                <c:pt idx="9">
                  <c:v>1349</c:v>
                </c:pt>
              </c:numCache>
            </c:numRef>
          </c:val>
          <c:extLst>
            <c:ext xmlns:c16="http://schemas.microsoft.com/office/drawing/2014/chart" uri="{C3380CC4-5D6E-409C-BE32-E72D297353CC}">
              <c16:uniqueId val="{00000013-1F54-4D58-8801-0F953B481786}"/>
            </c:ext>
          </c:extLst>
        </c:ser>
        <c:dLbls>
          <c:showLegendKey val="0"/>
          <c:showVal val="1"/>
          <c:showCatName val="0"/>
          <c:showSerName val="0"/>
          <c:showPercent val="0"/>
          <c:showBubbleSize val="0"/>
        </c:dLbls>
        <c:gapWidth val="150"/>
        <c:shape val="box"/>
        <c:axId val="1533831951"/>
        <c:axId val="1"/>
        <c:axId val="2"/>
      </c:bar3DChart>
      <c:catAx>
        <c:axId val="153383195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33831951"/>
        <c:crosses val="autoZero"/>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tickLblSkip val="4"/>
        <c:tickMarkSkip val="1"/>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3.4568971824922544E-2"/>
          <c:y val="0.12754017298900341"/>
          <c:w val="0.94447369450234797"/>
          <c:h val="0.69277503055390499"/>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2DF3-4557-A2A1-CBDDC39A36CA}"/>
            </c:ext>
          </c:extLst>
        </c:ser>
        <c:dLbls>
          <c:showLegendKey val="0"/>
          <c:showVal val="0"/>
          <c:showCatName val="0"/>
          <c:showSerName val="0"/>
          <c:showPercent val="0"/>
          <c:showBubbleSize val="0"/>
        </c:dLbls>
        <c:gapWidth val="150"/>
        <c:axId val="1533825231"/>
        <c:axId val="1"/>
      </c:barChart>
      <c:catAx>
        <c:axId val="153382523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382523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109407412440415"/>
          <c:y val="0.12059233401104606"/>
          <c:w val="0.670649009008025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EDD-45ED-987D-B532CA462B69}"/>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CEDD-45ED-987D-B532CA462B69}"/>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CEDD-45ED-987D-B532CA462B69}"/>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CEDD-45ED-987D-B532CA462B69}"/>
            </c:ext>
          </c:extLst>
        </c:ser>
        <c:dLbls>
          <c:showLegendKey val="0"/>
          <c:showVal val="0"/>
          <c:showCatName val="0"/>
          <c:showSerName val="0"/>
          <c:showPercent val="0"/>
          <c:showBubbleSize val="0"/>
        </c:dLbls>
        <c:marker val="1"/>
        <c:smooth val="0"/>
        <c:axId val="1533828591"/>
        <c:axId val="1"/>
      </c:lineChart>
      <c:dateAx>
        <c:axId val="1533828591"/>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4260140950338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2.7165529478806103E-2"/>
              <c:y val="0.235302115143504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382859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 DPR Completion Times</a:t>
            </a:r>
          </a:p>
        </c:rich>
      </c:tx>
      <c:layout>
        <c:manualLayout>
          <c:xMode val="edge"/>
          <c:yMode val="edge"/>
          <c:x val="0.33667729514437456"/>
          <c:y val="2.8490900440440385E-2"/>
        </c:manualLayout>
      </c:layout>
      <c:overlay val="0"/>
      <c:spPr>
        <a:noFill/>
        <a:ln w="25400">
          <a:noFill/>
        </a:ln>
      </c:spPr>
    </c:title>
    <c:autoTitleDeleted val="0"/>
    <c:plotArea>
      <c:layout>
        <c:manualLayout>
          <c:layoutTarget val="inner"/>
          <c:xMode val="edge"/>
          <c:yMode val="edge"/>
          <c:x val="0.18167240183533084"/>
          <c:y val="0.17949267277477443"/>
          <c:w val="0.6533539588940338"/>
          <c:h val="0.50143984775175077"/>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7162-4B0D-B08F-B053A1F85034}"/>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2-7162-4B0D-B08F-B053A1F85034}"/>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3-7162-4B0D-B08F-B053A1F85034}"/>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5-7162-4B0D-B08F-B053A1F85034}"/>
            </c:ext>
          </c:extLst>
        </c:ser>
        <c:dLbls>
          <c:showLegendKey val="0"/>
          <c:showVal val="0"/>
          <c:showCatName val="0"/>
          <c:showSerName val="0"/>
          <c:showPercent val="0"/>
          <c:showBubbleSize val="0"/>
        </c:dLbls>
        <c:marker val="1"/>
        <c:smooth val="0"/>
        <c:axId val="1533826191"/>
        <c:axId val="1"/>
      </c:lineChart>
      <c:dateAx>
        <c:axId val="1533826191"/>
        <c:scaling>
          <c:orientation val="minMax"/>
          <c:max val="37099"/>
          <c:min val="37034"/>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3834717140084412"/>
              <c:y val="0.8632742833453436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33826191"/>
        <c:crossesAt val="37034"/>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July16'!$A$2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July16'!$G$2:$U$2</c:f>
              <c:numCache>
                <c:formatCode>General</c:formatCode>
                <c:ptCount val="15"/>
                <c:pt idx="1">
                  <c:v>2</c:v>
                </c:pt>
                <c:pt idx="3">
                  <c:v>1</c:v>
                </c:pt>
                <c:pt idx="9">
                  <c:v>1</c:v>
                </c:pt>
              </c:numCache>
            </c:numRef>
          </c:val>
          <c:extLst>
            <c:ext xmlns:c16="http://schemas.microsoft.com/office/drawing/2014/chart" uri="{C3380CC4-5D6E-409C-BE32-E72D297353CC}">
              <c16:uniqueId val="{00000000-4CFC-4898-9F13-637CF848D640}"/>
            </c:ext>
          </c:extLst>
        </c:ser>
        <c:ser>
          <c:idx val="1"/>
          <c:order val="1"/>
          <c:tx>
            <c:strRef>
              <c:f>'Graph Data July16'!$A$3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304294306823797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FC-4898-9F13-637CF848D640}"/>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July16'!$G$3:$U$3</c:f>
              <c:numCache>
                <c:formatCode>General</c:formatCode>
                <c:ptCount val="15"/>
                <c:pt idx="7">
                  <c:v>1</c:v>
                </c:pt>
                <c:pt idx="9">
                  <c:v>1</c:v>
                </c:pt>
                <c:pt idx="11">
                  <c:v>2</c:v>
                </c:pt>
                <c:pt idx="13">
                  <c:v>1</c:v>
                </c:pt>
              </c:numCache>
            </c:numRef>
          </c:val>
          <c:extLst>
            <c:ext xmlns:c16="http://schemas.microsoft.com/office/drawing/2014/chart" uri="{C3380CC4-5D6E-409C-BE32-E72D297353CC}">
              <c16:uniqueId val="{00000002-4CFC-4898-9F13-637CF848D640}"/>
            </c:ext>
          </c:extLst>
        </c:ser>
        <c:ser>
          <c:idx val="2"/>
          <c:order val="2"/>
          <c:tx>
            <c:strRef>
              <c:f>'Graph Data July16'!$A$4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July16'!$G$4:$U$4</c:f>
              <c:numCache>
                <c:formatCode>General</c:formatCode>
                <c:ptCount val="15"/>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4CFC-4898-9F13-637CF848D640}"/>
            </c:ext>
          </c:extLst>
        </c:ser>
        <c:ser>
          <c:idx val="3"/>
          <c:order val="3"/>
          <c:tx>
            <c:strRef>
              <c:f>'Graph Data July16'!$A$5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July16'!$G$5:$U$5</c:f>
              <c:numCache>
                <c:formatCode>General</c:formatCode>
                <c:ptCount val="15"/>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numCache>
            </c:numRef>
          </c:val>
          <c:extLst>
            <c:ext xmlns:c16="http://schemas.microsoft.com/office/drawing/2014/chart" uri="{C3380CC4-5D6E-409C-BE32-E72D297353CC}">
              <c16:uniqueId val="{00000004-4CFC-4898-9F13-637CF848D640}"/>
            </c:ext>
          </c:extLst>
        </c:ser>
        <c:ser>
          <c:idx val="4"/>
          <c:order val="4"/>
          <c:tx>
            <c:strRef>
              <c:f>'Graph Data July16'!$A$6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924081643054362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FC-4898-9F13-637CF848D640}"/>
                </c:ext>
              </c:extLst>
            </c:dLbl>
            <c:dLbl>
              <c:idx val="8"/>
              <c:layout>
                <c:manualLayout>
                  <c:xMode val="edge"/>
                  <c:yMode val="edge"/>
                  <c:x val="0.4949938452847367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FC-4898-9F13-637CF848D640}"/>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July16'!$G$6:$U$6</c:f>
              <c:numCache>
                <c:formatCode>General</c:formatCode>
                <c:ptCount val="15"/>
                <c:pt idx="0">
                  <c:v>2</c:v>
                </c:pt>
                <c:pt idx="1">
                  <c:v>4</c:v>
                </c:pt>
                <c:pt idx="2">
                  <c:v>1</c:v>
                </c:pt>
                <c:pt idx="3">
                  <c:v>3</c:v>
                </c:pt>
                <c:pt idx="6">
                  <c:v>1</c:v>
                </c:pt>
                <c:pt idx="8">
                  <c:v>1</c:v>
                </c:pt>
                <c:pt idx="9">
                  <c:v>3</c:v>
                </c:pt>
                <c:pt idx="13">
                  <c:v>5</c:v>
                </c:pt>
                <c:pt idx="14">
                  <c:v>5</c:v>
                </c:pt>
              </c:numCache>
            </c:numRef>
          </c:val>
          <c:extLst>
            <c:ext xmlns:c16="http://schemas.microsoft.com/office/drawing/2014/chart" uri="{C3380CC4-5D6E-409C-BE32-E72D297353CC}">
              <c16:uniqueId val="{00000007-4CFC-4898-9F13-637CF848D640}"/>
            </c:ext>
          </c:extLst>
        </c:ser>
        <c:ser>
          <c:idx val="5"/>
          <c:order val="5"/>
          <c:tx>
            <c:strRef>
              <c:f>'Graph Data July16'!$A$7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4764660790967498"/>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C-4898-9F13-637CF848D640}"/>
                </c:ext>
              </c:extLst>
            </c:dLbl>
            <c:dLbl>
              <c:idx val="8"/>
              <c:layout>
                <c:manualLayout>
                  <c:xMode val="edge"/>
                  <c:yMode val="edge"/>
                  <c:x val="0.50862411058967882"/>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CFC-4898-9F13-637CF848D640}"/>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July16'!$G$7:$U$7</c:f>
              <c:numCache>
                <c:formatCode>General</c:formatCode>
                <c:ptCount val="15"/>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4CFC-4898-9F13-637CF848D640}"/>
            </c:ext>
          </c:extLst>
        </c:ser>
        <c:ser>
          <c:idx val="6"/>
          <c:order val="6"/>
          <c:tx>
            <c:strRef>
              <c:f>'Graph Data July16'!$A$8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July16'!$G$8:$U$8</c:f>
              <c:numCache>
                <c:formatCode>General</c:formatCode>
                <c:ptCount val="15"/>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4CFC-4898-9F13-637CF848D640}"/>
            </c:ext>
          </c:extLst>
        </c:ser>
        <c:ser>
          <c:idx val="7"/>
          <c:order val="7"/>
          <c:tx>
            <c:strRef>
              <c:f>'Graph Data July16'!$A$9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July16'!$G$9:$U$9</c:f>
              <c:numCache>
                <c:formatCode>General</c:formatCode>
                <c:ptCount val="15"/>
                <c:pt idx="4">
                  <c:v>1</c:v>
                </c:pt>
                <c:pt idx="6">
                  <c:v>1</c:v>
                </c:pt>
                <c:pt idx="8">
                  <c:v>2</c:v>
                </c:pt>
                <c:pt idx="10">
                  <c:v>4</c:v>
                </c:pt>
                <c:pt idx="11">
                  <c:v>7</c:v>
                </c:pt>
              </c:numCache>
            </c:numRef>
          </c:val>
          <c:extLst>
            <c:ext xmlns:c16="http://schemas.microsoft.com/office/drawing/2014/chart" uri="{C3380CC4-5D6E-409C-BE32-E72D297353CC}">
              <c16:uniqueId val="{0000000C-4CFC-4898-9F13-637CF848D640}"/>
            </c:ext>
          </c:extLst>
        </c:ser>
        <c:ser>
          <c:idx val="8"/>
          <c:order val="8"/>
          <c:tx>
            <c:strRef>
              <c:f>'Graph Data July16'!$A$10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July16'!$G$10:$U$10</c:f>
              <c:numCache>
                <c:formatCode>General</c:formatCode>
                <c:ptCount val="15"/>
                <c:pt idx="12">
                  <c:v>1</c:v>
                </c:pt>
                <c:pt idx="14">
                  <c:v>1</c:v>
                </c:pt>
              </c:numCache>
            </c:numRef>
          </c:val>
          <c:extLst>
            <c:ext xmlns:c16="http://schemas.microsoft.com/office/drawing/2014/chart" uri="{C3380CC4-5D6E-409C-BE32-E72D297353CC}">
              <c16:uniqueId val="{0000000D-4CFC-4898-9F13-637CF848D640}"/>
            </c:ext>
          </c:extLst>
        </c:ser>
        <c:dLbls>
          <c:showLegendKey val="0"/>
          <c:showVal val="1"/>
          <c:showCatName val="0"/>
          <c:showSerName val="0"/>
          <c:showPercent val="0"/>
          <c:showBubbleSize val="0"/>
        </c:dLbls>
        <c:gapWidth val="110"/>
        <c:overlap val="50"/>
        <c:axId val="1501171375"/>
        <c:axId val="1"/>
      </c:barChart>
      <c:catAx>
        <c:axId val="150117137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01171375"/>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July16'!$G$12:$U$12</c:f>
              <c:numCache>
                <c:formatCode>m/d/yyyy</c:formatCode>
                <c:ptCount val="15"/>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numCache>
            </c:numRef>
          </c:cat>
          <c:val>
            <c:numRef>
              <c:f>'Graph Data July16'!$G$11:$U$11</c:f>
              <c:numCache>
                <c:formatCode>General</c:formatCode>
                <c:ptCount val="15"/>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numCache>
            </c:numRef>
          </c:val>
          <c:smooth val="0"/>
          <c:extLst>
            <c:ext xmlns:c16="http://schemas.microsoft.com/office/drawing/2014/chart" uri="{C3380CC4-5D6E-409C-BE32-E72D297353CC}">
              <c16:uniqueId val="{00000001-1E64-4962-A58F-453DA9A65FDA}"/>
            </c:ext>
          </c:extLst>
        </c:ser>
        <c:dLbls>
          <c:showLegendKey val="0"/>
          <c:showVal val="0"/>
          <c:showCatName val="0"/>
          <c:showSerName val="0"/>
          <c:showPercent val="0"/>
          <c:showBubbleSize val="0"/>
        </c:dLbls>
        <c:marker val="1"/>
        <c:smooth val="0"/>
        <c:axId val="1501168015"/>
        <c:axId val="1"/>
      </c:lineChart>
      <c:catAx>
        <c:axId val="1501168015"/>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01168015"/>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0983410386728915"/>
          <c:y val="0.8636643794102532"/>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07/16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July16'!$C$164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39-4396-A0CA-7D0EEA9FDD79}"/>
                </c:ext>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39-4396-A0CA-7D0EEA9FDD79}"/>
                </c:ext>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39-4396-A0CA-7D0EEA9FDD79}"/>
                </c:ext>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39-4396-A0CA-7D0EEA9FDD79}"/>
                </c:ext>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39-4396-A0CA-7D0EEA9FDD79}"/>
                </c:ext>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39-4396-A0CA-7D0EEA9FDD79}"/>
                </c:ext>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39-4396-A0CA-7D0EEA9FDD79}"/>
                </c:ext>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39-4396-A0CA-7D0EEA9FDD79}"/>
                </c:ext>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39-4396-A0CA-7D0EEA9FDD79}"/>
                </c:ext>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39-4396-A0CA-7D0EEA9FDD79}"/>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July16'!$C$165:$C$174</c:f>
              <c:numCache>
                <c:formatCode>General</c:formatCode>
                <c:ptCount val="10"/>
                <c:pt idx="0">
                  <c:v>0</c:v>
                </c:pt>
                <c:pt idx="1">
                  <c:v>1</c:v>
                </c:pt>
                <c:pt idx="2">
                  <c:v>5</c:v>
                </c:pt>
                <c:pt idx="3">
                  <c:v>0</c:v>
                </c:pt>
                <c:pt idx="4">
                  <c:v>3</c:v>
                </c:pt>
                <c:pt idx="5">
                  <c:v>1</c:v>
                </c:pt>
                <c:pt idx="6">
                  <c:v>2</c:v>
                </c:pt>
                <c:pt idx="7">
                  <c:v>0</c:v>
                </c:pt>
                <c:pt idx="8">
                  <c:v>3</c:v>
                </c:pt>
                <c:pt idx="9">
                  <c:v>15</c:v>
                </c:pt>
              </c:numCache>
            </c:numRef>
          </c:val>
          <c:extLst>
            <c:ext xmlns:c16="http://schemas.microsoft.com/office/drawing/2014/chart" uri="{C3380CC4-5D6E-409C-BE32-E72D297353CC}">
              <c16:uniqueId val="{0000000A-C339-4396-A0CA-7D0EEA9FDD79}"/>
            </c:ext>
          </c:extLst>
        </c:ser>
        <c:ser>
          <c:idx val="2"/>
          <c:order val="1"/>
          <c:tx>
            <c:strRef>
              <c:f>'Graph Data July16'!$D$164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339-4396-A0CA-7D0EEA9FDD79}"/>
                </c:ext>
              </c:extLst>
            </c:dLbl>
            <c:dLbl>
              <c:idx val="1"/>
              <c:layout>
                <c:manualLayout>
                  <c:xMode val="edge"/>
                  <c:yMode val="edge"/>
                  <c:x val="0.17434771180240036"/>
                  <c:y val="0.2500077012692694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39-4396-A0CA-7D0EEA9FDD79}"/>
                </c:ext>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339-4396-A0CA-7D0EEA9FDD79}"/>
                </c:ext>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39-4396-A0CA-7D0EEA9FDD79}"/>
                </c:ext>
              </c:extLst>
            </c:dLbl>
            <c:dLbl>
              <c:idx val="4"/>
              <c:layout>
                <c:manualLayout>
                  <c:xMode val="edge"/>
                  <c:yMode val="edge"/>
                  <c:x val="0.31744441865908746"/>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339-4396-A0CA-7D0EEA9FDD79}"/>
                </c:ext>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339-4396-A0CA-7D0EEA9FDD79}"/>
                </c:ext>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39-4396-A0CA-7D0EEA9FDD79}"/>
                </c:ext>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339-4396-A0CA-7D0EEA9FDD79}"/>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July16'!$D$165:$D$174</c:f>
              <c:numCache>
                <c:formatCode>General</c:formatCode>
                <c:ptCount val="10"/>
                <c:pt idx="0">
                  <c:v>51</c:v>
                </c:pt>
                <c:pt idx="1">
                  <c:v>606</c:v>
                </c:pt>
                <c:pt idx="2">
                  <c:v>32</c:v>
                </c:pt>
                <c:pt idx="3">
                  <c:v>37</c:v>
                </c:pt>
                <c:pt idx="4">
                  <c:v>425</c:v>
                </c:pt>
                <c:pt idx="5">
                  <c:v>147</c:v>
                </c:pt>
                <c:pt idx="6">
                  <c:v>9</c:v>
                </c:pt>
                <c:pt idx="7">
                  <c:v>17</c:v>
                </c:pt>
                <c:pt idx="9">
                  <c:v>1324</c:v>
                </c:pt>
              </c:numCache>
            </c:numRef>
          </c:val>
          <c:extLst>
            <c:ext xmlns:c16="http://schemas.microsoft.com/office/drawing/2014/chart" uri="{C3380CC4-5D6E-409C-BE32-E72D297353CC}">
              <c16:uniqueId val="{00000013-C339-4396-A0CA-7D0EEA9FDD79}"/>
            </c:ext>
          </c:extLst>
        </c:ser>
        <c:dLbls>
          <c:showLegendKey val="0"/>
          <c:showVal val="1"/>
          <c:showCatName val="0"/>
          <c:showSerName val="0"/>
          <c:showPercent val="0"/>
          <c:showBubbleSize val="0"/>
        </c:dLbls>
        <c:gapWidth val="150"/>
        <c:shape val="box"/>
        <c:axId val="1544057519"/>
        <c:axId val="1"/>
        <c:axId val="2"/>
      </c:bar3DChart>
      <c:catAx>
        <c:axId val="1544057519"/>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44057519"/>
        <c:crosses val="autoZero"/>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3.4568971824922544E-2"/>
          <c:y val="0.14493201476023115"/>
          <c:w val="0.94323908836574366"/>
          <c:h val="0.67538318878267722"/>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2BDE-4144-B63B-0DCD4DA27390}"/>
            </c:ext>
          </c:extLst>
        </c:ser>
        <c:dLbls>
          <c:showLegendKey val="0"/>
          <c:showVal val="0"/>
          <c:showCatName val="0"/>
          <c:showSerName val="0"/>
          <c:showPercent val="0"/>
          <c:showBubbleSize val="0"/>
        </c:dLbls>
        <c:gapWidth val="150"/>
        <c:axId val="1544052719"/>
        <c:axId val="1"/>
      </c:barChart>
      <c:catAx>
        <c:axId val="154405271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44052719"/>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3826815357806455"/>
          <c:y val="0.11470978113245844"/>
          <c:w val="0.67132487066520374"/>
          <c:h val="0.60002039361593651"/>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21C3-4216-B176-95BED15E2A46}"/>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21C3-4216-B176-95BED15E2A46}"/>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21C3-4216-B176-95BED15E2A46}"/>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21C3-4216-B176-95BED15E2A46}"/>
            </c:ext>
          </c:extLst>
        </c:ser>
        <c:dLbls>
          <c:showLegendKey val="0"/>
          <c:showVal val="0"/>
          <c:showCatName val="0"/>
          <c:showSerName val="0"/>
          <c:showPercent val="0"/>
          <c:showBubbleSize val="0"/>
        </c:dLbls>
        <c:marker val="1"/>
        <c:smooth val="0"/>
        <c:axId val="1544053679"/>
        <c:axId val="1"/>
      </c:lineChart>
      <c:dateAx>
        <c:axId val="1544053679"/>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088487759476341"/>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2.7826937644153525E-2"/>
              <c:y val="0.23824339158279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4053679"/>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08/13/2001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13'!$C$161</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29A-4F1D-AB9E-DB68EED13B1E}"/>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29A-4F1D-AB9E-DB68EED13B1E}"/>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29A-4F1D-AB9E-DB68EED13B1E}"/>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29A-4F1D-AB9E-DB68EED13B1E}"/>
                </c:ext>
              </c:extLst>
            </c:dLbl>
            <c:dLbl>
              <c:idx val="4"/>
              <c:layout>
                <c:manualLayout>
                  <c:xMode val="edge"/>
                  <c:yMode val="edge"/>
                  <c:x val="0.34705063387081581"/>
                  <c:y val="0.58804628326715491"/>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9A-4F1D-AB9E-DB68EED13B1E}"/>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29A-4F1D-AB9E-DB68EED13B1E}"/>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29A-4F1D-AB9E-DB68EED13B1E}"/>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29A-4F1D-AB9E-DB68EED13B1E}"/>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29A-4F1D-AB9E-DB68EED13B1E}"/>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29A-4F1D-AB9E-DB68EED13B1E}"/>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13'!$A$162:$A$171</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13'!$C$162:$C$171</c:f>
              <c:numCache>
                <c:formatCode>General</c:formatCode>
                <c:ptCount val="10"/>
                <c:pt idx="0">
                  <c:v>0</c:v>
                </c:pt>
                <c:pt idx="1">
                  <c:v>5</c:v>
                </c:pt>
                <c:pt idx="2">
                  <c:v>9</c:v>
                </c:pt>
                <c:pt idx="4">
                  <c:v>1</c:v>
                </c:pt>
                <c:pt idx="5">
                  <c:v>1</c:v>
                </c:pt>
                <c:pt idx="8">
                  <c:v>1</c:v>
                </c:pt>
                <c:pt idx="9">
                  <c:v>17</c:v>
                </c:pt>
              </c:numCache>
            </c:numRef>
          </c:val>
          <c:extLst>
            <c:ext xmlns:c16="http://schemas.microsoft.com/office/drawing/2014/chart" uri="{C3380CC4-5D6E-409C-BE32-E72D297353CC}">
              <c16:uniqueId val="{0000000A-529A-4F1D-AB9E-DB68EED13B1E}"/>
            </c:ext>
          </c:extLst>
        </c:ser>
        <c:ser>
          <c:idx val="0"/>
          <c:order val="1"/>
          <c:tx>
            <c:strRef>
              <c:f>'Graph Data Aug 13'!$E$161</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29A-4F1D-AB9E-DB68EED13B1E}"/>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29A-4F1D-AB9E-DB68EED13B1E}"/>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29A-4F1D-AB9E-DB68EED13B1E}"/>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29A-4F1D-AB9E-DB68EED13B1E}"/>
                </c:ext>
              </c:extLst>
            </c:dLbl>
            <c:dLbl>
              <c:idx val="4"/>
              <c:layout>
                <c:manualLayout>
                  <c:xMode val="edge"/>
                  <c:yMode val="edge"/>
                  <c:x val="0.37665684908254415"/>
                  <c:y val="0.619737400329456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29A-4F1D-AB9E-DB68EED13B1E}"/>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29A-4F1D-AB9E-DB68EED13B1E}"/>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29A-4F1D-AB9E-DB68EED13B1E}"/>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29A-4F1D-AB9E-DB68EED13B1E}"/>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13'!$A$162:$A$171</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13'!$E$162:$E$169</c:f>
              <c:numCache>
                <c:formatCode>_(* #,##0_);_(* \(#,##0\);_(* "-"??_);_(@_)</c:formatCode>
                <c:ptCount val="8"/>
                <c:pt idx="0">
                  <c:v>0</c:v>
                </c:pt>
                <c:pt idx="1">
                  <c:v>0.79617834394904463</c:v>
                </c:pt>
                <c:pt idx="2">
                  <c:v>28.125</c:v>
                </c:pt>
                <c:pt idx="3">
                  <c:v>0</c:v>
                </c:pt>
                <c:pt idx="4">
                  <c:v>0.22371364653243847</c:v>
                </c:pt>
                <c:pt idx="5">
                  <c:v>0.66225165562913912</c:v>
                </c:pt>
              </c:numCache>
            </c:numRef>
          </c:val>
          <c:extLst>
            <c:ext xmlns:c16="http://schemas.microsoft.com/office/drawing/2014/chart" uri="{C3380CC4-5D6E-409C-BE32-E72D297353CC}">
              <c16:uniqueId val="{00000013-529A-4F1D-AB9E-DB68EED13B1E}"/>
            </c:ext>
          </c:extLst>
        </c:ser>
        <c:dLbls>
          <c:showLegendKey val="0"/>
          <c:showVal val="1"/>
          <c:showCatName val="0"/>
          <c:showSerName val="0"/>
          <c:showPercent val="0"/>
          <c:showBubbleSize val="0"/>
        </c:dLbls>
        <c:gapWidth val="150"/>
        <c:axId val="1500043775"/>
        <c:axId val="1"/>
      </c:barChart>
      <c:catAx>
        <c:axId val="150004377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00043775"/>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60 Day  DPR Completion Times</a:t>
            </a:r>
          </a:p>
        </c:rich>
      </c:tx>
      <c:layout>
        <c:manualLayout>
          <c:xMode val="edge"/>
          <c:yMode val="edge"/>
          <c:x val="0.35495985980225453"/>
          <c:y val="2.8490900440440385E-2"/>
        </c:manualLayout>
      </c:layout>
      <c:overlay val="0"/>
      <c:spPr>
        <a:noFill/>
        <a:ln w="25400">
          <a:noFill/>
        </a:ln>
      </c:spPr>
    </c:title>
    <c:autoTitleDeleted val="0"/>
    <c:plotArea>
      <c:layout>
        <c:manualLayout>
          <c:layoutTarget val="inner"/>
          <c:xMode val="edge"/>
          <c:yMode val="edge"/>
          <c:x val="0.15188186308846469"/>
          <c:y val="0.1709454026426423"/>
          <c:w val="0.68090857721682474"/>
          <c:h val="0.5299307481921911"/>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D32D-49D6-A080-D15778324E83}"/>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2-D32D-49D6-A080-D15778324E83}"/>
            </c:ext>
          </c:extLst>
        </c:ser>
        <c:dLbls>
          <c:showLegendKey val="0"/>
          <c:showVal val="0"/>
          <c:showCatName val="0"/>
          <c:showSerName val="0"/>
          <c:showPercent val="0"/>
          <c:showBubbleSize val="0"/>
        </c:dLbls>
        <c:marker val="1"/>
        <c:smooth val="0"/>
        <c:axId val="1544056079"/>
        <c:axId val="1"/>
      </c:lineChart>
      <c:dateAx>
        <c:axId val="1544056079"/>
        <c:scaling>
          <c:orientation val="minMax"/>
          <c:min val="37027"/>
        </c:scaling>
        <c:delete val="0"/>
        <c:axPos val="b"/>
        <c:title>
          <c:tx>
            <c:rich>
              <a:bodyPr/>
              <a:lstStyle/>
              <a:p>
                <a:pPr>
                  <a:defRPr sz="825" b="1" i="0" u="none" strike="noStrike" baseline="0">
                    <a:solidFill>
                      <a:srgbClr val="000000"/>
                    </a:solidFill>
                    <a:latin typeface="Arial"/>
                    <a:ea typeface="Arial"/>
                    <a:cs typeface="Arial"/>
                  </a:defRPr>
                </a:pPr>
                <a:r>
                  <a:rPr lang="en-US"/>
                  <a:t>Report Dates</a:t>
                </a:r>
              </a:p>
            </c:rich>
          </c:tx>
          <c:layout>
            <c:manualLayout>
              <c:xMode val="edge"/>
              <c:yMode val="edge"/>
              <c:x val="0.42834098466522058"/>
              <c:y val="0.8832179136536518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a:t>Completion Times</a:t>
                </a:r>
              </a:p>
            </c:rich>
          </c:tx>
          <c:layout>
            <c:manualLayout>
              <c:xMode val="edge"/>
              <c:yMode val="edge"/>
              <c:x val="3.0717680175195102E-2"/>
              <c:y val="0.284909004404403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44056079"/>
        <c:crossesAt val="37027"/>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July9'!$A$2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July9'!$G$2:$T$2</c:f>
              <c:numCache>
                <c:formatCode>General</c:formatCode>
                <c:ptCount val="14"/>
                <c:pt idx="1">
                  <c:v>2</c:v>
                </c:pt>
                <c:pt idx="3">
                  <c:v>1</c:v>
                </c:pt>
                <c:pt idx="9">
                  <c:v>1</c:v>
                </c:pt>
              </c:numCache>
            </c:numRef>
          </c:val>
          <c:extLst>
            <c:ext xmlns:c16="http://schemas.microsoft.com/office/drawing/2014/chart" uri="{C3380CC4-5D6E-409C-BE32-E72D297353CC}">
              <c16:uniqueId val="{00000000-3101-482B-A521-C2FF171752BB}"/>
            </c:ext>
          </c:extLst>
        </c:ser>
        <c:ser>
          <c:idx val="1"/>
          <c:order val="1"/>
          <c:tx>
            <c:strRef>
              <c:f>'Graph Data July9'!$A$3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84073436767344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01-482B-A521-C2FF171752BB}"/>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July9'!$G$3:$T$3</c:f>
              <c:numCache>
                <c:formatCode>General</c:formatCode>
                <c:ptCount val="14"/>
                <c:pt idx="7">
                  <c:v>1</c:v>
                </c:pt>
                <c:pt idx="9">
                  <c:v>1</c:v>
                </c:pt>
                <c:pt idx="11">
                  <c:v>2</c:v>
                </c:pt>
                <c:pt idx="13">
                  <c:v>1</c:v>
                </c:pt>
              </c:numCache>
            </c:numRef>
          </c:val>
          <c:extLst>
            <c:ext xmlns:c16="http://schemas.microsoft.com/office/drawing/2014/chart" uri="{C3380CC4-5D6E-409C-BE32-E72D297353CC}">
              <c16:uniqueId val="{00000002-3101-482B-A521-C2FF171752BB}"/>
            </c:ext>
          </c:extLst>
        </c:ser>
        <c:ser>
          <c:idx val="2"/>
          <c:order val="2"/>
          <c:tx>
            <c:strRef>
              <c:f>'Graph Data July9'!$A$4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July9'!$G$4:$T$4</c:f>
              <c:numCache>
                <c:formatCode>General</c:formatCode>
                <c:ptCount val="14"/>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3101-482B-A521-C2FF171752BB}"/>
            </c:ext>
          </c:extLst>
        </c:ser>
        <c:ser>
          <c:idx val="3"/>
          <c:order val="3"/>
          <c:tx>
            <c:strRef>
              <c:f>'Graph Data July9'!$A$5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July9'!$G$5:$T$5</c:f>
              <c:numCache>
                <c:formatCode>General</c:formatCode>
                <c:ptCount val="14"/>
                <c:pt idx="0">
                  <c:v>5</c:v>
                </c:pt>
                <c:pt idx="1">
                  <c:v>3</c:v>
                </c:pt>
                <c:pt idx="2">
                  <c:v>3</c:v>
                </c:pt>
                <c:pt idx="3">
                  <c:v>2</c:v>
                </c:pt>
                <c:pt idx="4">
                  <c:v>6</c:v>
                </c:pt>
                <c:pt idx="5">
                  <c:v>5</c:v>
                </c:pt>
                <c:pt idx="6">
                  <c:v>6</c:v>
                </c:pt>
                <c:pt idx="7">
                  <c:v>4</c:v>
                </c:pt>
                <c:pt idx="8">
                  <c:v>5</c:v>
                </c:pt>
                <c:pt idx="9">
                  <c:v>2</c:v>
                </c:pt>
                <c:pt idx="10">
                  <c:v>4</c:v>
                </c:pt>
                <c:pt idx="11">
                  <c:v>3</c:v>
                </c:pt>
                <c:pt idx="12">
                  <c:v>1</c:v>
                </c:pt>
                <c:pt idx="13">
                  <c:v>12</c:v>
                </c:pt>
              </c:numCache>
            </c:numRef>
          </c:val>
          <c:extLst>
            <c:ext xmlns:c16="http://schemas.microsoft.com/office/drawing/2014/chart" uri="{C3380CC4-5D6E-409C-BE32-E72D297353CC}">
              <c16:uniqueId val="{00000004-3101-482B-A521-C2FF171752BB}"/>
            </c:ext>
          </c:extLst>
        </c:ser>
        <c:ser>
          <c:idx val="4"/>
          <c:order val="4"/>
          <c:tx>
            <c:strRef>
              <c:f>'Graph Data July9'!$A$6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6799165377437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01-482B-A521-C2FF171752BB}"/>
                </c:ext>
              </c:extLst>
            </c:dLbl>
            <c:dLbl>
              <c:idx val="8"/>
              <c:layout>
                <c:manualLayout>
                  <c:xMode val="edge"/>
                  <c:yMode val="edge"/>
                  <c:x val="0.52727605258591526"/>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01-482B-A521-C2FF171752BB}"/>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July9'!$G$6:$T$6</c:f>
              <c:numCache>
                <c:formatCode>General</c:formatCode>
                <c:ptCount val="14"/>
                <c:pt idx="0">
                  <c:v>2</c:v>
                </c:pt>
                <c:pt idx="1">
                  <c:v>4</c:v>
                </c:pt>
                <c:pt idx="2">
                  <c:v>1</c:v>
                </c:pt>
                <c:pt idx="3">
                  <c:v>3</c:v>
                </c:pt>
                <c:pt idx="6">
                  <c:v>1</c:v>
                </c:pt>
                <c:pt idx="8">
                  <c:v>1</c:v>
                </c:pt>
                <c:pt idx="9">
                  <c:v>3</c:v>
                </c:pt>
                <c:pt idx="13">
                  <c:v>5</c:v>
                </c:pt>
              </c:numCache>
            </c:numRef>
          </c:val>
          <c:extLst>
            <c:ext xmlns:c16="http://schemas.microsoft.com/office/drawing/2014/chart" uri="{C3380CC4-5D6E-409C-BE32-E72D297353CC}">
              <c16:uniqueId val="{00000007-3101-482B-A521-C2FF171752BB}"/>
            </c:ext>
          </c:extLst>
        </c:ser>
        <c:ser>
          <c:idx val="5"/>
          <c:order val="5"/>
          <c:tx>
            <c:strRef>
              <c:f>'Graph Data July9'!$A$7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70592856729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101-482B-A521-C2FF171752BB}"/>
                </c:ext>
              </c:extLst>
            </c:dLbl>
            <c:dLbl>
              <c:idx val="8"/>
              <c:layout>
                <c:manualLayout>
                  <c:xMode val="edge"/>
                  <c:yMode val="edge"/>
                  <c:x val="0.5409063178908573"/>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101-482B-A521-C2FF171752BB}"/>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July9'!$G$7:$T$7</c:f>
              <c:numCache>
                <c:formatCode>General</c:formatCode>
                <c:ptCount val="14"/>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3101-482B-A521-C2FF171752BB}"/>
            </c:ext>
          </c:extLst>
        </c:ser>
        <c:ser>
          <c:idx val="6"/>
          <c:order val="6"/>
          <c:tx>
            <c:strRef>
              <c:f>'Graph Data July9'!$A$8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July9'!$G$8:$T$8</c:f>
              <c:numCache>
                <c:formatCode>General</c:formatCode>
                <c:ptCount val="14"/>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3101-482B-A521-C2FF171752BB}"/>
            </c:ext>
          </c:extLst>
        </c:ser>
        <c:ser>
          <c:idx val="7"/>
          <c:order val="7"/>
          <c:tx>
            <c:strRef>
              <c:f>'Graph Data July9'!$A$9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July9'!$G$9:$T$9</c:f>
              <c:numCache>
                <c:formatCode>General</c:formatCode>
                <c:ptCount val="14"/>
                <c:pt idx="4">
                  <c:v>1</c:v>
                </c:pt>
                <c:pt idx="6">
                  <c:v>1</c:v>
                </c:pt>
                <c:pt idx="8">
                  <c:v>2</c:v>
                </c:pt>
                <c:pt idx="10">
                  <c:v>4</c:v>
                </c:pt>
                <c:pt idx="11">
                  <c:v>7</c:v>
                </c:pt>
              </c:numCache>
            </c:numRef>
          </c:val>
          <c:extLst>
            <c:ext xmlns:c16="http://schemas.microsoft.com/office/drawing/2014/chart" uri="{C3380CC4-5D6E-409C-BE32-E72D297353CC}">
              <c16:uniqueId val="{0000000C-3101-482B-A521-C2FF171752BB}"/>
            </c:ext>
          </c:extLst>
        </c:ser>
        <c:ser>
          <c:idx val="8"/>
          <c:order val="8"/>
          <c:tx>
            <c:strRef>
              <c:f>'Graph Data July9'!$A$10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July9'!$G$10:$T$10</c:f>
              <c:numCache>
                <c:formatCode>General</c:formatCode>
                <c:ptCount val="14"/>
                <c:pt idx="12">
                  <c:v>1</c:v>
                </c:pt>
              </c:numCache>
            </c:numRef>
          </c:val>
          <c:extLst>
            <c:ext xmlns:c16="http://schemas.microsoft.com/office/drawing/2014/chart" uri="{C3380CC4-5D6E-409C-BE32-E72D297353CC}">
              <c16:uniqueId val="{0000000D-3101-482B-A521-C2FF171752BB}"/>
            </c:ext>
          </c:extLst>
        </c:ser>
        <c:dLbls>
          <c:showLegendKey val="0"/>
          <c:showVal val="1"/>
          <c:showCatName val="0"/>
          <c:showSerName val="0"/>
          <c:showPercent val="0"/>
          <c:showBubbleSize val="0"/>
        </c:dLbls>
        <c:gapWidth val="110"/>
        <c:overlap val="50"/>
        <c:axId val="1503115071"/>
        <c:axId val="1"/>
      </c:barChart>
      <c:catAx>
        <c:axId val="150311507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03115071"/>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July9'!$G$12:$T$12</c:f>
              <c:numCache>
                <c:formatCode>m/d/yyyy</c:formatCode>
                <c:ptCount val="14"/>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numCache>
            </c:numRef>
          </c:cat>
          <c:val>
            <c:numRef>
              <c:f>'Graph Data July9'!$G$11:$T$11</c:f>
              <c:numCache>
                <c:formatCode>General</c:formatCode>
                <c:ptCount val="14"/>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numCache>
            </c:numRef>
          </c:val>
          <c:smooth val="0"/>
          <c:extLst>
            <c:ext xmlns:c16="http://schemas.microsoft.com/office/drawing/2014/chart" uri="{C3380CC4-5D6E-409C-BE32-E72D297353CC}">
              <c16:uniqueId val="{00000001-7B1B-482A-9DD1-6D6FA5339D85}"/>
            </c:ext>
          </c:extLst>
        </c:ser>
        <c:dLbls>
          <c:showLegendKey val="0"/>
          <c:showVal val="0"/>
          <c:showCatName val="0"/>
          <c:showSerName val="0"/>
          <c:showPercent val="0"/>
          <c:showBubbleSize val="0"/>
        </c:dLbls>
        <c:marker val="1"/>
        <c:smooth val="0"/>
        <c:axId val="1503115551"/>
        <c:axId val="1"/>
      </c:lineChart>
      <c:catAx>
        <c:axId val="150311555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0311555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436376652899494"/>
          <c:y val="0.84967791172749607"/>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07/09
</a:t>
            </a:r>
          </a:p>
        </c:rich>
      </c:tx>
      <c:layout>
        <c:manualLayout>
          <c:xMode val="edge"/>
          <c:yMode val="edge"/>
          <c:x val="0.25823198823563071"/>
          <c:y val="3.8733587520591042E-2"/>
        </c:manualLayout>
      </c:layout>
      <c:overlay val="0"/>
      <c:spPr>
        <a:noFill/>
        <a:ln w="25400">
          <a:noFill/>
        </a:ln>
      </c:spPr>
    </c:title>
    <c:autoTitleDeleted val="0"/>
    <c:view3D>
      <c:rotX val="18"/>
      <c:hPercent val="40"/>
      <c:rotY val="7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6941334260044563"/>
          <c:y val="0.12324323302006242"/>
          <c:w val="0.43751406923998581"/>
          <c:h val="0.5281852843716961"/>
        </c:manualLayout>
      </c:layout>
      <c:bar3DChart>
        <c:barDir val="col"/>
        <c:grouping val="standard"/>
        <c:varyColors val="0"/>
        <c:ser>
          <c:idx val="0"/>
          <c:order val="0"/>
          <c:tx>
            <c:strRef>
              <c:f>'Graph Data July9'!$B$164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007769014660452"/>
                  <c:y val="0.5387489900591300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3E-4F41-92A4-04437101CC06}"/>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July9'!$B$165:$B$173</c:f>
              <c:numCache>
                <c:formatCode>0%</c:formatCode>
                <c:ptCount val="9"/>
                <c:pt idx="0">
                  <c:v>4.3478260869565216E-2</c:v>
                </c:pt>
                <c:pt idx="1">
                  <c:v>0.34782608695652173</c:v>
                </c:pt>
                <c:pt idx="2">
                  <c:v>0.30434782608695654</c:v>
                </c:pt>
                <c:pt idx="3">
                  <c:v>8.6956521739130432E-2</c:v>
                </c:pt>
                <c:pt idx="4">
                  <c:v>0.13043478260869565</c:v>
                </c:pt>
                <c:pt idx="5">
                  <c:v>0</c:v>
                </c:pt>
                <c:pt idx="6">
                  <c:v>0</c:v>
                </c:pt>
                <c:pt idx="7">
                  <c:v>0</c:v>
                </c:pt>
                <c:pt idx="8">
                  <c:v>8.6956521739130432E-2</c:v>
                </c:pt>
              </c:numCache>
            </c:numRef>
          </c:val>
          <c:extLst>
            <c:ext xmlns:c16="http://schemas.microsoft.com/office/drawing/2014/chart" uri="{C3380CC4-5D6E-409C-BE32-E72D297353CC}">
              <c16:uniqueId val="{00000001-4E3E-4F41-92A4-04437101CC06}"/>
            </c:ext>
          </c:extLst>
        </c:ser>
        <c:ser>
          <c:idx val="1"/>
          <c:order val="1"/>
          <c:tx>
            <c:strRef>
              <c:f>'Graph Data July9'!$C$164</c:f>
              <c:strCache>
                <c:ptCount val="1"/>
                <c:pt idx="0">
                  <c:v># of errors</c:v>
                </c:pt>
              </c:strCache>
            </c:strRef>
          </c:tx>
          <c:spPr>
            <a:solidFill>
              <a:srgbClr val="FFCC99"/>
            </a:solidFill>
            <a:ln w="12700">
              <a:solidFill>
                <a:srgbClr val="000000"/>
              </a:solidFill>
              <a:prstDash val="solid"/>
            </a:ln>
          </c:spPr>
          <c:invertIfNegative val="0"/>
          <c:dLbls>
            <c:dLbl>
              <c:idx val="0"/>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3-4E3E-4F41-92A4-04437101CC06}"/>
                </c:ext>
              </c:extLst>
            </c:dLbl>
            <c:dLbl>
              <c:idx val="8"/>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4E3E-4F41-92A4-04437101CC06}"/>
                </c:ext>
              </c:extLst>
            </c:dLbl>
            <c:spPr>
              <a:noFill/>
              <a:ln w="25400">
                <a:noFill/>
              </a:ln>
            </c:spPr>
            <c:txPr>
              <a:bodyPr wrap="square" lIns="38100" tIns="19050" rIns="38100" bIns="19050" anchor="ctr">
                <a:spAutoFit/>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July9'!$C$165:$C$173</c:f>
              <c:numCache>
                <c:formatCode>General</c:formatCode>
                <c:ptCount val="9"/>
                <c:pt idx="0">
                  <c:v>1</c:v>
                </c:pt>
                <c:pt idx="1">
                  <c:v>8</c:v>
                </c:pt>
                <c:pt idx="2">
                  <c:v>7</c:v>
                </c:pt>
                <c:pt idx="3">
                  <c:v>2</c:v>
                </c:pt>
                <c:pt idx="4">
                  <c:v>3</c:v>
                </c:pt>
                <c:pt idx="5">
                  <c:v>0</c:v>
                </c:pt>
                <c:pt idx="6">
                  <c:v>0</c:v>
                </c:pt>
                <c:pt idx="7">
                  <c:v>0</c:v>
                </c:pt>
                <c:pt idx="8">
                  <c:v>2</c:v>
                </c:pt>
              </c:numCache>
            </c:numRef>
          </c:val>
          <c:extLst>
            <c:ext xmlns:c16="http://schemas.microsoft.com/office/drawing/2014/chart" uri="{C3380CC4-5D6E-409C-BE32-E72D297353CC}">
              <c16:uniqueId val="{00000004-4E3E-4F41-92A4-04437101CC06}"/>
            </c:ext>
          </c:extLst>
        </c:ser>
        <c:ser>
          <c:idx val="2"/>
          <c:order val="2"/>
          <c:tx>
            <c:strRef>
              <c:f>'Graph Data July9'!$D$164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3882668520089126"/>
                  <c:y val="0.2781775831024265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3E-4F41-92A4-04437101CC06}"/>
                </c:ext>
              </c:extLst>
            </c:dLbl>
            <c:dLbl>
              <c:idx val="1"/>
              <c:layout>
                <c:manualLayout>
                  <c:xMode val="edge"/>
                  <c:yMode val="edge"/>
                  <c:x val="0.36020895174269507"/>
                  <c:y val="0.2394439955818355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3E-4F41-92A4-04437101CC06}"/>
                </c:ext>
              </c:extLst>
            </c:dLbl>
            <c:dLbl>
              <c:idx val="2"/>
              <c:layout>
                <c:manualLayout>
                  <c:xMode val="edge"/>
                  <c:yMode val="edge"/>
                  <c:x val="0.38159121828449888"/>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3E-4F41-92A4-04437101CC06}"/>
                </c:ext>
              </c:extLst>
            </c:dLbl>
            <c:dLbl>
              <c:idx val="3"/>
              <c:layout>
                <c:manualLayout>
                  <c:xMode val="edge"/>
                  <c:yMode val="edge"/>
                  <c:x val="0.37501205934855925"/>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E3E-4F41-92A4-04437101CC06}"/>
                </c:ext>
              </c:extLst>
            </c:dLbl>
            <c:dLbl>
              <c:idx val="4"/>
              <c:layout>
                <c:manualLayout>
                  <c:xMode val="edge"/>
                  <c:yMode val="edge"/>
                  <c:x val="0.40626306429427256"/>
                  <c:y val="0.3732509342893318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3E-4F41-92A4-04437101CC06}"/>
                </c:ext>
              </c:extLst>
            </c:dLbl>
            <c:dLbl>
              <c:idx val="5"/>
              <c:layout>
                <c:manualLayout>
                  <c:xMode val="edge"/>
                  <c:yMode val="edge"/>
                  <c:x val="0.42271096163412164"/>
                  <c:y val="0.4507181093305139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3E-4F41-92A4-04437101CC06}"/>
                </c:ext>
              </c:extLst>
            </c:dLbl>
            <c:dLbl>
              <c:idx val="6"/>
              <c:layout>
                <c:manualLayout>
                  <c:xMode val="edge"/>
                  <c:yMode val="edge"/>
                  <c:x val="0.45560675631381981"/>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3E-4F41-92A4-04437101CC06}"/>
                </c:ext>
              </c:extLst>
            </c:dLbl>
            <c:dLbl>
              <c:idx val="7"/>
              <c:layout>
                <c:manualLayout>
                  <c:xMode val="edge"/>
                  <c:yMode val="edge"/>
                  <c:x val="0.47205465365366889"/>
                  <c:y val="0.48240922639281575"/>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3E-4F41-92A4-04437101CC06}"/>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July9'!$D$165:$D$173</c:f>
              <c:numCache>
                <c:formatCode>General</c:formatCode>
                <c:ptCount val="9"/>
                <c:pt idx="0">
                  <c:v>51</c:v>
                </c:pt>
                <c:pt idx="1">
                  <c:v>602</c:v>
                </c:pt>
                <c:pt idx="2">
                  <c:v>32</c:v>
                </c:pt>
                <c:pt idx="3">
                  <c:v>37</c:v>
                </c:pt>
                <c:pt idx="4">
                  <c:v>366</c:v>
                </c:pt>
                <c:pt idx="5">
                  <c:v>144</c:v>
                </c:pt>
                <c:pt idx="6">
                  <c:v>9</c:v>
                </c:pt>
                <c:pt idx="7">
                  <c:v>17</c:v>
                </c:pt>
              </c:numCache>
            </c:numRef>
          </c:val>
          <c:extLst>
            <c:ext xmlns:c16="http://schemas.microsoft.com/office/drawing/2014/chart" uri="{C3380CC4-5D6E-409C-BE32-E72D297353CC}">
              <c16:uniqueId val="{0000000D-4E3E-4F41-92A4-04437101CC06}"/>
            </c:ext>
          </c:extLst>
        </c:ser>
        <c:dLbls>
          <c:showLegendKey val="0"/>
          <c:showVal val="1"/>
          <c:showCatName val="0"/>
          <c:showSerName val="0"/>
          <c:showPercent val="0"/>
          <c:showBubbleSize val="0"/>
        </c:dLbls>
        <c:gapWidth val="150"/>
        <c:shape val="box"/>
        <c:axId val="1503103551"/>
        <c:axId val="1"/>
        <c:axId val="2"/>
      </c:bar3DChart>
      <c:catAx>
        <c:axId val="150310355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03103551"/>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7271900119982775"/>
          <c:y val="0.23592276035269091"/>
          <c:w val="0.32073399812705727"/>
          <c:h val="0.2253590546652569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692432438582976"/>
          <c:y val="2.3189122361636987E-2"/>
        </c:manualLayout>
      </c:layout>
      <c:overlay val="0"/>
      <c:spPr>
        <a:noFill/>
        <a:ln w="25400">
          <a:noFill/>
        </a:ln>
      </c:spPr>
    </c:title>
    <c:autoTitleDeleted val="0"/>
    <c:plotArea>
      <c:layout>
        <c:manualLayout>
          <c:layoutTarget val="inner"/>
          <c:xMode val="edge"/>
          <c:yMode val="edge"/>
          <c:x val="3.4568971824922544E-2"/>
          <c:y val="0.14493201476023115"/>
          <c:w val="0.94323908836574366"/>
          <c:h val="0.70147095143951887"/>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83DD-4A7E-9363-FDD8D564A32F}"/>
            </c:ext>
          </c:extLst>
        </c:ser>
        <c:dLbls>
          <c:showLegendKey val="0"/>
          <c:showVal val="0"/>
          <c:showCatName val="0"/>
          <c:showSerName val="0"/>
          <c:showPercent val="0"/>
          <c:showBubbleSize val="0"/>
        </c:dLbls>
        <c:gapWidth val="150"/>
        <c:axId val="1503106911"/>
        <c:axId val="1"/>
      </c:barChart>
      <c:catAx>
        <c:axId val="150310691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0310691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556599896056605"/>
          <c:y val="0.11765105757175226"/>
          <c:w val="0.65219385103484817"/>
          <c:h val="0.5735489056622922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915-4600-B0B4-FBF687205CEF}"/>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C915-4600-B0B4-FBF687205CEF}"/>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C915-4600-B0B4-FBF687205CEF}"/>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C915-4600-B0B4-FBF687205CEF}"/>
            </c:ext>
          </c:extLst>
        </c:ser>
        <c:dLbls>
          <c:showLegendKey val="0"/>
          <c:showVal val="0"/>
          <c:showCatName val="0"/>
          <c:showSerName val="0"/>
          <c:showPercent val="0"/>
          <c:showBubbleSize val="0"/>
        </c:dLbls>
        <c:marker val="1"/>
        <c:smooth val="0"/>
        <c:axId val="1503104031"/>
        <c:axId val="1"/>
      </c:lineChart>
      <c:dateAx>
        <c:axId val="1503104031"/>
        <c:scaling>
          <c:orientation val="minMax"/>
          <c:max val="37085"/>
          <c:min val="37020"/>
        </c:scaling>
        <c:delete val="0"/>
        <c:axPos val="b"/>
        <c:title>
          <c:tx>
            <c:rich>
              <a:bodyPr/>
              <a:lstStyle/>
              <a:p>
                <a:pPr>
                  <a:defRPr sz="1075" b="1" i="0" u="none" strike="noStrike" baseline="0">
                    <a:solidFill>
                      <a:srgbClr val="000000"/>
                    </a:solidFill>
                    <a:latin typeface="Arial"/>
                    <a:ea typeface="Arial"/>
                    <a:cs typeface="Arial"/>
                  </a:defRPr>
                </a:pPr>
                <a:r>
                  <a:rPr lang="en-US"/>
                  <a:t>Report Dates</a:t>
                </a:r>
              </a:p>
            </c:rich>
          </c:tx>
          <c:layout>
            <c:manualLayout>
              <c:xMode val="edge"/>
              <c:yMode val="edge"/>
              <c:x val="0.497406510389244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7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391836027595951E-2"/>
              <c:y val="0.202948074311272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0310403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822942337611018"/>
          <c:y val="2.2436627502253843E-2"/>
        </c:manualLayout>
      </c:layout>
      <c:overlay val="0"/>
      <c:spPr>
        <a:noFill/>
        <a:ln w="25400">
          <a:noFill/>
        </a:ln>
      </c:spPr>
    </c:title>
    <c:autoTitleDeleted val="0"/>
    <c:plotArea>
      <c:layout>
        <c:manualLayout>
          <c:layoutTarget val="inner"/>
          <c:xMode val="edge"/>
          <c:yMode val="edge"/>
          <c:x val="5.6810437071233316E-2"/>
          <c:y val="0.17308255501738679"/>
          <c:w val="0.79618156660125516"/>
          <c:h val="0.52245289755248236"/>
        </c:manualLayout>
      </c:layout>
      <c:barChart>
        <c:barDir val="col"/>
        <c:grouping val="stacked"/>
        <c:varyColors val="0"/>
        <c:ser>
          <c:idx val="0"/>
          <c:order val="0"/>
          <c:tx>
            <c:strRef>
              <c:f>'Graph Data July 2'!$A$2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2'!$G$2:$S$2</c:f>
              <c:numCache>
                <c:formatCode>General</c:formatCode>
                <c:ptCount val="13"/>
                <c:pt idx="1">
                  <c:v>2</c:v>
                </c:pt>
                <c:pt idx="3">
                  <c:v>1</c:v>
                </c:pt>
                <c:pt idx="9">
                  <c:v>1</c:v>
                </c:pt>
              </c:numCache>
            </c:numRef>
          </c:val>
          <c:extLst>
            <c:ext xmlns:c16="http://schemas.microsoft.com/office/drawing/2014/chart" uri="{C3380CC4-5D6E-409C-BE32-E72D297353CC}">
              <c16:uniqueId val="{00000000-2453-4BD3-A2B6-F0E9126169CE}"/>
            </c:ext>
          </c:extLst>
        </c:ser>
        <c:ser>
          <c:idx val="1"/>
          <c:order val="1"/>
          <c:tx>
            <c:strRef>
              <c:f>'Graph Data July 2'!$A$3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957229593739299"/>
                  <c:y val="0.64104650006439545"/>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53-4BD3-A2B6-F0E9126169CE}"/>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2'!$G$3:$S$3</c:f>
              <c:numCache>
                <c:formatCode>General</c:formatCode>
                <c:ptCount val="13"/>
                <c:pt idx="7">
                  <c:v>1</c:v>
                </c:pt>
                <c:pt idx="9">
                  <c:v>1</c:v>
                </c:pt>
                <c:pt idx="11">
                  <c:v>2</c:v>
                </c:pt>
              </c:numCache>
            </c:numRef>
          </c:val>
          <c:extLst>
            <c:ext xmlns:c16="http://schemas.microsoft.com/office/drawing/2014/chart" uri="{C3380CC4-5D6E-409C-BE32-E72D297353CC}">
              <c16:uniqueId val="{00000002-2453-4BD3-A2B6-F0E9126169CE}"/>
            </c:ext>
          </c:extLst>
        </c:ser>
        <c:ser>
          <c:idx val="2"/>
          <c:order val="2"/>
          <c:tx>
            <c:strRef>
              <c:f>'Graph Data July 2'!$A$4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2'!$G$4:$S$4</c:f>
              <c:numCache>
                <c:formatCode>General</c:formatCode>
                <c:ptCount val="13"/>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2453-4BD3-A2B6-F0E9126169CE}"/>
            </c:ext>
          </c:extLst>
        </c:ser>
        <c:ser>
          <c:idx val="3"/>
          <c:order val="3"/>
          <c:tx>
            <c:strRef>
              <c:f>'Graph Data July 2'!$A$5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2'!$G$5:$S$5</c:f>
              <c:numCache>
                <c:formatCode>General</c:formatCode>
                <c:ptCount val="13"/>
                <c:pt idx="0">
                  <c:v>5</c:v>
                </c:pt>
                <c:pt idx="1">
                  <c:v>3</c:v>
                </c:pt>
                <c:pt idx="2">
                  <c:v>3</c:v>
                </c:pt>
                <c:pt idx="3">
                  <c:v>2</c:v>
                </c:pt>
                <c:pt idx="4">
                  <c:v>6</c:v>
                </c:pt>
                <c:pt idx="5">
                  <c:v>5</c:v>
                </c:pt>
                <c:pt idx="6">
                  <c:v>6</c:v>
                </c:pt>
                <c:pt idx="7">
                  <c:v>4</c:v>
                </c:pt>
                <c:pt idx="8">
                  <c:v>5</c:v>
                </c:pt>
                <c:pt idx="9">
                  <c:v>2</c:v>
                </c:pt>
                <c:pt idx="10">
                  <c:v>4</c:v>
                </c:pt>
                <c:pt idx="11">
                  <c:v>3</c:v>
                </c:pt>
                <c:pt idx="12">
                  <c:v>1</c:v>
                </c:pt>
              </c:numCache>
            </c:numRef>
          </c:val>
          <c:extLst>
            <c:ext xmlns:c16="http://schemas.microsoft.com/office/drawing/2014/chart" uri="{C3380CC4-5D6E-409C-BE32-E72D297353CC}">
              <c16:uniqueId val="{00000004-2453-4BD3-A2B6-F0E9126169CE}"/>
            </c:ext>
          </c:extLst>
        </c:ser>
        <c:ser>
          <c:idx val="4"/>
          <c:order val="4"/>
          <c:tx>
            <c:strRef>
              <c:f>'Graph Data July 2'!$A$6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12902052997927"/>
                  <c:y val="0.5609156875563460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53-4BD3-A2B6-F0E9126169CE}"/>
                </c:ext>
              </c:extLst>
            </c:dLbl>
            <c:dLbl>
              <c:idx val="8"/>
              <c:layout>
                <c:manualLayout>
                  <c:xMode val="edge"/>
                  <c:yMode val="edge"/>
                  <c:x val="0.56392713269238948"/>
                  <c:y val="0.54168429255441419"/>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53-4BD3-A2B6-F0E9126169CE}"/>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2'!$G$6:$S$6</c:f>
              <c:numCache>
                <c:formatCode>General</c:formatCode>
                <c:ptCount val="13"/>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2453-4BD3-A2B6-F0E9126169CE}"/>
            </c:ext>
          </c:extLst>
        </c:ser>
        <c:ser>
          <c:idx val="5"/>
          <c:order val="5"/>
          <c:tx>
            <c:strRef>
              <c:f>'Graph Data July 2'!$A$7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6230384331224"/>
                  <c:y val="0.4968110375499065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53-4BD3-A2B6-F0E9126169CE}"/>
                </c:ext>
              </c:extLst>
            </c:dLbl>
            <c:dLbl>
              <c:idx val="8"/>
              <c:layout>
                <c:manualLayout>
                  <c:xMode val="edge"/>
                  <c:yMode val="edge"/>
                  <c:x val="0.57812974196019784"/>
                  <c:y val="0.52565813005280426"/>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53-4BD3-A2B6-F0E9126169CE}"/>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2'!$G$7:$S$7</c:f>
              <c:numCache>
                <c:formatCode>General</c:formatCode>
                <c:ptCount val="13"/>
                <c:pt idx="0">
                  <c:v>3</c:v>
                </c:pt>
                <c:pt idx="6">
                  <c:v>1</c:v>
                </c:pt>
                <c:pt idx="7">
                  <c:v>1</c:v>
                </c:pt>
                <c:pt idx="8">
                  <c:v>3</c:v>
                </c:pt>
                <c:pt idx="10">
                  <c:v>1</c:v>
                </c:pt>
                <c:pt idx="11">
                  <c:v>5</c:v>
                </c:pt>
                <c:pt idx="12">
                  <c:v>1</c:v>
                </c:pt>
              </c:numCache>
            </c:numRef>
          </c:val>
          <c:extLst>
            <c:ext xmlns:c16="http://schemas.microsoft.com/office/drawing/2014/chart" uri="{C3380CC4-5D6E-409C-BE32-E72D297353CC}">
              <c16:uniqueId val="{0000000A-2453-4BD3-A2B6-F0E9126169CE}"/>
            </c:ext>
          </c:extLst>
        </c:ser>
        <c:ser>
          <c:idx val="6"/>
          <c:order val="6"/>
          <c:tx>
            <c:strRef>
              <c:f>'Graph Data July 2'!$A$8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2'!$G$8:$S$8</c:f>
              <c:numCache>
                <c:formatCode>General</c:formatCode>
                <c:ptCount val="13"/>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2453-4BD3-A2B6-F0E9126169CE}"/>
            </c:ext>
          </c:extLst>
        </c:ser>
        <c:ser>
          <c:idx val="7"/>
          <c:order val="7"/>
          <c:tx>
            <c:strRef>
              <c:f>'Graph Data July 2'!$A$9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2'!$G$9:$S$9</c:f>
              <c:numCache>
                <c:formatCode>General</c:formatCode>
                <c:ptCount val="13"/>
                <c:pt idx="4">
                  <c:v>1</c:v>
                </c:pt>
                <c:pt idx="6">
                  <c:v>1</c:v>
                </c:pt>
                <c:pt idx="8">
                  <c:v>2</c:v>
                </c:pt>
                <c:pt idx="10">
                  <c:v>4</c:v>
                </c:pt>
                <c:pt idx="11">
                  <c:v>7</c:v>
                </c:pt>
              </c:numCache>
            </c:numRef>
          </c:val>
          <c:extLst>
            <c:ext xmlns:c16="http://schemas.microsoft.com/office/drawing/2014/chart" uri="{C3380CC4-5D6E-409C-BE32-E72D297353CC}">
              <c16:uniqueId val="{0000000C-2453-4BD3-A2B6-F0E9126169CE}"/>
            </c:ext>
          </c:extLst>
        </c:ser>
        <c:ser>
          <c:idx val="8"/>
          <c:order val="8"/>
          <c:tx>
            <c:strRef>
              <c:f>'Graph Data July 2'!$A$10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 Data July 2'!$G$10:$S$10</c:f>
              <c:numCache>
                <c:formatCode>General</c:formatCode>
                <c:ptCount val="13"/>
                <c:pt idx="12">
                  <c:v>1</c:v>
                </c:pt>
              </c:numCache>
            </c:numRef>
          </c:val>
          <c:extLst>
            <c:ext xmlns:c16="http://schemas.microsoft.com/office/drawing/2014/chart" uri="{C3380CC4-5D6E-409C-BE32-E72D297353CC}">
              <c16:uniqueId val="{0000000D-2453-4BD3-A2B6-F0E9126169CE}"/>
            </c:ext>
          </c:extLst>
        </c:ser>
        <c:dLbls>
          <c:showLegendKey val="0"/>
          <c:showVal val="1"/>
          <c:showCatName val="0"/>
          <c:showSerName val="0"/>
          <c:showPercent val="0"/>
          <c:showBubbleSize val="0"/>
        </c:dLbls>
        <c:gapWidth val="110"/>
        <c:overlap val="50"/>
        <c:axId val="1500044255"/>
        <c:axId val="1"/>
      </c:barChart>
      <c:catAx>
        <c:axId val="150004425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500044255"/>
        <c:crosses val="autoZero"/>
        <c:crossBetween val="between"/>
      </c:valAx>
      <c:spPr>
        <a:solidFill>
          <a:srgbClr val="FFFFFF"/>
        </a:solidFill>
        <a:ln w="12700">
          <a:solidFill>
            <a:srgbClr val="C0C0C0"/>
          </a:solidFill>
          <a:prstDash val="solid"/>
        </a:ln>
      </c:spPr>
    </c:plotArea>
    <c:legend>
      <c:legendPos val="r"/>
      <c:layout>
        <c:manualLayout>
          <c:xMode val="edge"/>
          <c:yMode val="edge"/>
          <c:x val="0.85048566086052224"/>
          <c:y val="9.295174250933734E-2"/>
          <c:w val="0.14453243549004946"/>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935450753543186"/>
          <c:y val="3.8733587520591042E-2"/>
        </c:manualLayout>
      </c:layout>
      <c:overlay val="0"/>
      <c:spPr>
        <a:noFill/>
        <a:ln w="25400">
          <a:noFill/>
        </a:ln>
      </c:spPr>
    </c:title>
    <c:autoTitleDeleted val="0"/>
    <c:plotArea>
      <c:layout>
        <c:manualLayout>
          <c:layoutTarget val="inner"/>
          <c:xMode val="edge"/>
          <c:yMode val="edge"/>
          <c:x val="0.10949244294528612"/>
          <c:y val="0.17254052622808738"/>
          <c:w val="0.82046337247001067"/>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 2'!$G$12:$S$12</c:f>
              <c:numCache>
                <c:formatCode>m/d/yyyy</c:formatCode>
                <c:ptCount val="13"/>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numCache>
            </c:numRef>
          </c:cat>
          <c:val>
            <c:numRef>
              <c:f>'Graph Data July 2'!$G$11:$S$11</c:f>
              <c:numCache>
                <c:formatCode>General</c:formatCode>
                <c:ptCount val="13"/>
                <c:pt idx="0">
                  <c:v>44</c:v>
                </c:pt>
                <c:pt idx="1">
                  <c:v>16</c:v>
                </c:pt>
                <c:pt idx="2">
                  <c:v>19</c:v>
                </c:pt>
                <c:pt idx="3">
                  <c:v>26</c:v>
                </c:pt>
                <c:pt idx="4">
                  <c:v>22</c:v>
                </c:pt>
                <c:pt idx="5">
                  <c:v>13</c:v>
                </c:pt>
                <c:pt idx="6">
                  <c:v>11</c:v>
                </c:pt>
                <c:pt idx="7">
                  <c:v>17</c:v>
                </c:pt>
                <c:pt idx="8">
                  <c:v>16</c:v>
                </c:pt>
                <c:pt idx="9">
                  <c:v>16</c:v>
                </c:pt>
                <c:pt idx="10">
                  <c:v>16</c:v>
                </c:pt>
                <c:pt idx="11">
                  <c:v>26</c:v>
                </c:pt>
                <c:pt idx="12">
                  <c:v>8</c:v>
                </c:pt>
              </c:numCache>
            </c:numRef>
          </c:val>
          <c:smooth val="0"/>
          <c:extLst>
            <c:ext xmlns:c16="http://schemas.microsoft.com/office/drawing/2014/chart" uri="{C3380CC4-5D6E-409C-BE32-E72D297353CC}">
              <c16:uniqueId val="{00000001-AA3B-4196-AF16-FD59A789C67F}"/>
            </c:ext>
          </c:extLst>
        </c:ser>
        <c:dLbls>
          <c:showLegendKey val="0"/>
          <c:showVal val="0"/>
          <c:showCatName val="0"/>
          <c:showSerName val="0"/>
          <c:showPercent val="0"/>
          <c:showBubbleSize val="0"/>
        </c:dLbls>
        <c:marker val="1"/>
        <c:smooth val="0"/>
        <c:axId val="1501168495"/>
        <c:axId val="1"/>
      </c:lineChart>
      <c:catAx>
        <c:axId val="1501168495"/>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01168495"/>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5474931936267106"/>
          <c:y val="0.8732663368278708"/>
          <c:w val="0.60439828505797943"/>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07/02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87378927901165"/>
          <c:y val="0.12153190731807426"/>
          <c:w val="0.42567604273199444"/>
          <c:h val="0.54168507261770238"/>
        </c:manualLayout>
      </c:layout>
      <c:bar3DChart>
        <c:barDir val="col"/>
        <c:grouping val="standard"/>
        <c:varyColors val="0"/>
        <c:ser>
          <c:idx val="0"/>
          <c:order val="0"/>
          <c:tx>
            <c:strRef>
              <c:f>'Graph Data July 2'!$B$159</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475785580233001"/>
                  <c:y val="0.545157412826790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58-4089-86BA-BBE2D98654B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2'!$B$160:$B$168</c:f>
              <c:numCache>
                <c:formatCode>0%</c:formatCode>
                <c:ptCount val="9"/>
                <c:pt idx="0">
                  <c:v>0.25</c:v>
                </c:pt>
                <c:pt idx="1">
                  <c:v>0.125</c:v>
                </c:pt>
                <c:pt idx="2">
                  <c:v>0.375</c:v>
                </c:pt>
                <c:pt idx="3">
                  <c:v>0.125</c:v>
                </c:pt>
                <c:pt idx="4">
                  <c:v>0.125</c:v>
                </c:pt>
                <c:pt idx="5">
                  <c:v>0</c:v>
                </c:pt>
                <c:pt idx="6">
                  <c:v>0</c:v>
                </c:pt>
                <c:pt idx="7">
                  <c:v>0</c:v>
                </c:pt>
                <c:pt idx="8">
                  <c:v>0</c:v>
                </c:pt>
              </c:numCache>
            </c:numRef>
          </c:val>
          <c:extLst>
            <c:ext xmlns:c16="http://schemas.microsoft.com/office/drawing/2014/chart" uri="{C3380CC4-5D6E-409C-BE32-E72D297353CC}">
              <c16:uniqueId val="{00000001-8B58-4089-86BA-BBE2D98654BF}"/>
            </c:ext>
          </c:extLst>
        </c:ser>
        <c:ser>
          <c:idx val="1"/>
          <c:order val="1"/>
          <c:tx>
            <c:strRef>
              <c:f>'Graph Data July 2'!$C$159</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2'!$C$160:$C$168</c:f>
              <c:numCache>
                <c:formatCode>General</c:formatCode>
                <c:ptCount val="9"/>
                <c:pt idx="0">
                  <c:v>2</c:v>
                </c:pt>
                <c:pt idx="1">
                  <c:v>1</c:v>
                </c:pt>
                <c:pt idx="2">
                  <c:v>3</c:v>
                </c:pt>
                <c:pt idx="3">
                  <c:v>1</c:v>
                </c:pt>
                <c:pt idx="4">
                  <c:v>1</c:v>
                </c:pt>
                <c:pt idx="5">
                  <c:v>0</c:v>
                </c:pt>
                <c:pt idx="6">
                  <c:v>0</c:v>
                </c:pt>
                <c:pt idx="7">
                  <c:v>0</c:v>
                </c:pt>
                <c:pt idx="8">
                  <c:v>0</c:v>
                </c:pt>
              </c:numCache>
            </c:numRef>
          </c:val>
          <c:extLst>
            <c:ext xmlns:c16="http://schemas.microsoft.com/office/drawing/2014/chart" uri="{C3380CC4-5D6E-409C-BE32-E72D297353CC}">
              <c16:uniqueId val="{00000002-8B58-4089-86BA-BBE2D98654BF}"/>
            </c:ext>
          </c:extLst>
        </c:ser>
        <c:ser>
          <c:idx val="2"/>
          <c:order val="2"/>
          <c:tx>
            <c:strRef>
              <c:f>'Graph Data July 2'!$D$159</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4828039859890453"/>
                  <c:y val="0.2673701960997633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58-4089-86BA-BBE2D98654BF}"/>
                </c:ext>
              </c:extLst>
            </c:dLbl>
            <c:dLbl>
              <c:idx val="1"/>
              <c:layout>
                <c:manualLayout>
                  <c:xMode val="edge"/>
                  <c:yMode val="edge"/>
                  <c:x val="0.3706844008479569"/>
                  <c:y val="0.1597276496180404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58-4089-86BA-BBE2D98654BF}"/>
                </c:ext>
              </c:extLst>
            </c:dLbl>
            <c:dLbl>
              <c:idx val="2"/>
              <c:layout>
                <c:manualLayout>
                  <c:xMode val="edge"/>
                  <c:yMode val="edge"/>
                  <c:x val="0.39919858552856896"/>
                  <c:y val="0.3333446600724322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58-4089-86BA-BBE2D98654BF}"/>
                </c:ext>
              </c:extLst>
            </c:dLbl>
            <c:dLbl>
              <c:idx val="3"/>
              <c:layout>
                <c:manualLayout>
                  <c:xMode val="edge"/>
                  <c:yMode val="edge"/>
                  <c:x val="0.39308840309700921"/>
                  <c:y val="0.38195742299966196"/>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B58-4089-86BA-BBE2D98654BF}"/>
                </c:ext>
              </c:extLst>
            </c:dLbl>
            <c:dLbl>
              <c:idx val="4"/>
              <c:layout>
                <c:manualLayout>
                  <c:xMode val="edge"/>
                  <c:yMode val="edge"/>
                  <c:x val="0.42771277020918103"/>
                  <c:y val="0.3472340209087835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58-4089-86BA-BBE2D98654BF}"/>
                </c:ext>
              </c:extLst>
            </c:dLbl>
            <c:dLbl>
              <c:idx val="5"/>
              <c:layout>
                <c:manualLayout>
                  <c:xMode val="edge"/>
                  <c:yMode val="edge"/>
                  <c:x val="0.44604331750386017"/>
                  <c:y val="0.4444595467632430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58-4089-86BA-BBE2D98654BF}"/>
                </c:ext>
              </c:extLst>
            </c:dLbl>
            <c:dLbl>
              <c:idx val="6"/>
              <c:layout>
                <c:manualLayout>
                  <c:xMode val="edge"/>
                  <c:yMode val="edge"/>
                  <c:x val="0.48270441209321857"/>
                  <c:y val="0.4583489075995943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58-4089-86BA-BBE2D98654BF}"/>
                </c:ext>
              </c:extLst>
            </c:dLbl>
            <c:dLbl>
              <c:idx val="7"/>
              <c:layout>
                <c:manualLayout>
                  <c:xMode val="edge"/>
                  <c:yMode val="edge"/>
                  <c:x val="0.49899823191071119"/>
                  <c:y val="0.4965446498995605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B58-4089-86BA-BBE2D98654BF}"/>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2'!$D$160:$D$168</c:f>
              <c:numCache>
                <c:formatCode>General</c:formatCode>
                <c:ptCount val="9"/>
                <c:pt idx="0">
                  <c:v>49</c:v>
                </c:pt>
                <c:pt idx="1">
                  <c:v>593</c:v>
                </c:pt>
                <c:pt idx="2">
                  <c:v>16</c:v>
                </c:pt>
                <c:pt idx="3">
                  <c:v>37</c:v>
                </c:pt>
                <c:pt idx="4">
                  <c:v>310</c:v>
                </c:pt>
                <c:pt idx="5">
                  <c:v>137</c:v>
                </c:pt>
                <c:pt idx="6">
                  <c:v>9</c:v>
                </c:pt>
                <c:pt idx="7">
                  <c:v>15</c:v>
                </c:pt>
              </c:numCache>
            </c:numRef>
          </c:val>
          <c:extLst>
            <c:ext xmlns:c16="http://schemas.microsoft.com/office/drawing/2014/chart" uri="{C3380CC4-5D6E-409C-BE32-E72D297353CC}">
              <c16:uniqueId val="{0000000B-8B58-4089-86BA-BBE2D98654BF}"/>
            </c:ext>
          </c:extLst>
        </c:ser>
        <c:dLbls>
          <c:showLegendKey val="0"/>
          <c:showVal val="1"/>
          <c:showCatName val="0"/>
          <c:showSerName val="0"/>
          <c:showPercent val="0"/>
          <c:showBubbleSize val="0"/>
        </c:dLbls>
        <c:gapWidth val="150"/>
        <c:shape val="box"/>
        <c:axId val="1501169935"/>
        <c:axId val="1"/>
        <c:axId val="2"/>
      </c:bar3DChart>
      <c:catAx>
        <c:axId val="1501169935"/>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01169935"/>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6804661251719699"/>
          <c:y val="0.15625530940895263"/>
          <c:w val="0.32383966887266563"/>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081810961152692"/>
          <c:y val="3.5948895536487759E-2"/>
        </c:manualLayout>
      </c:layout>
      <c:overlay val="0"/>
      <c:spPr>
        <a:noFill/>
        <a:ln w="25400">
          <a:noFill/>
        </a:ln>
      </c:spPr>
    </c:title>
    <c:autoTitleDeleted val="0"/>
    <c:plotArea>
      <c:layout>
        <c:manualLayout>
          <c:layoutTarget val="inner"/>
          <c:xMode val="edge"/>
          <c:yMode val="edge"/>
          <c:x val="5.5308201998361818E-2"/>
          <c:y val="0.15686790779558293"/>
          <c:w val="0.92379645499966501"/>
          <c:h val="0.64054395683196363"/>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F249-49A5-AD63-9E6AE90B05E7}"/>
            </c:ext>
          </c:extLst>
        </c:ser>
        <c:ser>
          <c:idx val="0"/>
          <c:order val="1"/>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1</c:v>
                </c:pt>
                <c:pt idx="1">
                  <c:v>3</c:v>
                </c:pt>
                <c:pt idx="2">
                  <c:v>1</c:v>
                </c:pt>
                <c:pt idx="3">
                  <c:v>1</c:v>
                </c:pt>
                <c:pt idx="4">
                  <c:v>1</c:v>
                </c:pt>
                <c:pt idx="5">
                  <c:v>1</c:v>
                </c:pt>
                <c:pt idx="6">
                  <c:v>0</c:v>
                </c:pt>
                <c:pt idx="7">
                  <c:v>1</c:v>
                </c:pt>
                <c:pt idx="8">
                  <c:v>5</c:v>
                </c:pt>
                <c:pt idx="9">
                  <c:v>3</c:v>
                </c:pt>
                <c:pt idx="10">
                  <c:v>3</c:v>
                </c:pt>
                <c:pt idx="11">
                  <c:v>0</c:v>
                </c:pt>
                <c:pt idx="12">
                  <c:v>2</c:v>
                </c:pt>
                <c:pt idx="13">
                  <c:v>0</c:v>
                </c:pt>
                <c:pt idx="14">
                  <c:v>3</c:v>
                </c:pt>
                <c:pt idx="15">
                  <c:v>0</c:v>
                </c:pt>
                <c:pt idx="16">
                  <c:v>2</c:v>
                </c:pt>
                <c:pt idx="17">
                  <c:v>1</c:v>
                </c:pt>
                <c:pt idx="18">
                  <c:v>1</c:v>
                </c:pt>
                <c:pt idx="19">
                  <c:v>0</c:v>
                </c:pt>
                <c:pt idx="20">
                  <c:v>0</c:v>
                </c:pt>
                <c:pt idx="21">
                  <c:v>0</c:v>
                </c:pt>
                <c:pt idx="22">
                  <c:v>0</c:v>
                </c:pt>
                <c:pt idx="23">
                  <c:v>1</c:v>
                </c:pt>
                <c:pt idx="24">
                  <c:v>0</c:v>
                </c:pt>
                <c:pt idx="25">
                  <c:v>1</c:v>
                </c:pt>
                <c:pt idx="26">
                  <c:v>2</c:v>
                </c:pt>
                <c:pt idx="27">
                  <c:v>6</c:v>
                </c:pt>
                <c:pt idx="28">
                  <c:v>4</c:v>
                </c:pt>
                <c:pt idx="29">
                  <c:v>8</c:v>
                </c:pt>
                <c:pt idx="30">
                  <c:v>0</c:v>
                </c:pt>
                <c:pt idx="31">
                  <c:v>0</c:v>
                </c:pt>
                <c:pt idx="32">
                  <c:v>1</c:v>
                </c:pt>
                <c:pt idx="33">
                  <c:v>0</c:v>
                </c:pt>
                <c:pt idx="34">
                  <c:v>0</c:v>
                </c:pt>
                <c:pt idx="35">
                  <c:v>0</c:v>
                </c:pt>
                <c:pt idx="36">
                  <c:v>7</c:v>
                </c:pt>
              </c:numCache>
            </c:numRef>
          </c:val>
          <c:extLst>
            <c:ext xmlns:c16="http://schemas.microsoft.com/office/drawing/2014/chart" uri="{C3380CC4-5D6E-409C-BE32-E72D297353CC}">
              <c16:uniqueId val="{00000001-F249-49A5-AD63-9E6AE90B05E7}"/>
            </c:ext>
          </c:extLst>
        </c:ser>
        <c:dLbls>
          <c:showLegendKey val="0"/>
          <c:showVal val="0"/>
          <c:showCatName val="0"/>
          <c:showSerName val="0"/>
          <c:showPercent val="0"/>
          <c:showBubbleSize val="0"/>
        </c:dLbls>
        <c:gapWidth val="150"/>
        <c:axId val="1501170895"/>
        <c:axId val="1"/>
      </c:barChart>
      <c:catAx>
        <c:axId val="150117089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170895"/>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3.4568971824922544E-2"/>
          <c:y val="0.14203337446502654"/>
          <c:w val="0.94323908836574366"/>
          <c:h val="0.7101668723251327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1</c:v>
                </c:pt>
                <c:pt idx="1">
                  <c:v>3</c:v>
                </c:pt>
                <c:pt idx="2">
                  <c:v>1</c:v>
                </c:pt>
                <c:pt idx="3">
                  <c:v>1</c:v>
                </c:pt>
                <c:pt idx="4">
                  <c:v>1</c:v>
                </c:pt>
                <c:pt idx="5">
                  <c:v>1</c:v>
                </c:pt>
                <c:pt idx="6">
                  <c:v>0</c:v>
                </c:pt>
                <c:pt idx="7">
                  <c:v>1</c:v>
                </c:pt>
                <c:pt idx="8">
                  <c:v>5</c:v>
                </c:pt>
                <c:pt idx="9">
                  <c:v>3</c:v>
                </c:pt>
                <c:pt idx="10">
                  <c:v>3</c:v>
                </c:pt>
                <c:pt idx="11">
                  <c:v>0</c:v>
                </c:pt>
                <c:pt idx="12">
                  <c:v>2</c:v>
                </c:pt>
                <c:pt idx="13">
                  <c:v>0</c:v>
                </c:pt>
                <c:pt idx="14">
                  <c:v>3</c:v>
                </c:pt>
                <c:pt idx="15">
                  <c:v>0</c:v>
                </c:pt>
                <c:pt idx="16">
                  <c:v>2</c:v>
                </c:pt>
                <c:pt idx="17">
                  <c:v>1</c:v>
                </c:pt>
                <c:pt idx="18">
                  <c:v>1</c:v>
                </c:pt>
                <c:pt idx="19">
                  <c:v>0</c:v>
                </c:pt>
                <c:pt idx="20">
                  <c:v>0</c:v>
                </c:pt>
                <c:pt idx="21">
                  <c:v>0</c:v>
                </c:pt>
                <c:pt idx="22">
                  <c:v>0</c:v>
                </c:pt>
                <c:pt idx="23">
                  <c:v>1</c:v>
                </c:pt>
                <c:pt idx="24">
                  <c:v>0</c:v>
                </c:pt>
                <c:pt idx="25">
                  <c:v>1</c:v>
                </c:pt>
                <c:pt idx="26">
                  <c:v>2</c:v>
                </c:pt>
                <c:pt idx="27">
                  <c:v>6</c:v>
                </c:pt>
                <c:pt idx="28">
                  <c:v>4</c:v>
                </c:pt>
                <c:pt idx="29">
                  <c:v>8</c:v>
                </c:pt>
                <c:pt idx="30">
                  <c:v>0</c:v>
                </c:pt>
                <c:pt idx="31">
                  <c:v>0</c:v>
                </c:pt>
                <c:pt idx="32">
                  <c:v>1</c:v>
                </c:pt>
                <c:pt idx="33">
                  <c:v>0</c:v>
                </c:pt>
                <c:pt idx="34">
                  <c:v>0</c:v>
                </c:pt>
                <c:pt idx="35">
                  <c:v>0</c:v>
                </c:pt>
                <c:pt idx="36">
                  <c:v>7</c:v>
                </c:pt>
              </c:numCache>
            </c:numRef>
          </c:val>
          <c:extLst>
            <c:ext xmlns:c16="http://schemas.microsoft.com/office/drawing/2014/chart" uri="{C3380CC4-5D6E-409C-BE32-E72D297353CC}">
              <c16:uniqueId val="{00000000-3B50-4733-BB62-A1007B5BE136}"/>
            </c:ext>
          </c:extLst>
        </c:ser>
        <c:dLbls>
          <c:showLegendKey val="0"/>
          <c:showVal val="0"/>
          <c:showCatName val="0"/>
          <c:showSerName val="0"/>
          <c:showPercent val="0"/>
          <c:showBubbleSize val="0"/>
        </c:dLbls>
        <c:gapWidth val="150"/>
        <c:axId val="1500045695"/>
        <c:axId val="1"/>
      </c:barChart>
      <c:catAx>
        <c:axId val="150004569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00045695"/>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YTD DPR Completion Times</a:t>
            </a:r>
          </a:p>
        </c:rich>
      </c:tx>
      <c:layout>
        <c:manualLayout>
          <c:xMode val="edge"/>
          <c:yMode val="edge"/>
          <c:x val="0.33208606507960214"/>
          <c:y val="3.3223640074528778E-2"/>
        </c:manualLayout>
      </c:layout>
      <c:overlay val="0"/>
      <c:spPr>
        <a:noFill/>
        <a:ln w="25400">
          <a:noFill/>
        </a:ln>
      </c:spPr>
    </c:title>
    <c:autoTitleDeleted val="0"/>
    <c:plotArea>
      <c:layout>
        <c:manualLayout>
          <c:layoutTarget val="inner"/>
          <c:xMode val="edge"/>
          <c:yMode val="edge"/>
          <c:x val="0.14151394818733046"/>
          <c:y val="0.19269711243226692"/>
          <c:w val="0.71323029886414557"/>
          <c:h val="0.4750980530657615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[3]Chart!$AB$2:$AB$331</c:f>
              <c:numCache>
                <c:formatCode>General</c:formatCode>
                <c:ptCount val="330"/>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17ED-428C-B8AC-D2C7C32F97E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[3]Chart!$AC$2:$AC$331</c:f>
              <c:numCache>
                <c:formatCode>General</c:formatCode>
                <c:ptCount val="330"/>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2-17ED-428C-B8AC-D2C7C32F97E2}"/>
            </c:ext>
          </c:extLst>
        </c:ser>
        <c:dLbls>
          <c:showLegendKey val="0"/>
          <c:showVal val="0"/>
          <c:showCatName val="0"/>
          <c:showSerName val="0"/>
          <c:showPercent val="0"/>
          <c:showBubbleSize val="0"/>
        </c:dLbls>
        <c:marker val="1"/>
        <c:smooth val="0"/>
        <c:axId val="1501169455"/>
        <c:axId val="1"/>
      </c:lineChart>
      <c:dateAx>
        <c:axId val="1501169455"/>
        <c:scaling>
          <c:orientation val="minMax"/>
          <c:max val="37078"/>
          <c:min val="37012"/>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2831554984698689"/>
              <c:y val="0.893715918004824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9.4342632124886985E-3"/>
              <c:y val="0.20930893246953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1501169455"/>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6251155270744"/>
          <c:y val="2.2436627502253843E-2"/>
        </c:manualLayout>
      </c:layout>
      <c:overlay val="0"/>
      <c:spPr>
        <a:noFill/>
        <a:ln w="25400">
          <a:noFill/>
        </a:ln>
      </c:spPr>
    </c:title>
    <c:autoTitleDeleted val="0"/>
    <c:plotArea>
      <c:layout>
        <c:manualLayout>
          <c:layoutTarget val="inner"/>
          <c:xMode val="edge"/>
          <c:yMode val="edge"/>
          <c:x val="5.6256983257401756E-2"/>
          <c:y val="0.20192964752028458"/>
          <c:w val="0.7540115069424892"/>
          <c:h val="0.50001627005022853"/>
        </c:manualLayout>
      </c:layout>
      <c:barChart>
        <c:barDir val="col"/>
        <c:grouping val="stacked"/>
        <c:varyColors val="0"/>
        <c:ser>
          <c:idx val="0"/>
          <c:order val="0"/>
          <c:tx>
            <c:strRef>
              <c:f>'Graph Data June 25'!$A$2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25'!$G$2:$R$2</c:f>
              <c:numCache>
                <c:formatCode>General</c:formatCode>
                <c:ptCount val="12"/>
                <c:pt idx="1">
                  <c:v>2</c:v>
                </c:pt>
                <c:pt idx="3">
                  <c:v>1</c:v>
                </c:pt>
                <c:pt idx="9">
                  <c:v>1</c:v>
                </c:pt>
              </c:numCache>
            </c:numRef>
          </c:val>
          <c:extLst>
            <c:ext xmlns:c16="http://schemas.microsoft.com/office/drawing/2014/chart" uri="{C3380CC4-5D6E-409C-BE32-E72D297353CC}">
              <c16:uniqueId val="{00000000-06A3-4ECC-B6CF-8D97183DC72A}"/>
            </c:ext>
          </c:extLst>
        </c:ser>
        <c:ser>
          <c:idx val="1"/>
          <c:order val="1"/>
          <c:tx>
            <c:strRef>
              <c:f>'Graph Data June 25'!$A$3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0295422345050222"/>
                  <c:y val="0.64745696506503947"/>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A3-4ECC-B6CF-8D97183DC72A}"/>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25'!$G$3:$R$3</c:f>
              <c:numCache>
                <c:formatCode>General</c:formatCode>
                <c:ptCount val="12"/>
                <c:pt idx="7">
                  <c:v>1</c:v>
                </c:pt>
                <c:pt idx="9">
                  <c:v>1</c:v>
                </c:pt>
                <c:pt idx="11">
                  <c:v>2</c:v>
                </c:pt>
              </c:numCache>
            </c:numRef>
          </c:val>
          <c:extLst>
            <c:ext xmlns:c16="http://schemas.microsoft.com/office/drawing/2014/chart" uri="{C3380CC4-5D6E-409C-BE32-E72D297353CC}">
              <c16:uniqueId val="{00000002-06A3-4ECC-B6CF-8D97183DC72A}"/>
            </c:ext>
          </c:extLst>
        </c:ser>
        <c:ser>
          <c:idx val="2"/>
          <c:order val="2"/>
          <c:tx>
            <c:strRef>
              <c:f>'Graph Data June 25'!$A$4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25'!$G$4:$R$4</c:f>
              <c:numCache>
                <c:formatCode>General</c:formatCode>
                <c:ptCount val="12"/>
                <c:pt idx="0">
                  <c:v>30</c:v>
                </c:pt>
                <c:pt idx="1">
                  <c:v>6</c:v>
                </c:pt>
                <c:pt idx="2">
                  <c:v>10</c:v>
                </c:pt>
                <c:pt idx="3">
                  <c:v>19</c:v>
                </c:pt>
                <c:pt idx="4">
                  <c:v>13</c:v>
                </c:pt>
                <c:pt idx="5">
                  <c:v>7</c:v>
                </c:pt>
                <c:pt idx="6">
                  <c:v>2</c:v>
                </c:pt>
                <c:pt idx="7">
                  <c:v>8</c:v>
                </c:pt>
                <c:pt idx="8">
                  <c:v>5</c:v>
                </c:pt>
                <c:pt idx="9">
                  <c:v>6</c:v>
                </c:pt>
                <c:pt idx="10">
                  <c:v>6</c:v>
                </c:pt>
                <c:pt idx="11">
                  <c:v>9</c:v>
                </c:pt>
              </c:numCache>
            </c:numRef>
          </c:val>
          <c:extLst>
            <c:ext xmlns:c16="http://schemas.microsoft.com/office/drawing/2014/chart" uri="{C3380CC4-5D6E-409C-BE32-E72D297353CC}">
              <c16:uniqueId val="{00000003-06A3-4ECC-B6CF-8D97183DC72A}"/>
            </c:ext>
          </c:extLst>
        </c:ser>
        <c:ser>
          <c:idx val="3"/>
          <c:order val="3"/>
          <c:tx>
            <c:strRef>
              <c:f>'Graph Data June 25'!$A$5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25'!$G$5:$R$5</c:f>
              <c:numCache>
                <c:formatCode>General</c:formatCode>
                <c:ptCount val="12"/>
                <c:pt idx="0">
                  <c:v>5</c:v>
                </c:pt>
                <c:pt idx="1">
                  <c:v>3</c:v>
                </c:pt>
                <c:pt idx="2">
                  <c:v>3</c:v>
                </c:pt>
                <c:pt idx="3">
                  <c:v>2</c:v>
                </c:pt>
                <c:pt idx="4">
                  <c:v>6</c:v>
                </c:pt>
                <c:pt idx="5">
                  <c:v>5</c:v>
                </c:pt>
                <c:pt idx="6">
                  <c:v>6</c:v>
                </c:pt>
                <c:pt idx="7">
                  <c:v>4</c:v>
                </c:pt>
                <c:pt idx="8">
                  <c:v>5</c:v>
                </c:pt>
                <c:pt idx="9">
                  <c:v>2</c:v>
                </c:pt>
                <c:pt idx="10">
                  <c:v>4</c:v>
                </c:pt>
                <c:pt idx="11">
                  <c:v>3</c:v>
                </c:pt>
              </c:numCache>
            </c:numRef>
          </c:val>
          <c:extLst>
            <c:ext xmlns:c16="http://schemas.microsoft.com/office/drawing/2014/chart" uri="{C3380CC4-5D6E-409C-BE32-E72D297353CC}">
              <c16:uniqueId val="{00000004-06A3-4ECC-B6CF-8D97183DC72A}"/>
            </c:ext>
          </c:extLst>
        </c:ser>
        <c:ser>
          <c:idx val="4"/>
          <c:order val="4"/>
          <c:tx>
            <c:strRef>
              <c:f>'Graph Data June 25'!$A$6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5929208719102627"/>
                  <c:y val="0.57053138505731193"/>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A3-4ECC-B6CF-8D97183DC72A}"/>
                </c:ext>
              </c:extLst>
            </c:dLbl>
            <c:dLbl>
              <c:idx val="8"/>
              <c:layout>
                <c:manualLayout>
                  <c:xMode val="edge"/>
                  <c:yMode val="edge"/>
                  <c:x val="0.58020261837111364"/>
                  <c:y val="0.5545052225557021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A3-4ECC-B6CF-8D97183DC72A}"/>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25'!$G$6:$R$6</c:f>
              <c:numCache>
                <c:formatCode>General</c:formatCode>
                <c:ptCount val="12"/>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06A3-4ECC-B6CF-8D97183DC72A}"/>
            </c:ext>
          </c:extLst>
        </c:ser>
        <c:ser>
          <c:idx val="5"/>
          <c:order val="5"/>
          <c:tx>
            <c:strRef>
              <c:f>'Graph Data June 25'!$A$7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2562494804676863"/>
                  <c:y val="0.50642673505087243"/>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A3-4ECC-B6CF-8D97183DC72A}"/>
                </c:ext>
              </c:extLst>
            </c:dLbl>
            <c:dLbl>
              <c:idx val="8"/>
              <c:layout>
                <c:manualLayout>
                  <c:xMode val="edge"/>
                  <c:yMode val="edge"/>
                  <c:x val="0.5953164347686245"/>
                  <c:y val="0.5384790600540921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A3-4ECC-B6CF-8D97183DC72A}"/>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25'!$G$7:$R$7</c:f>
              <c:numCache>
                <c:formatCode>General</c:formatCode>
                <c:ptCount val="12"/>
                <c:pt idx="0">
                  <c:v>3</c:v>
                </c:pt>
                <c:pt idx="6">
                  <c:v>1</c:v>
                </c:pt>
                <c:pt idx="7">
                  <c:v>1</c:v>
                </c:pt>
                <c:pt idx="8">
                  <c:v>3</c:v>
                </c:pt>
                <c:pt idx="10">
                  <c:v>1</c:v>
                </c:pt>
                <c:pt idx="11">
                  <c:v>5</c:v>
                </c:pt>
              </c:numCache>
            </c:numRef>
          </c:val>
          <c:extLst>
            <c:ext xmlns:c16="http://schemas.microsoft.com/office/drawing/2014/chart" uri="{C3380CC4-5D6E-409C-BE32-E72D297353CC}">
              <c16:uniqueId val="{0000000A-06A3-4ECC-B6CF-8D97183DC72A}"/>
            </c:ext>
          </c:extLst>
        </c:ser>
        <c:ser>
          <c:idx val="6"/>
          <c:order val="6"/>
          <c:tx>
            <c:strRef>
              <c:f>'Graph Data June 25'!$A$8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25'!$G$8:$R$8</c:f>
              <c:numCache>
                <c:formatCode>General</c:formatCode>
                <c:ptCount val="12"/>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06A3-4ECC-B6CF-8D97183DC72A}"/>
            </c:ext>
          </c:extLst>
        </c:ser>
        <c:ser>
          <c:idx val="7"/>
          <c:order val="7"/>
          <c:tx>
            <c:strRef>
              <c:f>'Graph Data June 25'!$A$9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25'!$G$9:$R$9</c:f>
              <c:numCache>
                <c:formatCode>General</c:formatCode>
                <c:ptCount val="12"/>
                <c:pt idx="4">
                  <c:v>1</c:v>
                </c:pt>
                <c:pt idx="6">
                  <c:v>1</c:v>
                </c:pt>
                <c:pt idx="8">
                  <c:v>2</c:v>
                </c:pt>
                <c:pt idx="10">
                  <c:v>4</c:v>
                </c:pt>
                <c:pt idx="11">
                  <c:v>7</c:v>
                </c:pt>
              </c:numCache>
            </c:numRef>
          </c:val>
          <c:extLst>
            <c:ext xmlns:c16="http://schemas.microsoft.com/office/drawing/2014/chart" uri="{C3380CC4-5D6E-409C-BE32-E72D297353CC}">
              <c16:uniqueId val="{0000000C-06A3-4ECC-B6CF-8D97183DC72A}"/>
            </c:ext>
          </c:extLst>
        </c:ser>
        <c:dLbls>
          <c:showLegendKey val="0"/>
          <c:showVal val="1"/>
          <c:showCatName val="0"/>
          <c:showSerName val="0"/>
          <c:showPercent val="0"/>
          <c:showBubbleSize val="0"/>
        </c:dLbls>
        <c:gapWidth val="110"/>
        <c:overlap val="50"/>
        <c:axId val="1597374671"/>
        <c:axId val="1"/>
      </c:barChart>
      <c:catAx>
        <c:axId val="1597374671"/>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3338626626643"/>
              <c:y val="0.8622075425866119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846997925766E-2"/>
              <c:y val="0.25321336752543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597374671"/>
        <c:crosses val="autoZero"/>
        <c:crossBetween val="between"/>
      </c:valAx>
      <c:spPr>
        <a:solidFill>
          <a:srgbClr val="FFFFFF"/>
        </a:solidFill>
        <a:ln w="12700">
          <a:solidFill>
            <a:srgbClr val="C0C0C0"/>
          </a:solidFill>
          <a:prstDash val="solid"/>
        </a:ln>
      </c:spPr>
    </c:plotArea>
    <c:legend>
      <c:legendPos val="r"/>
      <c:layout>
        <c:manualLayout>
          <c:xMode val="edge"/>
          <c:yMode val="edge"/>
          <c:x val="0.83461852772921408"/>
          <c:y val="9.295174250933734E-2"/>
          <c:w val="0.15533644630775112"/>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9996422275736"/>
          <c:y val="3.8733587520591042E-2"/>
        </c:manualLayout>
      </c:layout>
      <c:overlay val="0"/>
      <c:spPr>
        <a:noFill/>
        <a:ln w="25400">
          <a:noFill/>
        </a:ln>
      </c:spPr>
    </c:title>
    <c:autoTitleDeleted val="0"/>
    <c:plotArea>
      <c:layout>
        <c:manualLayout>
          <c:layoutTarget val="inner"/>
          <c:xMode val="edge"/>
          <c:yMode val="edge"/>
          <c:x val="0.11045998926682722"/>
          <c:y val="0.17254052622808738"/>
          <c:w val="0.81887672043141246"/>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25'!$G$11:$R$11</c:f>
              <c:numCache>
                <c:formatCode>m/d/yyyy</c:formatCode>
                <c:ptCount val="12"/>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numCache>
            </c:numRef>
          </c:cat>
          <c:val>
            <c:numRef>
              <c:f>'Graph Data June 25'!$G$10:$R$10</c:f>
              <c:numCache>
                <c:formatCode>General</c:formatCode>
                <c:ptCount val="12"/>
                <c:pt idx="0">
                  <c:v>44</c:v>
                </c:pt>
                <c:pt idx="1">
                  <c:v>16</c:v>
                </c:pt>
                <c:pt idx="2">
                  <c:v>19</c:v>
                </c:pt>
                <c:pt idx="3">
                  <c:v>26</c:v>
                </c:pt>
                <c:pt idx="4">
                  <c:v>22</c:v>
                </c:pt>
                <c:pt idx="5">
                  <c:v>13</c:v>
                </c:pt>
                <c:pt idx="6">
                  <c:v>11</c:v>
                </c:pt>
                <c:pt idx="7">
                  <c:v>17</c:v>
                </c:pt>
                <c:pt idx="8">
                  <c:v>16</c:v>
                </c:pt>
                <c:pt idx="9">
                  <c:v>16</c:v>
                </c:pt>
                <c:pt idx="10">
                  <c:v>16</c:v>
                </c:pt>
                <c:pt idx="11">
                  <c:v>26</c:v>
                </c:pt>
              </c:numCache>
            </c:numRef>
          </c:val>
          <c:smooth val="0"/>
          <c:extLst>
            <c:ext xmlns:c16="http://schemas.microsoft.com/office/drawing/2014/chart" uri="{C3380CC4-5D6E-409C-BE32-E72D297353CC}">
              <c16:uniqueId val="{00000001-3A68-4224-B89A-FE6250AD71A6}"/>
            </c:ext>
          </c:extLst>
        </c:ser>
        <c:dLbls>
          <c:showLegendKey val="0"/>
          <c:showVal val="0"/>
          <c:showCatName val="0"/>
          <c:showSerName val="0"/>
          <c:showPercent val="0"/>
          <c:showBubbleSize val="0"/>
        </c:dLbls>
        <c:marker val="1"/>
        <c:smooth val="0"/>
        <c:axId val="1599469311"/>
        <c:axId val="1"/>
      </c:lineChart>
      <c:catAx>
        <c:axId val="1599469311"/>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403671572104178"/>
              <c:y val="0.82044780839070119"/>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9992844551473E-3"/>
              <c:y val="0.186625467144665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9946931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4580718583221192"/>
          <c:y val="0.89087251297359404"/>
          <c:w val="0.60973914075288627"/>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06/25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2583780991131"/>
          <c:y val="0.11805956710898642"/>
          <c:w val="0.42160258777762127"/>
          <c:h val="0.7778042068356753"/>
        </c:manualLayout>
      </c:layout>
      <c:bar3DChart>
        <c:barDir val="col"/>
        <c:grouping val="standard"/>
        <c:varyColors val="0"/>
        <c:ser>
          <c:idx val="0"/>
          <c:order val="0"/>
          <c:tx>
            <c:strRef>
              <c:f>'Graph Data June 25'!$B$158</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90476571107634"/>
                  <c:y val="0.71182974286300638"/>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3F-402D-B87D-AFD6932077DB}"/>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25'!$B$159:$B$167</c:f>
              <c:numCache>
                <c:formatCode>0%</c:formatCode>
                <c:ptCount val="9"/>
                <c:pt idx="0">
                  <c:v>0</c:v>
                </c:pt>
                <c:pt idx="1">
                  <c:v>0.11538461538461539</c:v>
                </c:pt>
                <c:pt idx="2">
                  <c:v>0.38461538461538464</c:v>
                </c:pt>
                <c:pt idx="3">
                  <c:v>7.6923076923076927E-2</c:v>
                </c:pt>
                <c:pt idx="4">
                  <c:v>3.8461538461538464E-2</c:v>
                </c:pt>
                <c:pt idx="5">
                  <c:v>3.8461538461538464E-2</c:v>
                </c:pt>
                <c:pt idx="6">
                  <c:v>0.11538461538461539</c:v>
                </c:pt>
                <c:pt idx="7">
                  <c:v>3.8461538461538464E-2</c:v>
                </c:pt>
                <c:pt idx="8">
                  <c:v>0.19230769230769232</c:v>
                </c:pt>
              </c:numCache>
            </c:numRef>
          </c:val>
          <c:extLst>
            <c:ext xmlns:c16="http://schemas.microsoft.com/office/drawing/2014/chart" uri="{C3380CC4-5D6E-409C-BE32-E72D297353CC}">
              <c16:uniqueId val="{00000001-FF3F-402D-B87D-AFD6932077DB}"/>
            </c:ext>
          </c:extLst>
        </c:ser>
        <c:ser>
          <c:idx val="1"/>
          <c:order val="1"/>
          <c:tx>
            <c:strRef>
              <c:f>'Graph Data June 25'!$C$158</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25'!$C$159:$C$167</c:f>
              <c:numCache>
                <c:formatCode>General</c:formatCode>
                <c:ptCount val="9"/>
                <c:pt idx="0">
                  <c:v>0</c:v>
                </c:pt>
                <c:pt idx="1">
                  <c:v>3</c:v>
                </c:pt>
                <c:pt idx="2">
                  <c:v>10</c:v>
                </c:pt>
                <c:pt idx="3">
                  <c:v>2</c:v>
                </c:pt>
                <c:pt idx="4">
                  <c:v>1</c:v>
                </c:pt>
                <c:pt idx="5">
                  <c:v>1</c:v>
                </c:pt>
                <c:pt idx="6">
                  <c:v>3</c:v>
                </c:pt>
                <c:pt idx="7">
                  <c:v>1</c:v>
                </c:pt>
                <c:pt idx="8">
                  <c:v>5</c:v>
                </c:pt>
              </c:numCache>
            </c:numRef>
          </c:val>
          <c:extLst>
            <c:ext xmlns:c16="http://schemas.microsoft.com/office/drawing/2014/chart" uri="{C3380CC4-5D6E-409C-BE32-E72D297353CC}">
              <c16:uniqueId val="{00000002-FF3F-402D-B87D-AFD6932077DB}"/>
            </c:ext>
          </c:extLst>
        </c:ser>
        <c:ser>
          <c:idx val="2"/>
          <c:order val="2"/>
          <c:tx>
            <c:strRef>
              <c:f>'Graph Data June 25'!$D$158</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1712607609111"/>
                  <c:y val="0.3680680621633106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3F-402D-B87D-AFD6932077DB}"/>
                </c:ext>
              </c:extLst>
            </c:dLbl>
            <c:dLbl>
              <c:idx val="1"/>
              <c:layout>
                <c:manualLayout>
                  <c:xMode val="edge"/>
                  <c:yMode val="edge"/>
                  <c:x val="0.37883131075670318"/>
                  <c:y val="0.21528509296344583"/>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3F-402D-B87D-AFD6932077DB}"/>
                </c:ext>
              </c:extLst>
            </c:dLbl>
            <c:dLbl>
              <c:idx val="2"/>
              <c:layout>
                <c:manualLayout>
                  <c:xMode val="edge"/>
                  <c:yMode val="edge"/>
                  <c:x val="0.40734549543731524"/>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3F-402D-B87D-AFD6932077DB}"/>
                </c:ext>
              </c:extLst>
            </c:dLbl>
            <c:dLbl>
              <c:idx val="3"/>
              <c:layout>
                <c:manualLayout>
                  <c:xMode val="edge"/>
                  <c:yMode val="edge"/>
                  <c:x val="0.40938222291450183"/>
                  <c:y val="0.5000169901086484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F3F-402D-B87D-AFD6932077DB}"/>
                </c:ext>
              </c:extLst>
            </c:dLbl>
            <c:dLbl>
              <c:idx val="4"/>
              <c:layout>
                <c:manualLayout>
                  <c:xMode val="edge"/>
                  <c:yMode val="edge"/>
                  <c:x val="0.44808004498104675"/>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3F-402D-B87D-AFD6932077DB}"/>
                </c:ext>
              </c:extLst>
            </c:dLbl>
            <c:dLbl>
              <c:idx val="5"/>
              <c:layout>
                <c:manualLayout>
                  <c:xMode val="edge"/>
                  <c:yMode val="edge"/>
                  <c:x val="0.47252077470728571"/>
                  <c:y val="0.5729361344994929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3F-402D-B87D-AFD6932077DB}"/>
                </c:ext>
              </c:extLst>
            </c:dLbl>
            <c:dLbl>
              <c:idx val="6"/>
              <c:layout>
                <c:manualLayout>
                  <c:xMode val="edge"/>
                  <c:yMode val="edge"/>
                  <c:x val="0.5152920517282038"/>
                  <c:y val="0.6076595365903713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3F-402D-B87D-AFD6932077DB}"/>
                </c:ext>
              </c:extLst>
            </c:dLbl>
            <c:dLbl>
              <c:idx val="7"/>
              <c:layout>
                <c:manualLayout>
                  <c:xMode val="edge"/>
                  <c:yMode val="edge"/>
                  <c:x val="0.53565932650006953"/>
                  <c:y val="0.652799959308513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3F-402D-B87D-AFD6932077DB}"/>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25'!$D$159:$D$167</c:f>
              <c:numCache>
                <c:formatCode>General</c:formatCode>
                <c:ptCount val="9"/>
                <c:pt idx="0">
                  <c:v>47</c:v>
                </c:pt>
                <c:pt idx="1">
                  <c:v>590</c:v>
                </c:pt>
                <c:pt idx="2">
                  <c:v>16</c:v>
                </c:pt>
                <c:pt idx="3">
                  <c:v>37</c:v>
                </c:pt>
                <c:pt idx="4">
                  <c:v>310</c:v>
                </c:pt>
                <c:pt idx="5">
                  <c:v>137</c:v>
                </c:pt>
                <c:pt idx="6">
                  <c:v>9</c:v>
                </c:pt>
                <c:pt idx="7">
                  <c:v>15</c:v>
                </c:pt>
              </c:numCache>
            </c:numRef>
          </c:val>
          <c:extLst>
            <c:ext xmlns:c16="http://schemas.microsoft.com/office/drawing/2014/chart" uri="{C3380CC4-5D6E-409C-BE32-E72D297353CC}">
              <c16:uniqueId val="{0000000B-FF3F-402D-B87D-AFD6932077DB}"/>
            </c:ext>
          </c:extLst>
        </c:ser>
        <c:dLbls>
          <c:showLegendKey val="0"/>
          <c:showVal val="1"/>
          <c:showCatName val="0"/>
          <c:showSerName val="0"/>
          <c:showPercent val="0"/>
          <c:showBubbleSize val="0"/>
        </c:dLbls>
        <c:gapWidth val="150"/>
        <c:shape val="box"/>
        <c:axId val="1599465471"/>
        <c:axId val="1"/>
        <c:axId val="2"/>
      </c:bar3DChart>
      <c:catAx>
        <c:axId val="1599465471"/>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30547294679186E-2"/>
              <c:y val="0.6493276190994253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99465471"/>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8333999438363"/>
          <c:y val="0.15278296919986478"/>
          <c:w val="0.31976621391829246"/>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1455235074566"/>
          <c:y val="3.7801963804300835E-2"/>
        </c:manualLayout>
      </c:layout>
      <c:overlay val="0"/>
      <c:spPr>
        <a:noFill/>
        <a:ln w="25400">
          <a:noFill/>
        </a:ln>
      </c:spPr>
    </c:title>
    <c:autoTitleDeleted val="0"/>
    <c:plotArea>
      <c:layout>
        <c:manualLayout>
          <c:layoutTarget val="inner"/>
          <c:xMode val="edge"/>
          <c:yMode val="edge"/>
          <c:x val="5.3112411979079205E-2"/>
          <c:y val="0.30241571043440668"/>
          <c:w val="0.92415596843597825"/>
          <c:h val="0.45018702348758272"/>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2E20-4ABD-8EA7-917B79317434}"/>
            </c:ext>
          </c:extLst>
        </c:ser>
        <c:dLbls>
          <c:showLegendKey val="0"/>
          <c:showVal val="0"/>
          <c:showCatName val="0"/>
          <c:showSerName val="0"/>
          <c:showPercent val="0"/>
          <c:showBubbleSize val="0"/>
        </c:dLbls>
        <c:gapWidth val="150"/>
        <c:axId val="1599475071"/>
        <c:axId val="1"/>
      </c:barChart>
      <c:catAx>
        <c:axId val="159947507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9475071"/>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JUNE DPR Completion Times</a:t>
            </a:r>
          </a:p>
        </c:rich>
      </c:tx>
      <c:layout>
        <c:manualLayout>
          <c:xMode val="edge"/>
          <c:yMode val="edge"/>
          <c:x val="0.17176123368276433"/>
          <c:y val="2.7587188138721429E-2"/>
        </c:manualLayout>
      </c:layout>
      <c:overlay val="0"/>
      <c:spPr>
        <a:noFill/>
        <a:ln w="25400">
          <a:noFill/>
        </a:ln>
      </c:spPr>
    </c:title>
    <c:autoTitleDeleted val="0"/>
    <c:plotArea>
      <c:layout>
        <c:manualLayout>
          <c:layoutTarget val="inner"/>
          <c:xMode val="edge"/>
          <c:yMode val="edge"/>
          <c:x val="0.24809955976399292"/>
          <c:y val="0.26552668583519373"/>
          <c:w val="0.61261506680185951"/>
          <c:h val="0.40691102504614107"/>
        </c:manualLayout>
      </c:layout>
      <c:lineChart>
        <c:grouping val="standard"/>
        <c:varyColors val="0"/>
        <c:ser>
          <c:idx val="0"/>
          <c:order val="0"/>
          <c:tx>
            <c:strRef>
              <c:f>[4]Chart!$AB$25</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[4]Chart!$AB$26:$AB$50</c:f>
              <c:numCache>
                <c:formatCode>General</c:formatCode>
                <c:ptCount val="25"/>
                <c:pt idx="0">
                  <c:v>0.31944444444444448</c:v>
                </c:pt>
                <c:pt idx="1">
                  <c:v>0.31736111111111115</c:v>
                </c:pt>
                <c:pt idx="2">
                  <c:v>0.31805555555555554</c:v>
                </c:pt>
                <c:pt idx="3">
                  <c:v>0.31805555555555554</c:v>
                </c:pt>
                <c:pt idx="4">
                  <c:v>0.33333333333333331</c:v>
                </c:pt>
                <c:pt idx="5">
                  <c:v>0.30902777777777779</c:v>
                </c:pt>
                <c:pt idx="6">
                  <c:v>0.32013888888888892</c:v>
                </c:pt>
                <c:pt idx="7">
                  <c:v>0.31388888888888888</c:v>
                </c:pt>
                <c:pt idx="8">
                  <c:v>0.31805555555555554</c:v>
                </c:pt>
                <c:pt idx="9">
                  <c:v>0.31805555555555554</c:v>
                </c:pt>
                <c:pt idx="10">
                  <c:v>0.32916666666666666</c:v>
                </c:pt>
                <c:pt idx="11">
                  <c:v>0.31736111111111115</c:v>
                </c:pt>
                <c:pt idx="12">
                  <c:v>0.31666666666666665</c:v>
                </c:pt>
                <c:pt idx="13">
                  <c:v>0.31527777777777777</c:v>
                </c:pt>
                <c:pt idx="14">
                  <c:v>0.31874999999999998</c:v>
                </c:pt>
                <c:pt idx="15">
                  <c:v>0.32083333333333336</c:v>
                </c:pt>
                <c:pt idx="16">
                  <c:v>0.31944444444444448</c:v>
                </c:pt>
                <c:pt idx="17">
                  <c:v>0.31805555555555554</c:v>
                </c:pt>
                <c:pt idx="18">
                  <c:v>0.31319444444444444</c:v>
                </c:pt>
                <c:pt idx="19">
                  <c:v>0.31944444444444448</c:v>
                </c:pt>
                <c:pt idx="20">
                  <c:v>0.32083333333333336</c:v>
                </c:pt>
              </c:numCache>
            </c:numRef>
          </c:val>
          <c:smooth val="0"/>
          <c:extLst>
            <c:ext xmlns:c16="http://schemas.microsoft.com/office/drawing/2014/chart" uri="{C3380CC4-5D6E-409C-BE32-E72D297353CC}">
              <c16:uniqueId val="{00000000-CF34-4045-A277-09BE2D5E4F31}"/>
            </c:ext>
          </c:extLst>
        </c:ser>
        <c:ser>
          <c:idx val="1"/>
          <c:order val="1"/>
          <c:tx>
            <c:strRef>
              <c:f>[4]Chart!$AC$25</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[4]Chart!$AC$26:$AC$50</c:f>
              <c:numCache>
                <c:formatCode>General</c:formatCode>
                <c:ptCount val="25"/>
                <c:pt idx="0">
                  <c:v>0.6694444444444444</c:v>
                </c:pt>
                <c:pt idx="1">
                  <c:v>0.66041666666666665</c:v>
                </c:pt>
                <c:pt idx="2">
                  <c:v>0.67638888888888893</c:v>
                </c:pt>
                <c:pt idx="3">
                  <c:v>0.62013888888888891</c:v>
                </c:pt>
                <c:pt idx="4">
                  <c:v>0.68611111111111101</c:v>
                </c:pt>
                <c:pt idx="5">
                  <c:v>0.63749999999999996</c:v>
                </c:pt>
                <c:pt idx="6">
                  <c:v>0.66666666666666663</c:v>
                </c:pt>
                <c:pt idx="7">
                  <c:v>0.72916666666666663</c:v>
                </c:pt>
                <c:pt idx="8">
                  <c:v>0.66527777777777775</c:v>
                </c:pt>
                <c:pt idx="9">
                  <c:v>0.59861111111111109</c:v>
                </c:pt>
                <c:pt idx="10">
                  <c:v>0.72499999999999998</c:v>
                </c:pt>
                <c:pt idx="11">
                  <c:v>0.625</c:v>
                </c:pt>
                <c:pt idx="12">
                  <c:v>0.66666666666666663</c:v>
                </c:pt>
                <c:pt idx="13">
                  <c:v>0.6479166666666667</c:v>
                </c:pt>
                <c:pt idx="14">
                  <c:v>0.66041666666666665</c:v>
                </c:pt>
                <c:pt idx="15">
                  <c:v>0.68541666666666667</c:v>
                </c:pt>
                <c:pt idx="16">
                  <c:v>0.67291666666666661</c:v>
                </c:pt>
                <c:pt idx="17">
                  <c:v>0.60833333333333328</c:v>
                </c:pt>
                <c:pt idx="18">
                  <c:v>0.68263888888888891</c:v>
                </c:pt>
                <c:pt idx="19">
                  <c:v>0.83333333333333337</c:v>
                </c:pt>
              </c:numCache>
            </c:numRef>
          </c:val>
          <c:smooth val="0"/>
          <c:extLst>
            <c:ext xmlns:c16="http://schemas.microsoft.com/office/drawing/2014/chart" uri="{C3380CC4-5D6E-409C-BE32-E72D297353CC}">
              <c16:uniqueId val="{00000002-CF34-4045-A277-09BE2D5E4F31}"/>
            </c:ext>
          </c:extLst>
        </c:ser>
        <c:dLbls>
          <c:showLegendKey val="0"/>
          <c:showVal val="0"/>
          <c:showCatName val="0"/>
          <c:showSerName val="0"/>
          <c:showPercent val="0"/>
          <c:showBubbleSize val="0"/>
        </c:dLbls>
        <c:marker val="1"/>
        <c:smooth val="0"/>
        <c:axId val="1599478431"/>
        <c:axId val="1"/>
      </c:lineChart>
      <c:catAx>
        <c:axId val="1599478431"/>
        <c:scaling>
          <c:orientation val="minMax"/>
        </c:scaling>
        <c:delete val="0"/>
        <c:axPos val="b"/>
        <c:title>
          <c:tx>
            <c:rich>
              <a:bodyPr/>
              <a:lstStyle/>
              <a:p>
                <a:pPr>
                  <a:defRPr sz="1650" b="1" i="0" u="none" strike="noStrike" baseline="0">
                    <a:solidFill>
                      <a:srgbClr val="000000"/>
                    </a:solidFill>
                    <a:latin typeface="Arial"/>
                    <a:ea typeface="Arial"/>
                    <a:cs typeface="Arial"/>
                  </a:defRPr>
                </a:pPr>
                <a:r>
                  <a:rPr lang="en-US"/>
                  <a:t>Report Dates</a:t>
                </a:r>
              </a:p>
            </c:rich>
          </c:tx>
          <c:layout>
            <c:manualLayout>
              <c:xMode val="edge"/>
              <c:yMode val="edge"/>
              <c:x val="0.41986079344675725"/>
              <c:y val="0.824167245644302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650" b="1" i="0" u="none" strike="noStrike" baseline="0">
                    <a:solidFill>
                      <a:srgbClr val="000000"/>
                    </a:solidFill>
                    <a:latin typeface="Arial"/>
                    <a:ea typeface="Arial"/>
                    <a:cs typeface="Arial"/>
                  </a:defRPr>
                </a:pPr>
                <a:r>
                  <a:rPr lang="en-US"/>
                  <a:t>Completion Times</a:t>
                </a:r>
              </a:p>
            </c:rich>
          </c:tx>
          <c:layout>
            <c:manualLayout>
              <c:xMode val="edge"/>
              <c:yMode val="edge"/>
              <c:x val="2.6718414128430009E-2"/>
              <c:y val="0.258629888800513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9478431"/>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18'!$G$2:$Q$2</c:f>
              <c:numCache>
                <c:formatCode>General</c:formatCode>
                <c:ptCount val="11"/>
                <c:pt idx="1">
                  <c:v>2</c:v>
                </c:pt>
                <c:pt idx="3">
                  <c:v>1</c:v>
                </c:pt>
                <c:pt idx="9">
                  <c:v>1</c:v>
                </c:pt>
              </c:numCache>
            </c:numRef>
          </c:val>
          <c:extLst>
            <c:ext xmlns:c16="http://schemas.microsoft.com/office/drawing/2014/chart" uri="{C3380CC4-5D6E-409C-BE32-E72D297353CC}">
              <c16:uniqueId val="{00000000-861E-46F5-8541-FAF075B10D85}"/>
            </c:ext>
          </c:extLst>
        </c:ser>
        <c:ser>
          <c:idx val="1"/>
          <c:order val="1"/>
          <c:tx>
            <c:strRef>
              <c:f>'Graph Data June 18'!$A$3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49206819052085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1E-46F5-8541-FAF075B10D85}"/>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18'!$G$3:$Q$3</c:f>
              <c:numCache>
                <c:formatCode>General</c:formatCode>
                <c:ptCount val="11"/>
                <c:pt idx="7">
                  <c:v>1</c:v>
                </c:pt>
                <c:pt idx="9">
                  <c:v>1</c:v>
                </c:pt>
              </c:numCache>
            </c:numRef>
          </c:val>
          <c:extLst>
            <c:ext xmlns:c16="http://schemas.microsoft.com/office/drawing/2014/chart" uri="{C3380CC4-5D6E-409C-BE32-E72D297353CC}">
              <c16:uniqueId val="{00000002-861E-46F5-8541-FAF075B10D85}"/>
            </c:ext>
          </c:extLst>
        </c:ser>
        <c:ser>
          <c:idx val="2"/>
          <c:order val="2"/>
          <c:tx>
            <c:strRef>
              <c:f>'Graph Data June 18'!$A$4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18'!$G$4:$Q$4</c:f>
              <c:numCache>
                <c:formatCode>General</c:formatCode>
                <c:ptCount val="11"/>
                <c:pt idx="0">
                  <c:v>30</c:v>
                </c:pt>
                <c:pt idx="1">
                  <c:v>6</c:v>
                </c:pt>
                <c:pt idx="2">
                  <c:v>10</c:v>
                </c:pt>
                <c:pt idx="3">
                  <c:v>19</c:v>
                </c:pt>
                <c:pt idx="4">
                  <c:v>13</c:v>
                </c:pt>
                <c:pt idx="5">
                  <c:v>7</c:v>
                </c:pt>
                <c:pt idx="6">
                  <c:v>2</c:v>
                </c:pt>
                <c:pt idx="7">
                  <c:v>8</c:v>
                </c:pt>
                <c:pt idx="8">
                  <c:v>5</c:v>
                </c:pt>
                <c:pt idx="9">
                  <c:v>6</c:v>
                </c:pt>
                <c:pt idx="10">
                  <c:v>6</c:v>
                </c:pt>
              </c:numCache>
            </c:numRef>
          </c:val>
          <c:extLst>
            <c:ext xmlns:c16="http://schemas.microsoft.com/office/drawing/2014/chart" uri="{C3380CC4-5D6E-409C-BE32-E72D297353CC}">
              <c16:uniqueId val="{00000003-861E-46F5-8541-FAF075B10D85}"/>
            </c:ext>
          </c:extLst>
        </c:ser>
        <c:ser>
          <c:idx val="3"/>
          <c:order val="3"/>
          <c:tx>
            <c:strRef>
              <c:f>'Graph Data June 18'!$A$5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18'!$G$5:$Q$5</c:f>
              <c:numCache>
                <c:formatCode>General</c:formatCode>
                <c:ptCount val="11"/>
                <c:pt idx="0">
                  <c:v>5</c:v>
                </c:pt>
                <c:pt idx="1">
                  <c:v>3</c:v>
                </c:pt>
                <c:pt idx="2">
                  <c:v>3</c:v>
                </c:pt>
                <c:pt idx="3">
                  <c:v>2</c:v>
                </c:pt>
                <c:pt idx="4">
                  <c:v>6</c:v>
                </c:pt>
                <c:pt idx="5">
                  <c:v>5</c:v>
                </c:pt>
                <c:pt idx="6">
                  <c:v>6</c:v>
                </c:pt>
                <c:pt idx="7">
                  <c:v>4</c:v>
                </c:pt>
                <c:pt idx="8">
                  <c:v>5</c:v>
                </c:pt>
                <c:pt idx="9">
                  <c:v>2</c:v>
                </c:pt>
                <c:pt idx="10">
                  <c:v>4</c:v>
                </c:pt>
              </c:numCache>
            </c:numRef>
          </c:val>
          <c:extLst>
            <c:ext xmlns:c16="http://schemas.microsoft.com/office/drawing/2014/chart" uri="{C3380CC4-5D6E-409C-BE32-E72D297353CC}">
              <c16:uniqueId val="{00000004-861E-46F5-8541-FAF075B10D85}"/>
            </c:ext>
          </c:extLst>
        </c:ser>
        <c:ser>
          <c:idx val="4"/>
          <c:order val="4"/>
          <c:tx>
            <c:strRef>
              <c:f>'Graph Data June 18'!$A$6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70617005976633"/>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1E-46F5-8541-FAF075B10D85}"/>
                </c:ext>
              </c:extLst>
            </c:dLbl>
            <c:dLbl>
              <c:idx val="8"/>
              <c:layout>
                <c:manualLayout>
                  <c:xMode val="edge"/>
                  <c:yMode val="edge"/>
                  <c:x val="0.62972343825717481"/>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1E-46F5-8541-FAF075B10D85}"/>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18'!$G$6:$Q$6</c:f>
              <c:numCache>
                <c:formatCode>General</c:formatCode>
                <c:ptCount val="11"/>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861E-46F5-8541-FAF075B10D85}"/>
            </c:ext>
          </c:extLst>
        </c:ser>
        <c:ser>
          <c:idx val="5"/>
          <c:order val="5"/>
          <c:tx>
            <c:strRef>
              <c:f>'Graph Data June 18'!$A$7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7010961943549554"/>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1E-46F5-8541-FAF075B10D85}"/>
                </c:ext>
              </c:extLst>
            </c:dLbl>
            <c:dLbl>
              <c:idx val="8"/>
              <c:layout>
                <c:manualLayout>
                  <c:xMode val="edge"/>
                  <c:yMode val="edge"/>
                  <c:x val="0.64567643202635649"/>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1E-46F5-8541-FAF075B10D85}"/>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18'!$G$7:$Q$7</c:f>
              <c:numCache>
                <c:formatCode>General</c:formatCode>
                <c:ptCount val="11"/>
                <c:pt idx="0">
                  <c:v>3</c:v>
                </c:pt>
                <c:pt idx="6">
                  <c:v>1</c:v>
                </c:pt>
                <c:pt idx="7">
                  <c:v>1</c:v>
                </c:pt>
                <c:pt idx="8">
                  <c:v>3</c:v>
                </c:pt>
                <c:pt idx="10">
                  <c:v>1</c:v>
                </c:pt>
              </c:numCache>
            </c:numRef>
          </c:val>
          <c:extLst>
            <c:ext xmlns:c16="http://schemas.microsoft.com/office/drawing/2014/chart" uri="{C3380CC4-5D6E-409C-BE32-E72D297353CC}">
              <c16:uniqueId val="{0000000A-861E-46F5-8541-FAF075B10D85}"/>
            </c:ext>
          </c:extLst>
        </c:ser>
        <c:ser>
          <c:idx val="6"/>
          <c:order val="6"/>
          <c:tx>
            <c:strRef>
              <c:f>'Graph Data June 18'!$A$8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18'!$G$8:$Q$8</c:f>
              <c:numCache>
                <c:formatCode>General</c:formatCode>
                <c:ptCount val="11"/>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861E-46F5-8541-FAF075B10D85}"/>
            </c:ext>
          </c:extLst>
        </c:ser>
        <c:ser>
          <c:idx val="7"/>
          <c:order val="7"/>
          <c:tx>
            <c:strRef>
              <c:f>'Graph Data June 18'!$A$9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18'!$G$9:$Q$9</c:f>
              <c:numCache>
                <c:formatCode>General</c:formatCode>
                <c:ptCount val="11"/>
                <c:pt idx="4">
                  <c:v>1</c:v>
                </c:pt>
                <c:pt idx="6">
                  <c:v>1</c:v>
                </c:pt>
                <c:pt idx="8">
                  <c:v>2</c:v>
                </c:pt>
                <c:pt idx="10">
                  <c:v>4</c:v>
                </c:pt>
              </c:numCache>
            </c:numRef>
          </c:val>
          <c:extLst>
            <c:ext xmlns:c16="http://schemas.microsoft.com/office/drawing/2014/chart" uri="{C3380CC4-5D6E-409C-BE32-E72D297353CC}">
              <c16:uniqueId val="{0000000C-861E-46F5-8541-FAF075B10D85}"/>
            </c:ext>
          </c:extLst>
        </c:ser>
        <c:dLbls>
          <c:showLegendKey val="0"/>
          <c:showVal val="1"/>
          <c:showCatName val="0"/>
          <c:showSerName val="0"/>
          <c:showPercent val="0"/>
          <c:showBubbleSize val="0"/>
        </c:dLbls>
        <c:gapWidth val="110"/>
        <c:overlap val="50"/>
        <c:axId val="1597375631"/>
        <c:axId val="1"/>
      </c:barChart>
      <c:catAx>
        <c:axId val="1597375631"/>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597375631"/>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0.10309285764110368"/>
          <c:y val="0.17253521126760563"/>
          <c:w val="0.78203296296322933"/>
          <c:h val="0.4154929577464788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18'!$G$11:$Q$11</c:f>
              <c:numCache>
                <c:formatCode>m/d/yyyy</c:formatCode>
                <c:ptCount val="11"/>
                <c:pt idx="0">
                  <c:v>36986</c:v>
                </c:pt>
                <c:pt idx="1">
                  <c:v>36993</c:v>
                </c:pt>
                <c:pt idx="2">
                  <c:v>37000</c:v>
                </c:pt>
                <c:pt idx="3">
                  <c:v>37007</c:v>
                </c:pt>
                <c:pt idx="4">
                  <c:v>37013</c:v>
                </c:pt>
                <c:pt idx="5">
                  <c:v>37021</c:v>
                </c:pt>
                <c:pt idx="6">
                  <c:v>37029</c:v>
                </c:pt>
                <c:pt idx="7">
                  <c:v>37039</c:v>
                </c:pt>
                <c:pt idx="8">
                  <c:v>37046</c:v>
                </c:pt>
                <c:pt idx="9">
                  <c:v>37053</c:v>
                </c:pt>
                <c:pt idx="10">
                  <c:v>37060</c:v>
                </c:pt>
              </c:numCache>
            </c:numRef>
          </c:cat>
          <c:val>
            <c:numRef>
              <c:f>'Graph Data June 18'!$G$10:$Q$10</c:f>
              <c:numCache>
                <c:formatCode>General</c:formatCode>
                <c:ptCount val="11"/>
                <c:pt idx="0">
                  <c:v>44</c:v>
                </c:pt>
                <c:pt idx="1">
                  <c:v>16</c:v>
                </c:pt>
                <c:pt idx="2">
                  <c:v>19</c:v>
                </c:pt>
                <c:pt idx="3">
                  <c:v>26</c:v>
                </c:pt>
                <c:pt idx="4">
                  <c:v>22</c:v>
                </c:pt>
                <c:pt idx="5">
                  <c:v>13</c:v>
                </c:pt>
                <c:pt idx="6">
                  <c:v>11</c:v>
                </c:pt>
                <c:pt idx="7">
                  <c:v>17</c:v>
                </c:pt>
                <c:pt idx="8">
                  <c:v>16</c:v>
                </c:pt>
                <c:pt idx="9">
                  <c:v>16</c:v>
                </c:pt>
                <c:pt idx="10">
                  <c:v>16</c:v>
                </c:pt>
              </c:numCache>
            </c:numRef>
          </c:val>
          <c:smooth val="0"/>
          <c:extLst>
            <c:ext xmlns:c16="http://schemas.microsoft.com/office/drawing/2014/chart" uri="{C3380CC4-5D6E-409C-BE32-E72D297353CC}">
              <c16:uniqueId val="{00000001-307C-4CF2-B363-110337A59F46}"/>
            </c:ext>
          </c:extLst>
        </c:ser>
        <c:dLbls>
          <c:showLegendKey val="0"/>
          <c:showVal val="0"/>
          <c:showCatName val="0"/>
          <c:showSerName val="0"/>
          <c:showPercent val="0"/>
          <c:showBubbleSize val="0"/>
        </c:dLbls>
        <c:marker val="1"/>
        <c:smooth val="0"/>
        <c:axId val="1597381391"/>
        <c:axId val="1"/>
      </c:lineChart>
      <c:catAx>
        <c:axId val="1597381391"/>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1384418567357334"/>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186619718309859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9738139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1634765362353129"/>
          <c:y val="0.87323943661971826"/>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06/18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18'!$B$140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2F-431D-B7B7-F695EB786058}"/>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18'!$B$141:$B$149</c:f>
              <c:numCache>
                <c:formatCode>0%</c:formatCode>
                <c:ptCount val="9"/>
                <c:pt idx="0">
                  <c:v>0</c:v>
                </c:pt>
                <c:pt idx="1">
                  <c:v>0</c:v>
                </c:pt>
                <c:pt idx="2">
                  <c:v>0.625</c:v>
                </c:pt>
                <c:pt idx="3">
                  <c:v>0</c:v>
                </c:pt>
                <c:pt idx="4">
                  <c:v>6.25E-2</c:v>
                </c:pt>
                <c:pt idx="5">
                  <c:v>6.25E-2</c:v>
                </c:pt>
                <c:pt idx="6">
                  <c:v>0.125</c:v>
                </c:pt>
                <c:pt idx="7">
                  <c:v>0</c:v>
                </c:pt>
                <c:pt idx="8">
                  <c:v>0.125</c:v>
                </c:pt>
              </c:numCache>
            </c:numRef>
          </c:val>
          <c:extLst>
            <c:ext xmlns:c16="http://schemas.microsoft.com/office/drawing/2014/chart" uri="{C3380CC4-5D6E-409C-BE32-E72D297353CC}">
              <c16:uniqueId val="{00000001-DC2F-431D-B7B7-F695EB786058}"/>
            </c:ext>
          </c:extLst>
        </c:ser>
        <c:ser>
          <c:idx val="1"/>
          <c:order val="1"/>
          <c:tx>
            <c:strRef>
              <c:f>'Graph Data June 18'!$C$140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18'!$C$141:$C$149</c:f>
              <c:numCache>
                <c:formatCode>General</c:formatCode>
                <c:ptCount val="9"/>
                <c:pt idx="0">
                  <c:v>0</c:v>
                </c:pt>
                <c:pt idx="1">
                  <c:v>0</c:v>
                </c:pt>
                <c:pt idx="2">
                  <c:v>10</c:v>
                </c:pt>
                <c:pt idx="3">
                  <c:v>0</c:v>
                </c:pt>
                <c:pt idx="4">
                  <c:v>1</c:v>
                </c:pt>
                <c:pt idx="5">
                  <c:v>1</c:v>
                </c:pt>
                <c:pt idx="6">
                  <c:v>2</c:v>
                </c:pt>
                <c:pt idx="7">
                  <c:v>0</c:v>
                </c:pt>
                <c:pt idx="8">
                  <c:v>2</c:v>
                </c:pt>
              </c:numCache>
            </c:numRef>
          </c:val>
          <c:extLst>
            <c:ext xmlns:c16="http://schemas.microsoft.com/office/drawing/2014/chart" uri="{C3380CC4-5D6E-409C-BE32-E72D297353CC}">
              <c16:uniqueId val="{00000002-DC2F-431D-B7B7-F695EB786058}"/>
            </c:ext>
          </c:extLst>
        </c:ser>
        <c:ser>
          <c:idx val="2"/>
          <c:order val="2"/>
          <c:tx>
            <c:strRef>
              <c:f>'Graph Data June 18'!$D$140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2F-431D-B7B7-F695EB786058}"/>
                </c:ext>
              </c:extLst>
            </c:dLbl>
            <c:dLbl>
              <c:idx val="1"/>
              <c:layout>
                <c:manualLayout>
                  <c:xMode val="edge"/>
                  <c:yMode val="edge"/>
                  <c:x val="0.37881873727087578"/>
                  <c:y val="0.2291674437372631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2F-431D-B7B7-F695EB786058}"/>
                </c:ext>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2F-431D-B7B7-F695EB786058}"/>
                </c:ext>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2F-431D-B7B7-F695EB786058}"/>
                </c:ext>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2F-431D-B7B7-F695EB786058}"/>
                </c:ext>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2F-431D-B7B7-F695EB786058}"/>
                </c:ext>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F-431D-B7B7-F695EB786058}"/>
                </c:ext>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2F-431D-B7B7-F695EB786058}"/>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18'!$D$141:$D$149</c:f>
              <c:numCache>
                <c:formatCode>General</c:formatCode>
                <c:ptCount val="9"/>
                <c:pt idx="0">
                  <c:v>38</c:v>
                </c:pt>
                <c:pt idx="1">
                  <c:v>576</c:v>
                </c:pt>
                <c:pt idx="2">
                  <c:v>15</c:v>
                </c:pt>
                <c:pt idx="3">
                  <c:v>37</c:v>
                </c:pt>
                <c:pt idx="4">
                  <c:v>305</c:v>
                </c:pt>
                <c:pt idx="5">
                  <c:v>135</c:v>
                </c:pt>
                <c:pt idx="6">
                  <c:v>9</c:v>
                </c:pt>
                <c:pt idx="7">
                  <c:v>10</c:v>
                </c:pt>
              </c:numCache>
            </c:numRef>
          </c:val>
          <c:extLst>
            <c:ext xmlns:c16="http://schemas.microsoft.com/office/drawing/2014/chart" uri="{C3380CC4-5D6E-409C-BE32-E72D297353CC}">
              <c16:uniqueId val="{0000000B-DC2F-431D-B7B7-F695EB786058}"/>
            </c:ext>
          </c:extLst>
        </c:ser>
        <c:dLbls>
          <c:showLegendKey val="0"/>
          <c:showVal val="1"/>
          <c:showCatName val="0"/>
          <c:showSerName val="0"/>
          <c:showPercent val="0"/>
          <c:showBubbleSize val="0"/>
        </c:dLbls>
        <c:gapWidth val="150"/>
        <c:shape val="box"/>
        <c:axId val="1597388591"/>
        <c:axId val="1"/>
        <c:axId val="2"/>
      </c:bar3DChart>
      <c:catAx>
        <c:axId val="1597388591"/>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97388591"/>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6.8285280728376321E-2"/>
          <c:y val="0.21305913424591336"/>
          <c:w val="0.91047040971168436"/>
          <c:h val="0.36769882845665691"/>
        </c:manualLayout>
      </c:layout>
      <c:barChart>
        <c:barDir val="col"/>
        <c:grouping val="clustered"/>
        <c:varyColors val="0"/>
        <c:ser>
          <c:idx val="0"/>
          <c:order val="0"/>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0-6851-477F-937D-67F4202AB0BB}"/>
            </c:ext>
          </c:extLst>
        </c:ser>
        <c:dLbls>
          <c:showLegendKey val="0"/>
          <c:showVal val="0"/>
          <c:showCatName val="0"/>
          <c:showSerName val="0"/>
          <c:showPercent val="0"/>
          <c:showBubbleSize val="0"/>
        </c:dLbls>
        <c:gapWidth val="150"/>
        <c:axId val="1597383791"/>
        <c:axId val="1"/>
      </c:barChart>
      <c:catAx>
        <c:axId val="1597383791"/>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597383791"/>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58FA-494B-BC61-6A9FFE6DE085}"/>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58FA-494B-BC61-6A9FFE6DE085}"/>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58FA-494B-BC61-6A9FFE6DE085}"/>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58FA-494B-BC61-6A9FFE6DE085}"/>
            </c:ext>
          </c:extLst>
        </c:ser>
        <c:dLbls>
          <c:showLegendKey val="0"/>
          <c:showVal val="0"/>
          <c:showCatName val="0"/>
          <c:showSerName val="0"/>
          <c:showPercent val="0"/>
          <c:showBubbleSize val="0"/>
        </c:dLbls>
        <c:marker val="1"/>
        <c:smooth val="0"/>
        <c:axId val="1500042815"/>
        <c:axId val="1"/>
      </c:lineChart>
      <c:dateAx>
        <c:axId val="1500042815"/>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042815"/>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 DPR Completion Times</a:t>
            </a:r>
          </a:p>
        </c:rich>
      </c:tx>
      <c:layout>
        <c:manualLayout>
          <c:xMode val="edge"/>
          <c:yMode val="edge"/>
          <c:x val="0.27290076335877861"/>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9E7E-46DC-A277-CAEA9DA1B347}"/>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9E7E-46DC-A277-CAEA9DA1B347}"/>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4-9E7E-46DC-A277-CAEA9DA1B347}"/>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6-9E7E-46DC-A277-CAEA9DA1B347}"/>
            </c:ext>
          </c:extLst>
        </c:ser>
        <c:dLbls>
          <c:showLegendKey val="0"/>
          <c:showVal val="0"/>
          <c:showCatName val="0"/>
          <c:showSerName val="0"/>
          <c:showPercent val="0"/>
          <c:showBubbleSize val="0"/>
        </c:dLbls>
        <c:marker val="1"/>
        <c:smooth val="0"/>
        <c:axId val="1597376111"/>
        <c:axId val="1"/>
      </c:lineChart>
      <c:dateAx>
        <c:axId val="1597376111"/>
        <c:scaling>
          <c:orientation val="minMax"/>
          <c:max val="37064"/>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7376111"/>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11'!$G$2:$P$2</c:f>
              <c:numCache>
                <c:formatCode>General</c:formatCode>
                <c:ptCount val="10"/>
                <c:pt idx="1">
                  <c:v>2</c:v>
                </c:pt>
                <c:pt idx="3">
                  <c:v>1</c:v>
                </c:pt>
                <c:pt idx="9">
                  <c:v>1</c:v>
                </c:pt>
              </c:numCache>
            </c:numRef>
          </c:val>
          <c:extLst>
            <c:ext xmlns:c16="http://schemas.microsoft.com/office/drawing/2014/chart" uri="{C3380CC4-5D6E-409C-BE32-E72D297353CC}">
              <c16:uniqueId val="{00000000-0670-4DD2-9A19-541C42353101}"/>
            </c:ext>
          </c:extLst>
        </c:ser>
        <c:ser>
          <c:idx val="1"/>
          <c:order val="1"/>
          <c:tx>
            <c:strRef>
              <c:f>'Graph Data June 11'!$A$3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944589257147729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70-4DD2-9A19-541C42353101}"/>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11'!$G$3:$P$3</c:f>
              <c:numCache>
                <c:formatCode>General</c:formatCode>
                <c:ptCount val="10"/>
                <c:pt idx="7">
                  <c:v>1</c:v>
                </c:pt>
                <c:pt idx="9">
                  <c:v>1</c:v>
                </c:pt>
              </c:numCache>
            </c:numRef>
          </c:val>
          <c:extLst>
            <c:ext xmlns:c16="http://schemas.microsoft.com/office/drawing/2014/chart" uri="{C3380CC4-5D6E-409C-BE32-E72D297353CC}">
              <c16:uniqueId val="{00000002-0670-4DD2-9A19-541C42353101}"/>
            </c:ext>
          </c:extLst>
        </c:ser>
        <c:ser>
          <c:idx val="2"/>
          <c:order val="2"/>
          <c:tx>
            <c:strRef>
              <c:f>'Graph Data June 11'!$A$4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11'!$G$4:$P$4</c:f>
              <c:numCache>
                <c:formatCode>General</c:formatCode>
                <c:ptCount val="10"/>
                <c:pt idx="0">
                  <c:v>30</c:v>
                </c:pt>
                <c:pt idx="1">
                  <c:v>6</c:v>
                </c:pt>
                <c:pt idx="2">
                  <c:v>10</c:v>
                </c:pt>
                <c:pt idx="3">
                  <c:v>19</c:v>
                </c:pt>
                <c:pt idx="4">
                  <c:v>13</c:v>
                </c:pt>
                <c:pt idx="5">
                  <c:v>7</c:v>
                </c:pt>
                <c:pt idx="6">
                  <c:v>2</c:v>
                </c:pt>
                <c:pt idx="7">
                  <c:v>8</c:v>
                </c:pt>
                <c:pt idx="8">
                  <c:v>5</c:v>
                </c:pt>
                <c:pt idx="9">
                  <c:v>6</c:v>
                </c:pt>
              </c:numCache>
            </c:numRef>
          </c:val>
          <c:extLst>
            <c:ext xmlns:c16="http://schemas.microsoft.com/office/drawing/2014/chart" uri="{C3380CC4-5D6E-409C-BE32-E72D297353CC}">
              <c16:uniqueId val="{00000003-0670-4DD2-9A19-541C42353101}"/>
            </c:ext>
          </c:extLst>
        </c:ser>
        <c:ser>
          <c:idx val="3"/>
          <c:order val="3"/>
          <c:tx>
            <c:strRef>
              <c:f>'Graph Data June 11'!$A$5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11'!$G$5:$P$5</c:f>
              <c:numCache>
                <c:formatCode>General</c:formatCode>
                <c:ptCount val="10"/>
                <c:pt idx="0">
                  <c:v>5</c:v>
                </c:pt>
                <c:pt idx="1">
                  <c:v>3</c:v>
                </c:pt>
                <c:pt idx="2">
                  <c:v>3</c:v>
                </c:pt>
                <c:pt idx="3">
                  <c:v>2</c:v>
                </c:pt>
                <c:pt idx="4">
                  <c:v>6</c:v>
                </c:pt>
                <c:pt idx="5">
                  <c:v>5</c:v>
                </c:pt>
                <c:pt idx="6">
                  <c:v>6</c:v>
                </c:pt>
                <c:pt idx="7">
                  <c:v>4</c:v>
                </c:pt>
                <c:pt idx="8">
                  <c:v>5</c:v>
                </c:pt>
                <c:pt idx="9">
                  <c:v>2</c:v>
                </c:pt>
              </c:numCache>
            </c:numRef>
          </c:val>
          <c:extLst>
            <c:ext xmlns:c16="http://schemas.microsoft.com/office/drawing/2014/chart" uri="{C3380CC4-5D6E-409C-BE32-E72D297353CC}">
              <c16:uniqueId val="{00000004-0670-4DD2-9A19-541C42353101}"/>
            </c:ext>
          </c:extLst>
        </c:ser>
        <c:ser>
          <c:idx val="4"/>
          <c:order val="4"/>
          <c:tx>
            <c:strRef>
              <c:f>'Graph Data June 11'!$A$6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4156215690117027"/>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70-4DD2-9A19-541C42353101}"/>
                </c:ext>
              </c:extLst>
            </c:dLbl>
            <c:dLbl>
              <c:idx val="8"/>
              <c:layout>
                <c:manualLayout>
                  <c:xMode val="edge"/>
                  <c:yMode val="edge"/>
                  <c:x val="0.68765799457683485"/>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70-4DD2-9A19-541C42353101}"/>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11'!$G$6:$P$6</c:f>
              <c:numCache>
                <c:formatCode>General</c:formatCode>
                <c:ptCount val="10"/>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0670-4DD2-9A19-541C42353101}"/>
            </c:ext>
          </c:extLst>
        </c:ser>
        <c:ser>
          <c:idx val="5"/>
          <c:order val="5"/>
          <c:tx>
            <c:strRef>
              <c:f>'Graph Data June 11'!$A$7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2132712574707916"/>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70-4DD2-9A19-541C42353101}"/>
                </c:ext>
              </c:extLst>
            </c:dLbl>
            <c:dLbl>
              <c:idx val="8"/>
              <c:layout>
                <c:manualLayout>
                  <c:xMode val="edge"/>
                  <c:yMode val="edge"/>
                  <c:x val="0.70361098834601665"/>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70-4DD2-9A19-541C42353101}"/>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11'!$G$7:$P$7</c:f>
              <c:numCache>
                <c:formatCode>General</c:formatCode>
                <c:ptCount val="10"/>
                <c:pt idx="0">
                  <c:v>3</c:v>
                </c:pt>
                <c:pt idx="6">
                  <c:v>1</c:v>
                </c:pt>
                <c:pt idx="7">
                  <c:v>1</c:v>
                </c:pt>
                <c:pt idx="8">
                  <c:v>3</c:v>
                </c:pt>
              </c:numCache>
            </c:numRef>
          </c:val>
          <c:extLst>
            <c:ext xmlns:c16="http://schemas.microsoft.com/office/drawing/2014/chart" uri="{C3380CC4-5D6E-409C-BE32-E72D297353CC}">
              <c16:uniqueId val="{0000000A-0670-4DD2-9A19-541C42353101}"/>
            </c:ext>
          </c:extLst>
        </c:ser>
        <c:ser>
          <c:idx val="6"/>
          <c:order val="6"/>
          <c:tx>
            <c:strRef>
              <c:f>'Graph Data June 11'!$A$8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11'!$G$8:$P$8</c:f>
              <c:numCache>
                <c:formatCode>General</c:formatCode>
                <c:ptCount val="10"/>
                <c:pt idx="0">
                  <c:v>4</c:v>
                </c:pt>
                <c:pt idx="1">
                  <c:v>1</c:v>
                </c:pt>
                <c:pt idx="2">
                  <c:v>5</c:v>
                </c:pt>
                <c:pt idx="3">
                  <c:v>1</c:v>
                </c:pt>
                <c:pt idx="4">
                  <c:v>2</c:v>
                </c:pt>
                <c:pt idx="5">
                  <c:v>1</c:v>
                </c:pt>
                <c:pt idx="7">
                  <c:v>3</c:v>
                </c:pt>
                <c:pt idx="9">
                  <c:v>3</c:v>
                </c:pt>
              </c:numCache>
            </c:numRef>
          </c:val>
          <c:extLst>
            <c:ext xmlns:c16="http://schemas.microsoft.com/office/drawing/2014/chart" uri="{C3380CC4-5D6E-409C-BE32-E72D297353CC}">
              <c16:uniqueId val="{0000000B-0670-4DD2-9A19-541C42353101}"/>
            </c:ext>
          </c:extLst>
        </c:ser>
        <c:ser>
          <c:idx val="7"/>
          <c:order val="7"/>
          <c:tx>
            <c:strRef>
              <c:f>'Graph Data June 11'!$A$9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11'!$G$9:$P$9</c:f>
              <c:numCache>
                <c:formatCode>General</c:formatCode>
                <c:ptCount val="10"/>
                <c:pt idx="4">
                  <c:v>1</c:v>
                </c:pt>
                <c:pt idx="6">
                  <c:v>1</c:v>
                </c:pt>
                <c:pt idx="8">
                  <c:v>2</c:v>
                </c:pt>
              </c:numCache>
            </c:numRef>
          </c:val>
          <c:extLst>
            <c:ext xmlns:c16="http://schemas.microsoft.com/office/drawing/2014/chart" uri="{C3380CC4-5D6E-409C-BE32-E72D297353CC}">
              <c16:uniqueId val="{0000000C-0670-4DD2-9A19-541C42353101}"/>
            </c:ext>
          </c:extLst>
        </c:ser>
        <c:dLbls>
          <c:showLegendKey val="0"/>
          <c:showVal val="1"/>
          <c:showCatName val="0"/>
          <c:showSerName val="0"/>
          <c:showPercent val="0"/>
          <c:showBubbleSize val="0"/>
        </c:dLbls>
        <c:gapWidth val="110"/>
        <c:overlap val="50"/>
        <c:axId val="1597381871"/>
        <c:axId val="1"/>
      </c:barChart>
      <c:catAx>
        <c:axId val="1597381871"/>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597381871"/>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7.2165000348772573E-2"/>
          <c:y val="0.17253521126760563"/>
          <c:w val="0.81296082025556038"/>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11'!$G$11:$P$11</c:f>
              <c:numCache>
                <c:formatCode>m/d/yyyy</c:formatCode>
                <c:ptCount val="10"/>
                <c:pt idx="0">
                  <c:v>36986</c:v>
                </c:pt>
                <c:pt idx="1">
                  <c:v>36993</c:v>
                </c:pt>
                <c:pt idx="2">
                  <c:v>37000</c:v>
                </c:pt>
                <c:pt idx="3">
                  <c:v>37007</c:v>
                </c:pt>
                <c:pt idx="4">
                  <c:v>37013</c:v>
                </c:pt>
                <c:pt idx="5">
                  <c:v>37021</c:v>
                </c:pt>
                <c:pt idx="6">
                  <c:v>37029</c:v>
                </c:pt>
                <c:pt idx="7">
                  <c:v>37039</c:v>
                </c:pt>
                <c:pt idx="8">
                  <c:v>37046</c:v>
                </c:pt>
                <c:pt idx="9">
                  <c:v>37053</c:v>
                </c:pt>
              </c:numCache>
            </c:numRef>
          </c:cat>
          <c:val>
            <c:numRef>
              <c:f>'Graph Data June 11'!$G$10:$P$10</c:f>
              <c:numCache>
                <c:formatCode>General</c:formatCode>
                <c:ptCount val="10"/>
                <c:pt idx="0">
                  <c:v>44</c:v>
                </c:pt>
                <c:pt idx="1">
                  <c:v>16</c:v>
                </c:pt>
                <c:pt idx="2">
                  <c:v>19</c:v>
                </c:pt>
                <c:pt idx="3">
                  <c:v>26</c:v>
                </c:pt>
                <c:pt idx="4">
                  <c:v>22</c:v>
                </c:pt>
                <c:pt idx="5">
                  <c:v>13</c:v>
                </c:pt>
                <c:pt idx="6">
                  <c:v>11</c:v>
                </c:pt>
                <c:pt idx="7">
                  <c:v>17</c:v>
                </c:pt>
                <c:pt idx="8">
                  <c:v>16</c:v>
                </c:pt>
                <c:pt idx="9">
                  <c:v>16</c:v>
                </c:pt>
              </c:numCache>
            </c:numRef>
          </c:val>
          <c:smooth val="0"/>
          <c:extLst>
            <c:ext xmlns:c16="http://schemas.microsoft.com/office/drawing/2014/chart" uri="{C3380CC4-5D6E-409C-BE32-E72D297353CC}">
              <c16:uniqueId val="{00000001-270C-457E-83F9-26D3A3E1395C}"/>
            </c:ext>
          </c:extLst>
        </c:ser>
        <c:dLbls>
          <c:showLegendKey val="0"/>
          <c:showVal val="0"/>
          <c:showCatName val="0"/>
          <c:showSerName val="0"/>
          <c:showPercent val="0"/>
          <c:showBubbleSize val="0"/>
        </c:dLbls>
        <c:marker val="1"/>
        <c:smooth val="0"/>
        <c:axId val="1597387631"/>
        <c:axId val="1"/>
      </c:lineChart>
      <c:catAx>
        <c:axId val="1597387631"/>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91166345819871"/>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9738763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8.1001531003724314E-2"/>
          <c:y val="0.90492957746478875"/>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06/11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11'!$B$140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2C-4924-8DCA-CFB0EDF1186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11'!$B$141:$B$149</c:f>
              <c:numCache>
                <c:formatCode>0%</c:formatCode>
                <c:ptCount val="9"/>
                <c:pt idx="0">
                  <c:v>0</c:v>
                </c:pt>
                <c:pt idx="1">
                  <c:v>0.1875</c:v>
                </c:pt>
                <c:pt idx="2">
                  <c:v>0.5</c:v>
                </c:pt>
                <c:pt idx="3">
                  <c:v>0</c:v>
                </c:pt>
                <c:pt idx="4">
                  <c:v>6.25E-2</c:v>
                </c:pt>
                <c:pt idx="5">
                  <c:v>0.1875</c:v>
                </c:pt>
                <c:pt idx="6">
                  <c:v>0</c:v>
                </c:pt>
                <c:pt idx="7">
                  <c:v>0</c:v>
                </c:pt>
                <c:pt idx="8">
                  <c:v>6.25E-2</c:v>
                </c:pt>
              </c:numCache>
            </c:numRef>
          </c:val>
          <c:extLst>
            <c:ext xmlns:c16="http://schemas.microsoft.com/office/drawing/2014/chart" uri="{C3380CC4-5D6E-409C-BE32-E72D297353CC}">
              <c16:uniqueId val="{00000001-022C-4924-8DCA-CFB0EDF1186F}"/>
            </c:ext>
          </c:extLst>
        </c:ser>
        <c:ser>
          <c:idx val="1"/>
          <c:order val="1"/>
          <c:tx>
            <c:strRef>
              <c:f>'Graph Data June 11'!$C$140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11'!$C$141:$C$149</c:f>
              <c:numCache>
                <c:formatCode>General</c:formatCode>
                <c:ptCount val="9"/>
                <c:pt idx="0">
                  <c:v>0</c:v>
                </c:pt>
                <c:pt idx="1">
                  <c:v>3</c:v>
                </c:pt>
                <c:pt idx="2">
                  <c:v>8</c:v>
                </c:pt>
                <c:pt idx="3">
                  <c:v>0</c:v>
                </c:pt>
                <c:pt idx="4">
                  <c:v>1</c:v>
                </c:pt>
                <c:pt idx="5">
                  <c:v>3</c:v>
                </c:pt>
                <c:pt idx="6">
                  <c:v>0</c:v>
                </c:pt>
                <c:pt idx="7">
                  <c:v>0</c:v>
                </c:pt>
                <c:pt idx="8">
                  <c:v>1</c:v>
                </c:pt>
              </c:numCache>
            </c:numRef>
          </c:val>
          <c:extLst>
            <c:ext xmlns:c16="http://schemas.microsoft.com/office/drawing/2014/chart" uri="{C3380CC4-5D6E-409C-BE32-E72D297353CC}">
              <c16:uniqueId val="{00000002-022C-4924-8DCA-CFB0EDF1186F}"/>
            </c:ext>
          </c:extLst>
        </c:ser>
        <c:ser>
          <c:idx val="2"/>
          <c:order val="2"/>
          <c:tx>
            <c:strRef>
              <c:f>'Graph Data June 11'!$D$140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2C-4924-8DCA-CFB0EDF1186F}"/>
                </c:ext>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2C-4924-8DCA-CFB0EDF1186F}"/>
                </c:ext>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2C-4924-8DCA-CFB0EDF1186F}"/>
                </c:ext>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2C-4924-8DCA-CFB0EDF1186F}"/>
                </c:ext>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2C-4924-8DCA-CFB0EDF1186F}"/>
                </c:ext>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2C-4924-8DCA-CFB0EDF1186F}"/>
                </c:ext>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2C-4924-8DCA-CFB0EDF1186F}"/>
                </c:ext>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2C-4924-8DCA-CFB0EDF1186F}"/>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11'!$D$141:$D$149</c:f>
              <c:numCache>
                <c:formatCode>General</c:formatCode>
                <c:ptCount val="9"/>
                <c:pt idx="0">
                  <c:v>37</c:v>
                </c:pt>
                <c:pt idx="1">
                  <c:v>558</c:v>
                </c:pt>
                <c:pt idx="2">
                  <c:v>14</c:v>
                </c:pt>
                <c:pt idx="3">
                  <c:v>37</c:v>
                </c:pt>
                <c:pt idx="4">
                  <c:v>303</c:v>
                </c:pt>
                <c:pt idx="5">
                  <c:v>135</c:v>
                </c:pt>
                <c:pt idx="6">
                  <c:v>9</c:v>
                </c:pt>
                <c:pt idx="7">
                  <c:v>10</c:v>
                </c:pt>
              </c:numCache>
            </c:numRef>
          </c:val>
          <c:extLst>
            <c:ext xmlns:c16="http://schemas.microsoft.com/office/drawing/2014/chart" uri="{C3380CC4-5D6E-409C-BE32-E72D297353CC}">
              <c16:uniqueId val="{0000000B-022C-4924-8DCA-CFB0EDF1186F}"/>
            </c:ext>
          </c:extLst>
        </c:ser>
        <c:dLbls>
          <c:showLegendKey val="0"/>
          <c:showVal val="1"/>
          <c:showCatName val="0"/>
          <c:showSerName val="0"/>
          <c:showPercent val="0"/>
          <c:showBubbleSize val="0"/>
        </c:dLbls>
        <c:gapWidth val="150"/>
        <c:shape val="box"/>
        <c:axId val="1597385231"/>
        <c:axId val="1"/>
        <c:axId val="2"/>
      </c:bar3DChart>
      <c:catAx>
        <c:axId val="1597385231"/>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97385231"/>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5.3110773899848251E-2"/>
          <c:y val="0.21305913424591336"/>
          <c:w val="0.8300455235204855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33FA-4D3C-949A-4194707A1B1A}"/>
            </c:ext>
          </c:extLst>
        </c:ser>
        <c:ser>
          <c:idx val="0"/>
          <c:order val="1"/>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1-33FA-4D3C-949A-4194707A1B1A}"/>
            </c:ext>
          </c:extLst>
        </c:ser>
        <c:ser>
          <c:idx val="0"/>
          <c:order val="2"/>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2-33FA-4D3C-949A-4194707A1B1A}"/>
            </c:ext>
          </c:extLst>
        </c:ser>
        <c:ser>
          <c:idx val="0"/>
          <c:order val="3"/>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3-33FA-4D3C-949A-4194707A1B1A}"/>
            </c:ext>
          </c:extLst>
        </c:ser>
        <c:dLbls>
          <c:showLegendKey val="0"/>
          <c:showVal val="0"/>
          <c:showCatName val="0"/>
          <c:showSerName val="0"/>
          <c:showPercent val="0"/>
          <c:showBubbleSize val="0"/>
        </c:dLbls>
        <c:gapWidth val="150"/>
        <c:axId val="1597384751"/>
        <c:axId val="1"/>
      </c:barChart>
      <c:catAx>
        <c:axId val="1597384751"/>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597384751"/>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YTD DPR Completion Times</a:t>
            </a:r>
          </a:p>
        </c:rich>
      </c:tx>
      <c:layout>
        <c:manualLayout>
          <c:xMode val="edge"/>
          <c:yMode val="edge"/>
          <c:x val="0.2919847328244275"/>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1D1B-4AAE-AE99-8DB1C783665B}"/>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1D1B-4AAE-AE99-8DB1C783665B}"/>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4-1D1B-4AAE-AE99-8DB1C783665B}"/>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6-1D1B-4AAE-AE99-8DB1C783665B}"/>
            </c:ext>
          </c:extLst>
        </c:ser>
        <c:dLbls>
          <c:showLegendKey val="0"/>
          <c:showVal val="0"/>
          <c:showCatName val="0"/>
          <c:showSerName val="0"/>
          <c:showPercent val="0"/>
          <c:showBubbleSize val="0"/>
        </c:dLbls>
        <c:marker val="1"/>
        <c:smooth val="0"/>
        <c:axId val="1597377071"/>
        <c:axId val="1"/>
      </c:lineChart>
      <c:dateAx>
        <c:axId val="1597377071"/>
        <c:scaling>
          <c:orientation val="minMax"/>
          <c:max val="37057"/>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7377071"/>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67802696416977"/>
          <c:y val="2.2435967660655989E-2"/>
        </c:manualLayout>
      </c:layout>
      <c:overlay val="0"/>
      <c:spPr>
        <a:noFill/>
        <a:ln w="25400">
          <a:noFill/>
        </a:ln>
      </c:spPr>
    </c:title>
    <c:autoTitleDeleted val="0"/>
    <c:plotArea>
      <c:layout>
        <c:manualLayout>
          <c:layoutTarget val="inner"/>
          <c:xMode val="edge"/>
          <c:yMode val="edge"/>
          <c:x val="5.6492434725292279E-2"/>
          <c:y val="0.20192370894590389"/>
          <c:w val="0.75379457678225814"/>
          <c:h val="0.5576940532791631"/>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extLst>
            <c:ext xmlns:c16="http://schemas.microsoft.com/office/drawing/2014/chart" uri="{C3380CC4-5D6E-409C-BE32-E72D297353CC}">
              <c16:uniqueId val="{00000000-0A8B-4902-B541-FF2F52F4434E}"/>
            </c:ext>
          </c:extLst>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514360867988208"/>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8B-4902-B541-FF2F52F4434E}"/>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extLst>
            <c:ext xmlns:c16="http://schemas.microsoft.com/office/drawing/2014/chart" uri="{C3380CC4-5D6E-409C-BE32-E72D297353CC}">
              <c16:uniqueId val="{00000002-0A8B-4902-B541-FF2F52F4434E}"/>
            </c:ext>
          </c:extLst>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extLst>
            <c:ext xmlns:c16="http://schemas.microsoft.com/office/drawing/2014/chart" uri="{C3380CC4-5D6E-409C-BE32-E72D297353CC}">
              <c16:uniqueId val="{00000003-0A8B-4902-B541-FF2F52F4434E}"/>
            </c:ext>
          </c:extLst>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extLst>
            <c:ext xmlns:c16="http://schemas.microsoft.com/office/drawing/2014/chart" uri="{C3380CC4-5D6E-409C-BE32-E72D297353CC}">
              <c16:uniqueId val="{00000004-0A8B-4902-B541-FF2F52F4434E}"/>
            </c:ext>
          </c:extLst>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9612166195196481"/>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8B-4902-B541-FF2F52F4434E}"/>
                </c:ext>
              </c:extLst>
            </c:dLbl>
            <c:dLbl>
              <c:idx val="8"/>
              <c:layout>
                <c:manualLayout>
                  <c:xMode val="edge"/>
                  <c:yMode val="edge"/>
                  <c:x val="0.75885360078750819"/>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8B-4902-B541-FF2F52F4434E}"/>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extLst>
            <c:ext xmlns:c16="http://schemas.microsoft.com/office/drawing/2014/chart" uri="{C3380CC4-5D6E-409C-BE32-E72D297353CC}">
              <c16:uniqueId val="{00000007-0A8B-4902-B541-FF2F52F4434E}"/>
            </c:ext>
          </c:extLst>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549775271138247"/>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8B-4902-B541-FF2F52F4434E}"/>
                </c:ext>
              </c:extLst>
            </c:dLbl>
            <c:dLbl>
              <c:idx val="8"/>
              <c:layout>
                <c:manualLayout>
                  <c:xMode val="edge"/>
                  <c:yMode val="edge"/>
                  <c:x val="0.77571701413834171"/>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8B-4902-B541-FF2F52F4434E}"/>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extLst>
            <c:ext xmlns:c16="http://schemas.microsoft.com/office/drawing/2014/chart" uri="{C3380CC4-5D6E-409C-BE32-E72D297353CC}">
              <c16:uniqueId val="{0000000A-0A8B-4902-B541-FF2F52F4434E}"/>
            </c:ext>
          </c:extLst>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B-0A8B-4902-B541-FF2F52F4434E}"/>
            </c:ext>
          </c:extLst>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extLst>
            <c:ext xmlns:c16="http://schemas.microsoft.com/office/drawing/2014/chart" uri="{C3380CC4-5D6E-409C-BE32-E72D297353CC}">
              <c16:uniqueId val="{0000000C-0A8B-4902-B541-FF2F52F4434E}"/>
            </c:ext>
          </c:extLst>
        </c:ser>
        <c:dLbls>
          <c:showLegendKey val="0"/>
          <c:showVal val="1"/>
          <c:showCatName val="0"/>
          <c:showSerName val="0"/>
          <c:showPercent val="0"/>
          <c:showBubbleSize val="0"/>
        </c:dLbls>
        <c:gapWidth val="110"/>
        <c:overlap val="50"/>
        <c:axId val="1599473631"/>
        <c:axId val="1"/>
      </c:barChart>
      <c:catAx>
        <c:axId val="1599473631"/>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514324226294"/>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647560013125137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599473631"/>
        <c:crosses val="autoZero"/>
        <c:crossBetween val="between"/>
      </c:valAx>
      <c:spPr>
        <a:solidFill>
          <a:srgbClr val="FFFFFF"/>
        </a:solidFill>
        <a:ln w="12700">
          <a:solidFill>
            <a:srgbClr val="C0C0C0"/>
          </a:solidFill>
          <a:prstDash val="solid"/>
        </a:ln>
      </c:spPr>
    </c:plotArea>
    <c:legend>
      <c:legendPos val="r"/>
      <c:layout>
        <c:manualLayout>
          <c:xMode val="edge"/>
          <c:yMode val="edge"/>
          <c:x val="0.8338957901987174"/>
          <c:y val="8.6538732405387384E-2"/>
          <c:w val="0.15598657349521003"/>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646884272997032"/>
          <c:y val="3.873239436619718E-2"/>
        </c:manualLayout>
      </c:layout>
      <c:overlay val="0"/>
      <c:spPr>
        <a:noFill/>
        <a:ln w="25400">
          <a:noFill/>
        </a:ln>
      </c:spPr>
    </c:title>
    <c:autoTitleDeleted val="0"/>
    <c:plotArea>
      <c:layout>
        <c:manualLayout>
          <c:layoutTarget val="inner"/>
          <c:xMode val="edge"/>
          <c:yMode val="edge"/>
          <c:x val="7.2700296735905043E-2"/>
          <c:y val="0.17253521126760563"/>
          <c:w val="0.81157270029673589"/>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extLst>
            <c:ext xmlns:c16="http://schemas.microsoft.com/office/drawing/2014/chart" uri="{C3380CC4-5D6E-409C-BE32-E72D297353CC}">
              <c16:uniqueId val="{00000001-21F2-42CD-9AEC-A4E4136F2B22}"/>
            </c:ext>
          </c:extLst>
        </c:ser>
        <c:dLbls>
          <c:showLegendKey val="0"/>
          <c:showVal val="0"/>
          <c:showCatName val="0"/>
          <c:showSerName val="0"/>
          <c:showPercent val="0"/>
          <c:showBubbleSize val="0"/>
        </c:dLbls>
        <c:marker val="1"/>
        <c:smooth val="0"/>
        <c:axId val="1599470751"/>
        <c:axId val="1"/>
      </c:lineChart>
      <c:catAx>
        <c:axId val="1599470751"/>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762611275964393"/>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4183976261127599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9947075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7.8635014836795247E-2"/>
          <c:y val="0.90492957746478875"/>
          <c:w val="0.6142433234421365"/>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4'!$B$140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BD-4F9C-92FA-40C7FB5A1D77}"/>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4'!$B$141:$B$149</c:f>
              <c:numCache>
                <c:formatCode>0%</c:formatCode>
                <c:ptCount val="9"/>
                <c:pt idx="0">
                  <c:v>0</c:v>
                </c:pt>
                <c:pt idx="1">
                  <c:v>0.1875</c:v>
                </c:pt>
                <c:pt idx="2">
                  <c:v>0.625</c:v>
                </c:pt>
                <c:pt idx="3">
                  <c:v>0</c:v>
                </c:pt>
                <c:pt idx="4">
                  <c:v>6.25E-2</c:v>
                </c:pt>
                <c:pt idx="5">
                  <c:v>6.25E-2</c:v>
                </c:pt>
                <c:pt idx="6">
                  <c:v>0</c:v>
                </c:pt>
                <c:pt idx="7">
                  <c:v>0</c:v>
                </c:pt>
                <c:pt idx="8">
                  <c:v>6.25E-2</c:v>
                </c:pt>
              </c:numCache>
            </c:numRef>
          </c:val>
          <c:extLst>
            <c:ext xmlns:c16="http://schemas.microsoft.com/office/drawing/2014/chart" uri="{C3380CC4-5D6E-409C-BE32-E72D297353CC}">
              <c16:uniqueId val="{00000001-ABBD-4F9C-92FA-40C7FB5A1D77}"/>
            </c:ext>
          </c:extLst>
        </c:ser>
        <c:ser>
          <c:idx val="1"/>
          <c:order val="1"/>
          <c:tx>
            <c:strRef>
              <c:f>'Graph Data June 4'!$C$140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4'!$C$141:$C$149</c:f>
              <c:numCache>
                <c:formatCode>General</c:formatCode>
                <c:ptCount val="9"/>
                <c:pt idx="0">
                  <c:v>0</c:v>
                </c:pt>
                <c:pt idx="1">
                  <c:v>3</c:v>
                </c:pt>
                <c:pt idx="2">
                  <c:v>10</c:v>
                </c:pt>
                <c:pt idx="3">
                  <c:v>0</c:v>
                </c:pt>
                <c:pt idx="4">
                  <c:v>1</c:v>
                </c:pt>
                <c:pt idx="5">
                  <c:v>1</c:v>
                </c:pt>
                <c:pt idx="6">
                  <c:v>0</c:v>
                </c:pt>
                <c:pt idx="7">
                  <c:v>0</c:v>
                </c:pt>
                <c:pt idx="8">
                  <c:v>1</c:v>
                </c:pt>
              </c:numCache>
            </c:numRef>
          </c:val>
          <c:extLst>
            <c:ext xmlns:c16="http://schemas.microsoft.com/office/drawing/2014/chart" uri="{C3380CC4-5D6E-409C-BE32-E72D297353CC}">
              <c16:uniqueId val="{00000002-ABBD-4F9C-92FA-40C7FB5A1D77}"/>
            </c:ext>
          </c:extLst>
        </c:ser>
        <c:ser>
          <c:idx val="2"/>
          <c:order val="2"/>
          <c:tx>
            <c:strRef>
              <c:f>'Graph Data June 4'!$D$140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BD-4F9C-92FA-40C7FB5A1D77}"/>
                </c:ext>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BD-4F9C-92FA-40C7FB5A1D77}"/>
                </c:ext>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BD-4F9C-92FA-40C7FB5A1D77}"/>
                </c:ext>
              </c:extLst>
            </c:dLbl>
            <c:dLbl>
              <c:idx val="3"/>
              <c:layout>
                <c:manualLayout>
                  <c:xMode val="edge"/>
                  <c:yMode val="edge"/>
                  <c:x val="0.40936863543788188"/>
                  <c:y val="0.5069461634187941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BBD-4F9C-92FA-40C7FB5A1D77}"/>
                </c:ext>
              </c:extLst>
            </c:dLbl>
            <c:dLbl>
              <c:idx val="4"/>
              <c:layout>
                <c:manualLayout>
                  <c:xMode val="edge"/>
                  <c:yMode val="edge"/>
                  <c:x val="0.44806517311608962"/>
                  <c:y val="0.4652793554665645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BD-4F9C-92FA-40C7FB5A1D77}"/>
                </c:ext>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BD-4F9C-92FA-40C7FB5A1D77}"/>
                </c:ext>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BD-4F9C-92FA-40C7FB5A1D77}"/>
                </c:ext>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BD-4F9C-92FA-40C7FB5A1D77}"/>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4'!$D$141:$D$149</c:f>
              <c:numCache>
                <c:formatCode>General</c:formatCode>
                <c:ptCount val="9"/>
                <c:pt idx="0">
                  <c:v>37</c:v>
                </c:pt>
                <c:pt idx="1">
                  <c:v>557</c:v>
                </c:pt>
                <c:pt idx="2">
                  <c:v>14</c:v>
                </c:pt>
                <c:pt idx="3">
                  <c:v>36</c:v>
                </c:pt>
                <c:pt idx="4">
                  <c:v>290</c:v>
                </c:pt>
                <c:pt idx="5">
                  <c:v>134</c:v>
                </c:pt>
                <c:pt idx="6">
                  <c:v>9</c:v>
                </c:pt>
                <c:pt idx="7">
                  <c:v>10</c:v>
                </c:pt>
              </c:numCache>
            </c:numRef>
          </c:val>
          <c:extLst>
            <c:ext xmlns:c16="http://schemas.microsoft.com/office/drawing/2014/chart" uri="{C3380CC4-5D6E-409C-BE32-E72D297353CC}">
              <c16:uniqueId val="{0000000B-ABBD-4F9C-92FA-40C7FB5A1D77}"/>
            </c:ext>
          </c:extLst>
        </c:ser>
        <c:dLbls>
          <c:showLegendKey val="0"/>
          <c:showVal val="1"/>
          <c:showCatName val="0"/>
          <c:showSerName val="0"/>
          <c:showPercent val="0"/>
          <c:showBubbleSize val="0"/>
        </c:dLbls>
        <c:gapWidth val="150"/>
        <c:shape val="box"/>
        <c:axId val="1599471711"/>
        <c:axId val="1"/>
        <c:axId val="2"/>
      </c:bar3DChart>
      <c:catAx>
        <c:axId val="1599471711"/>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99471711"/>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324027581087517"/>
          <c:y val="3.7800814140403982E-2"/>
        </c:manualLayout>
      </c:layout>
      <c:overlay val="0"/>
      <c:spPr>
        <a:noFill/>
        <a:ln w="25400">
          <a:noFill/>
        </a:ln>
      </c:spPr>
    </c:title>
    <c:autoTitleDeleted val="0"/>
    <c:plotArea>
      <c:layout>
        <c:manualLayout>
          <c:layoutTarget val="inner"/>
          <c:xMode val="edge"/>
          <c:yMode val="edge"/>
          <c:x val="7.0093564565025926E-2"/>
          <c:y val="0.21305913424591336"/>
          <c:w val="0.9081010698091136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3F50-4FA6-B2DE-22E0E3E5725C}"/>
            </c:ext>
          </c:extLst>
        </c:ser>
        <c:dLbls>
          <c:showLegendKey val="0"/>
          <c:showVal val="0"/>
          <c:showCatName val="0"/>
          <c:showSerName val="0"/>
          <c:showPercent val="0"/>
          <c:showBubbleSize val="0"/>
        </c:dLbls>
        <c:gapWidth val="150"/>
        <c:axId val="1599466911"/>
        <c:axId val="1"/>
      </c:barChart>
      <c:catAx>
        <c:axId val="1599466911"/>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599466911"/>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32779838236235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[2]Chart!$AA$34:$AA$80</c:f>
              <c:numCache>
                <c:formatCode>General</c:formatCode>
                <c:ptCount val="47"/>
                <c:pt idx="0">
                  <c:v>37055</c:v>
                </c:pt>
                <c:pt idx="1">
                  <c:v>37056</c:v>
                </c:pt>
                <c:pt idx="2">
                  <c:v>37057</c:v>
                </c:pt>
                <c:pt idx="3">
                  <c:v>37060</c:v>
                </c:pt>
                <c:pt idx="4">
                  <c:v>37061</c:v>
                </c:pt>
                <c:pt idx="5">
                  <c:v>37062</c:v>
                </c:pt>
                <c:pt idx="6">
                  <c:v>37063</c:v>
                </c:pt>
                <c:pt idx="7">
                  <c:v>37064</c:v>
                </c:pt>
                <c:pt idx="8">
                  <c:v>37067</c:v>
                </c:pt>
                <c:pt idx="9">
                  <c:v>37068</c:v>
                </c:pt>
                <c:pt idx="10">
                  <c:v>37069</c:v>
                </c:pt>
                <c:pt idx="11">
                  <c:v>37070</c:v>
                </c:pt>
                <c:pt idx="12">
                  <c:v>37071</c:v>
                </c:pt>
                <c:pt idx="14">
                  <c:v>37074</c:v>
                </c:pt>
                <c:pt idx="15">
                  <c:v>37075</c:v>
                </c:pt>
                <c:pt idx="16">
                  <c:v>37077</c:v>
                </c:pt>
                <c:pt idx="17">
                  <c:v>37078</c:v>
                </c:pt>
                <c:pt idx="18">
                  <c:v>37081</c:v>
                </c:pt>
                <c:pt idx="19">
                  <c:v>37082</c:v>
                </c:pt>
                <c:pt idx="20">
                  <c:v>37083</c:v>
                </c:pt>
                <c:pt idx="21">
                  <c:v>37084</c:v>
                </c:pt>
                <c:pt idx="22">
                  <c:v>37085</c:v>
                </c:pt>
                <c:pt idx="23">
                  <c:v>37088</c:v>
                </c:pt>
                <c:pt idx="24">
                  <c:v>37089</c:v>
                </c:pt>
                <c:pt idx="25">
                  <c:v>37090</c:v>
                </c:pt>
                <c:pt idx="26">
                  <c:v>37091</c:v>
                </c:pt>
                <c:pt idx="27">
                  <c:v>37092</c:v>
                </c:pt>
                <c:pt idx="28">
                  <c:v>37095</c:v>
                </c:pt>
                <c:pt idx="29">
                  <c:v>37096</c:v>
                </c:pt>
                <c:pt idx="30">
                  <c:v>37097</c:v>
                </c:pt>
                <c:pt idx="31">
                  <c:v>37098</c:v>
                </c:pt>
                <c:pt idx="32">
                  <c:v>37099</c:v>
                </c:pt>
                <c:pt idx="33">
                  <c:v>37102</c:v>
                </c:pt>
                <c:pt idx="34">
                  <c:v>37103</c:v>
                </c:pt>
                <c:pt idx="36">
                  <c:v>37104</c:v>
                </c:pt>
                <c:pt idx="37">
                  <c:v>37105</c:v>
                </c:pt>
                <c:pt idx="38">
                  <c:v>37106</c:v>
                </c:pt>
                <c:pt idx="39">
                  <c:v>37109</c:v>
                </c:pt>
                <c:pt idx="40">
                  <c:v>37110</c:v>
                </c:pt>
                <c:pt idx="41">
                  <c:v>37111</c:v>
                </c:pt>
                <c:pt idx="42">
                  <c:v>37112</c:v>
                </c:pt>
                <c:pt idx="43">
                  <c:v>37113</c:v>
                </c:pt>
                <c:pt idx="44">
                  <c:v>37116</c:v>
                </c:pt>
                <c:pt idx="45">
                  <c:v>37117</c:v>
                </c:pt>
                <c:pt idx="46">
                  <c:v>37118</c:v>
                </c:pt>
              </c:numCache>
            </c:numRef>
          </c:cat>
          <c:val>
            <c:numRef>
              <c:f>[2]Chart!$AB$34:$AB$80</c:f>
              <c:numCache>
                <c:formatCode>General</c:formatCode>
                <c:ptCount val="47"/>
                <c:pt idx="0">
                  <c:v>0.31805555555555554</c:v>
                </c:pt>
                <c:pt idx="1">
                  <c:v>0.31805555555555554</c:v>
                </c:pt>
                <c:pt idx="2">
                  <c:v>0.32916666666666666</c:v>
                </c:pt>
                <c:pt idx="3">
                  <c:v>0.31736111111111115</c:v>
                </c:pt>
                <c:pt idx="4">
                  <c:v>0.31666666666666665</c:v>
                </c:pt>
                <c:pt idx="5">
                  <c:v>0.31527777777777777</c:v>
                </c:pt>
                <c:pt idx="6">
                  <c:v>0.31874999999999998</c:v>
                </c:pt>
                <c:pt idx="7">
                  <c:v>0.32083333333333336</c:v>
                </c:pt>
                <c:pt idx="8">
                  <c:v>0.31944444444444448</c:v>
                </c:pt>
                <c:pt idx="9">
                  <c:v>0.31805555555555554</c:v>
                </c:pt>
                <c:pt idx="10">
                  <c:v>0.31319444444444444</c:v>
                </c:pt>
                <c:pt idx="11">
                  <c:v>0.31944444444444448</c:v>
                </c:pt>
                <c:pt idx="12">
                  <c:v>0.32083333333333336</c:v>
                </c:pt>
                <c:pt idx="13">
                  <c:v>0</c:v>
                </c:pt>
                <c:pt idx="14">
                  <c:v>0.31944444444444448</c:v>
                </c:pt>
                <c:pt idx="15">
                  <c:v>0.31944444444444398</c:v>
                </c:pt>
                <c:pt idx="16">
                  <c:v>0.31944444444444398</c:v>
                </c:pt>
                <c:pt idx="17">
                  <c:v>0.31736111111111115</c:v>
                </c:pt>
                <c:pt idx="18">
                  <c:v>0.31944444444444448</c:v>
                </c:pt>
                <c:pt idx="19">
                  <c:v>0.31944444444444448</c:v>
                </c:pt>
                <c:pt idx="20">
                  <c:v>0.31944444444444398</c:v>
                </c:pt>
                <c:pt idx="21">
                  <c:v>0.31736111111111115</c:v>
                </c:pt>
                <c:pt idx="22">
                  <c:v>0.32013888888888892</c:v>
                </c:pt>
                <c:pt idx="23">
                  <c:v>0.3215277777777778</c:v>
                </c:pt>
                <c:pt idx="24">
                  <c:v>0.31805555555555554</c:v>
                </c:pt>
                <c:pt idx="25">
                  <c:v>0.32013888888888892</c:v>
                </c:pt>
                <c:pt idx="26">
                  <c:v>0.32013888888888892</c:v>
                </c:pt>
                <c:pt idx="27">
                  <c:v>0.31527777777777777</c:v>
                </c:pt>
                <c:pt idx="28">
                  <c:v>0.31388888888888888</c:v>
                </c:pt>
                <c:pt idx="29">
                  <c:v>0.31805555555555554</c:v>
                </c:pt>
                <c:pt idx="30">
                  <c:v>0.31666666666666665</c:v>
                </c:pt>
                <c:pt idx="31">
                  <c:v>0.31944444444444448</c:v>
                </c:pt>
                <c:pt idx="32">
                  <c:v>0.31944444444444448</c:v>
                </c:pt>
                <c:pt idx="33">
                  <c:v>0.31944444444444448</c:v>
                </c:pt>
                <c:pt idx="34">
                  <c:v>0.32291666666666669</c:v>
                </c:pt>
                <c:pt idx="35">
                  <c:v>0</c:v>
                </c:pt>
                <c:pt idx="36">
                  <c:v>0.31874999999999998</c:v>
                </c:pt>
                <c:pt idx="37">
                  <c:v>0.31805555555555554</c:v>
                </c:pt>
                <c:pt idx="38">
                  <c:v>0.32013888888888892</c:v>
                </c:pt>
                <c:pt idx="39">
                  <c:v>0.31944444444444448</c:v>
                </c:pt>
                <c:pt idx="40">
                  <c:v>0.31388888888888888</c:v>
                </c:pt>
                <c:pt idx="41">
                  <c:v>0.31527777777777777</c:v>
                </c:pt>
                <c:pt idx="42">
                  <c:v>0.31944444444444448</c:v>
                </c:pt>
                <c:pt idx="43">
                  <c:v>0.31944444444444448</c:v>
                </c:pt>
                <c:pt idx="44">
                  <c:v>0.32916666666666666</c:v>
                </c:pt>
                <c:pt idx="45">
                  <c:v>0.31736111111111115</c:v>
                </c:pt>
                <c:pt idx="46">
                  <c:v>0.30902777777777779</c:v>
                </c:pt>
              </c:numCache>
            </c:numRef>
          </c:val>
          <c:smooth val="0"/>
          <c:extLst>
            <c:ext xmlns:c16="http://schemas.microsoft.com/office/drawing/2014/chart" uri="{C3380CC4-5D6E-409C-BE32-E72D297353CC}">
              <c16:uniqueId val="{00000000-304E-4689-8232-4A4707E18CF8}"/>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[2]Chart!$AA$34:$AA$80</c:f>
              <c:numCache>
                <c:formatCode>General</c:formatCode>
                <c:ptCount val="47"/>
                <c:pt idx="0">
                  <c:v>37055</c:v>
                </c:pt>
                <c:pt idx="1">
                  <c:v>37056</c:v>
                </c:pt>
                <c:pt idx="2">
                  <c:v>37057</c:v>
                </c:pt>
                <c:pt idx="3">
                  <c:v>37060</c:v>
                </c:pt>
                <c:pt idx="4">
                  <c:v>37061</c:v>
                </c:pt>
                <c:pt idx="5">
                  <c:v>37062</c:v>
                </c:pt>
                <c:pt idx="6">
                  <c:v>37063</c:v>
                </c:pt>
                <c:pt idx="7">
                  <c:v>37064</c:v>
                </c:pt>
                <c:pt idx="8">
                  <c:v>37067</c:v>
                </c:pt>
                <c:pt idx="9">
                  <c:v>37068</c:v>
                </c:pt>
                <c:pt idx="10">
                  <c:v>37069</c:v>
                </c:pt>
                <c:pt idx="11">
                  <c:v>37070</c:v>
                </c:pt>
                <c:pt idx="12">
                  <c:v>37071</c:v>
                </c:pt>
                <c:pt idx="14">
                  <c:v>37074</c:v>
                </c:pt>
                <c:pt idx="15">
                  <c:v>37075</c:v>
                </c:pt>
                <c:pt idx="16">
                  <c:v>37077</c:v>
                </c:pt>
                <c:pt idx="17">
                  <c:v>37078</c:v>
                </c:pt>
                <c:pt idx="18">
                  <c:v>37081</c:v>
                </c:pt>
                <c:pt idx="19">
                  <c:v>37082</c:v>
                </c:pt>
                <c:pt idx="20">
                  <c:v>37083</c:v>
                </c:pt>
                <c:pt idx="21">
                  <c:v>37084</c:v>
                </c:pt>
                <c:pt idx="22">
                  <c:v>37085</c:v>
                </c:pt>
                <c:pt idx="23">
                  <c:v>37088</c:v>
                </c:pt>
                <c:pt idx="24">
                  <c:v>37089</c:v>
                </c:pt>
                <c:pt idx="25">
                  <c:v>37090</c:v>
                </c:pt>
                <c:pt idx="26">
                  <c:v>37091</c:v>
                </c:pt>
                <c:pt idx="27">
                  <c:v>37092</c:v>
                </c:pt>
                <c:pt idx="28">
                  <c:v>37095</c:v>
                </c:pt>
                <c:pt idx="29">
                  <c:v>37096</c:v>
                </c:pt>
                <c:pt idx="30">
                  <c:v>37097</c:v>
                </c:pt>
                <c:pt idx="31">
                  <c:v>37098</c:v>
                </c:pt>
                <c:pt idx="32">
                  <c:v>37099</c:v>
                </c:pt>
                <c:pt idx="33">
                  <c:v>37102</c:v>
                </c:pt>
                <c:pt idx="34">
                  <c:v>37103</c:v>
                </c:pt>
                <c:pt idx="36">
                  <c:v>37104</c:v>
                </c:pt>
                <c:pt idx="37">
                  <c:v>37105</c:v>
                </c:pt>
                <c:pt idx="38">
                  <c:v>37106</c:v>
                </c:pt>
                <c:pt idx="39">
                  <c:v>37109</c:v>
                </c:pt>
                <c:pt idx="40">
                  <c:v>37110</c:v>
                </c:pt>
                <c:pt idx="41">
                  <c:v>37111</c:v>
                </c:pt>
                <c:pt idx="42">
                  <c:v>37112</c:v>
                </c:pt>
                <c:pt idx="43">
                  <c:v>37113</c:v>
                </c:pt>
                <c:pt idx="44">
                  <c:v>37116</c:v>
                </c:pt>
                <c:pt idx="45">
                  <c:v>37117</c:v>
                </c:pt>
                <c:pt idx="46">
                  <c:v>37118</c:v>
                </c:pt>
              </c:numCache>
            </c:numRef>
          </c:cat>
          <c:val>
            <c:numRef>
              <c:f>[2]Chart!$AC$34:$AC$80</c:f>
              <c:numCache>
                <c:formatCode>General</c:formatCode>
                <c:ptCount val="47"/>
                <c:pt idx="0">
                  <c:v>0.66527777777777775</c:v>
                </c:pt>
                <c:pt idx="1">
                  <c:v>0.59861111111111109</c:v>
                </c:pt>
                <c:pt idx="2">
                  <c:v>0.72499999999999998</c:v>
                </c:pt>
                <c:pt idx="3">
                  <c:v>0.625</c:v>
                </c:pt>
                <c:pt idx="4">
                  <c:v>0.66666666666666663</c:v>
                </c:pt>
                <c:pt idx="5">
                  <c:v>0.6479166666666667</c:v>
                </c:pt>
                <c:pt idx="6">
                  <c:v>0.66041666666666665</c:v>
                </c:pt>
                <c:pt idx="7">
                  <c:v>0.68541666666666667</c:v>
                </c:pt>
                <c:pt idx="8">
                  <c:v>0.67291666666666661</c:v>
                </c:pt>
                <c:pt idx="9">
                  <c:v>0.60833333333333328</c:v>
                </c:pt>
                <c:pt idx="10">
                  <c:v>0.68263888888888891</c:v>
                </c:pt>
                <c:pt idx="11">
                  <c:v>0.83333333333333337</c:v>
                </c:pt>
                <c:pt idx="13">
                  <c:v>0</c:v>
                </c:pt>
                <c:pt idx="14">
                  <c:v>0.875</c:v>
                </c:pt>
                <c:pt idx="15">
                  <c:v>0.875</c:v>
                </c:pt>
                <c:pt idx="16">
                  <c:v>0.875</c:v>
                </c:pt>
                <c:pt idx="17">
                  <c:v>0.78125</c:v>
                </c:pt>
                <c:pt idx="18">
                  <c:v>0.72361111111111109</c:v>
                </c:pt>
                <c:pt idx="19">
                  <c:v>0.66111111111111109</c:v>
                </c:pt>
                <c:pt idx="20">
                  <c:v>0.69374999999999998</c:v>
                </c:pt>
                <c:pt idx="21">
                  <c:v>0.63541666666666663</c:v>
                </c:pt>
                <c:pt idx="22">
                  <c:v>0.69513888888888886</c:v>
                </c:pt>
                <c:pt idx="23">
                  <c:v>0.6958333333333333</c:v>
                </c:pt>
                <c:pt idx="24">
                  <c:v>0.68888888888888899</c:v>
                </c:pt>
                <c:pt idx="25">
                  <c:v>0.60833333333333328</c:v>
                </c:pt>
                <c:pt idx="26">
                  <c:v>0.68888888888888899</c:v>
                </c:pt>
                <c:pt idx="27">
                  <c:v>0.70972222222222225</c:v>
                </c:pt>
                <c:pt idx="28">
                  <c:v>0.68888888888888899</c:v>
                </c:pt>
                <c:pt idx="29">
                  <c:v>0.65416666666666667</c:v>
                </c:pt>
                <c:pt idx="30">
                  <c:v>0.72013888888888899</c:v>
                </c:pt>
                <c:pt idx="31">
                  <c:v>0.85486111111111107</c:v>
                </c:pt>
                <c:pt idx="33">
                  <c:v>0.77986111111111101</c:v>
                </c:pt>
                <c:pt idx="35">
                  <c:v>0</c:v>
                </c:pt>
                <c:pt idx="37">
                  <c:v>0.71736111111111101</c:v>
                </c:pt>
                <c:pt idx="38">
                  <c:v>0.78819444444444453</c:v>
                </c:pt>
                <c:pt idx="39">
                  <c:v>0.78125</c:v>
                </c:pt>
                <c:pt idx="40">
                  <c:v>0.6</c:v>
                </c:pt>
                <c:pt idx="41">
                  <c:v>0.70833333333333337</c:v>
                </c:pt>
                <c:pt idx="42">
                  <c:v>0.6645833333333333</c:v>
                </c:pt>
                <c:pt idx="43">
                  <c:v>0.71666666666666667</c:v>
                </c:pt>
                <c:pt idx="44">
                  <c:v>0.67847222222222225</c:v>
                </c:pt>
                <c:pt idx="45">
                  <c:v>0.72291666666666676</c:v>
                </c:pt>
                <c:pt idx="46">
                  <c:v>0.7270833333333333</c:v>
                </c:pt>
              </c:numCache>
            </c:numRef>
          </c:val>
          <c:smooth val="0"/>
          <c:extLst>
            <c:ext xmlns:c16="http://schemas.microsoft.com/office/drawing/2014/chart" uri="{C3380CC4-5D6E-409C-BE32-E72D297353CC}">
              <c16:uniqueId val="{00000002-304E-4689-8232-4A4707E18CF8}"/>
            </c:ext>
          </c:extLst>
        </c:ser>
        <c:dLbls>
          <c:showLegendKey val="0"/>
          <c:showVal val="0"/>
          <c:showCatName val="0"/>
          <c:showSerName val="0"/>
          <c:showPercent val="0"/>
          <c:showBubbleSize val="0"/>
        </c:dLbls>
        <c:marker val="1"/>
        <c:smooth val="0"/>
        <c:axId val="1500047615"/>
        <c:axId val="1"/>
      </c:lineChart>
      <c:catAx>
        <c:axId val="1500047615"/>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6327428334534362"/>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5"/>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060718449249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00047615"/>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8516431306507606"/>
          <c:y val="3.4482758620689655E-2"/>
        </c:manualLayout>
      </c:layout>
      <c:overlay val="0"/>
      <c:spPr>
        <a:noFill/>
        <a:ln w="25400">
          <a:noFill/>
        </a:ln>
      </c:spPr>
    </c:title>
    <c:autoTitleDeleted val="0"/>
    <c:plotArea>
      <c:layout>
        <c:manualLayout>
          <c:layoutTarget val="inner"/>
          <c:xMode val="edge"/>
          <c:yMode val="edge"/>
          <c:x val="0.1714839450188633"/>
          <c:y val="0.22413793103448276"/>
          <c:w val="0.66474113518548139"/>
          <c:h val="0.5103448275862069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1398-481B-8B99-79E7E94B238F}"/>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1398-481B-8B99-79E7E94B238F}"/>
            </c:ext>
          </c:extLst>
        </c:ser>
        <c:dLbls>
          <c:showLegendKey val="0"/>
          <c:showVal val="0"/>
          <c:showCatName val="0"/>
          <c:showSerName val="0"/>
          <c:showPercent val="0"/>
          <c:showBubbleSize val="0"/>
        </c:dLbls>
        <c:marker val="1"/>
        <c:smooth val="0"/>
        <c:axId val="1599474591"/>
        <c:axId val="1"/>
      </c:lineChart>
      <c:dateAx>
        <c:axId val="1599474591"/>
        <c:scaling>
          <c:orientation val="minMax"/>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Week of
</a:t>
                </a:r>
              </a:p>
            </c:rich>
          </c:tx>
          <c:layout>
            <c:manualLayout>
              <c:xMode val="edge"/>
              <c:yMode val="edge"/>
              <c:x val="0.41233218240490727"/>
              <c:y val="0.841379310344827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7"/>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2.8901788486325276E-2"/>
              <c:y val="0.258620689655172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9474591"/>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8"/>
      <c:hPercent val="40"/>
      <c:rotY val="155"/>
      <c:depthPercent val="150"/>
      <c:rAngAx val="0"/>
      <c:perspective val="3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2.3608768971332208E-2"/>
          <c:y val="9.1575255364396188E-2"/>
          <c:w val="0.56661045531197307"/>
          <c:h val="0.75641160930991247"/>
        </c:manualLayout>
      </c:layout>
      <c:bar3DChart>
        <c:barDir val="col"/>
        <c:grouping val="standard"/>
        <c:varyColors val="0"/>
        <c:ser>
          <c:idx val="3"/>
          <c:order val="0"/>
          <c:tx>
            <c:strRef>
              <c:f>[8]Sheet1!$A$5</c:f>
              <c:strCache>
                <c:ptCount val="1"/>
                <c:pt idx="0">
                  <c:v>        CANADA GAS</c:v>
                </c:pt>
              </c:strCache>
            </c:strRef>
          </c:tx>
          <c:spPr>
            <a:solidFill>
              <a:srgbClr val="CCFF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[8]Sheet1!$B$5:$W$5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1568.83547</c:v>
                </c:pt>
                <c:pt idx="12">
                  <c:v>0</c:v>
                </c:pt>
                <c:pt idx="13">
                  <c:v>0</c:v>
                </c:pt>
                <c:pt idx="14">
                  <c:v>0</c:v>
                </c:pt>
                <c:pt idx="15">
                  <c:v>-638.21360000000004</c:v>
                </c:pt>
                <c:pt idx="16">
                  <c:v>0</c:v>
                </c:pt>
                <c:pt idx="17">
                  <c:v>1508</c:v>
                </c:pt>
                <c:pt idx="18">
                  <c:v>-1392.6500800000001</c:v>
                </c:pt>
                <c:pt idx="19">
                  <c:v>0</c:v>
                </c:pt>
                <c:pt idx="20">
                  <c:v>-1638.0330899999999</c:v>
                </c:pt>
                <c:pt idx="21">
                  <c:v>0</c:v>
                </c:pt>
              </c:numCache>
            </c:numRef>
          </c:val>
          <c:extLst>
            <c:ext xmlns:c16="http://schemas.microsoft.com/office/drawing/2014/chart" uri="{C3380CC4-5D6E-409C-BE32-E72D297353CC}">
              <c16:uniqueId val="{00000000-324D-43ED-B2F2-2FCE5FDC0B47}"/>
            </c:ext>
          </c:extLst>
        </c:ser>
        <c:ser>
          <c:idx val="4"/>
          <c:order val="1"/>
          <c:tx>
            <c:strRef>
              <c:f>[8]Sheet1!$A$6</c:f>
              <c:strCache>
                <c:ptCount val="1"/>
                <c:pt idx="0">
                  <c:v>       GAS ORIGINATION</c:v>
                </c:pt>
              </c:strCache>
            </c:strRef>
          </c:tx>
          <c:spPr>
            <a:solidFill>
              <a:srgbClr val="660066"/>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[8]Sheet1!$B$6:$W$6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384.3</c:v>
                </c:pt>
                <c:pt idx="12">
                  <c:v>0</c:v>
                </c:pt>
                <c:pt idx="13">
                  <c:v>0</c:v>
                </c:pt>
                <c:pt idx="14">
                  <c:v>0</c:v>
                </c:pt>
                <c:pt idx="15">
                  <c:v>-14.871999999999957</c:v>
                </c:pt>
                <c:pt idx="16">
                  <c:v>0</c:v>
                </c:pt>
                <c:pt idx="17">
                  <c:v>0</c:v>
                </c:pt>
                <c:pt idx="18">
                  <c:v>0</c:v>
                </c:pt>
                <c:pt idx="19">
                  <c:v>0</c:v>
                </c:pt>
                <c:pt idx="20">
                  <c:v>0</c:v>
                </c:pt>
                <c:pt idx="21">
                  <c:v>0</c:v>
                </c:pt>
              </c:numCache>
            </c:numRef>
          </c:val>
          <c:extLst>
            <c:ext xmlns:c16="http://schemas.microsoft.com/office/drawing/2014/chart" uri="{C3380CC4-5D6E-409C-BE32-E72D297353CC}">
              <c16:uniqueId val="{00000001-324D-43ED-B2F2-2FCE5FDC0B47}"/>
            </c:ext>
          </c:extLst>
        </c:ser>
        <c:ser>
          <c:idx val="5"/>
          <c:order val="2"/>
          <c:tx>
            <c:strRef>
              <c:f>[8]Sheet1!$A$7</c:f>
              <c:strCache>
                <c:ptCount val="1"/>
                <c:pt idx="0">
                  <c:v>             POWER CANADA</c:v>
                </c:pt>
              </c:strCache>
            </c:strRef>
          </c:tx>
          <c:spPr>
            <a:solidFill>
              <a:srgbClr val="FF8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[8]Sheet1!$B$7:$W$7</c:f>
              <c:numCache>
                <c:formatCode>General</c:formatCode>
                <c:ptCount val="22"/>
                <c:pt idx="0">
                  <c:v>14.998600000000124</c:v>
                </c:pt>
                <c:pt idx="1">
                  <c:v>-57.107139999999994</c:v>
                </c:pt>
                <c:pt idx="2">
                  <c:v>0</c:v>
                </c:pt>
                <c:pt idx="3">
                  <c:v>-2.6265199999999993</c:v>
                </c:pt>
                <c:pt idx="4">
                  <c:v>72.041100000000029</c:v>
                </c:pt>
                <c:pt idx="5">
                  <c:v>14.423249999999825</c:v>
                </c:pt>
                <c:pt idx="6">
                  <c:v>88.546749999999975</c:v>
                </c:pt>
                <c:pt idx="7">
                  <c:v>1.5327900000000341</c:v>
                </c:pt>
                <c:pt idx="8">
                  <c:v>-132.97836000000004</c:v>
                </c:pt>
                <c:pt idx="9">
                  <c:v>-24.755930000000092</c:v>
                </c:pt>
                <c:pt idx="10">
                  <c:v>3.5950300000000084</c:v>
                </c:pt>
                <c:pt idx="11">
                  <c:v>-792.74712</c:v>
                </c:pt>
                <c:pt idx="12">
                  <c:v>279.57120999999995</c:v>
                </c:pt>
                <c:pt idx="13">
                  <c:v>45.405950000000303</c:v>
                </c:pt>
                <c:pt idx="14">
                  <c:v>12.020849999999996</c:v>
                </c:pt>
                <c:pt idx="15">
                  <c:v>434.70651999999973</c:v>
                </c:pt>
                <c:pt idx="16">
                  <c:v>185.27242000000012</c:v>
                </c:pt>
                <c:pt idx="17">
                  <c:v>-82</c:v>
                </c:pt>
                <c:pt idx="18">
                  <c:v>126.74447000000004</c:v>
                </c:pt>
                <c:pt idx="19">
                  <c:v>767.9343600000002</c:v>
                </c:pt>
                <c:pt idx="20">
                  <c:v>1338.9876800000002</c:v>
                </c:pt>
                <c:pt idx="21">
                  <c:v>206.89539999999761</c:v>
                </c:pt>
              </c:numCache>
            </c:numRef>
          </c:val>
          <c:extLst>
            <c:ext xmlns:c16="http://schemas.microsoft.com/office/drawing/2014/chart" uri="{C3380CC4-5D6E-409C-BE32-E72D297353CC}">
              <c16:uniqueId val="{00000002-324D-43ED-B2F2-2FCE5FDC0B47}"/>
            </c:ext>
          </c:extLst>
        </c:ser>
        <c:ser>
          <c:idx val="6"/>
          <c:order val="3"/>
          <c:tx>
            <c:strRef>
              <c:f>[8]Sheet1!$A$8</c:f>
              <c:strCache>
                <c:ptCount val="1"/>
                <c:pt idx="0">
                  <c:v>             POWER PORTFOLIO MGMT</c:v>
                </c:pt>
              </c:strCache>
            </c:strRef>
          </c:tx>
          <c:spPr>
            <a:solidFill>
              <a:srgbClr val="0066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18603.438999999998</c:v>
                </c:pt>
                <c:pt idx="12">
                  <c:v>0</c:v>
                </c:pt>
                <c:pt idx="13">
                  <c:v>0</c:v>
                </c:pt>
                <c:pt idx="14">
                  <c:v>-845.20600000000002</c:v>
                </c:pt>
                <c:pt idx="15">
                  <c:v>0</c:v>
                </c:pt>
                <c:pt idx="16">
                  <c:v>0</c:v>
                </c:pt>
                <c:pt idx="17">
                  <c:v>190</c:v>
                </c:pt>
                <c:pt idx="18">
                  <c:v>0</c:v>
                </c:pt>
                <c:pt idx="19">
                  <c:v>0</c:v>
                </c:pt>
                <c:pt idx="20">
                  <c:v>0</c:v>
                </c:pt>
                <c:pt idx="21">
                  <c:v>0</c:v>
                </c:pt>
              </c:numCache>
            </c:numRef>
          </c:val>
          <c:extLst>
            <c:ext xmlns:c16="http://schemas.microsoft.com/office/drawing/2014/chart" uri="{C3380CC4-5D6E-409C-BE32-E72D297353CC}">
              <c16:uniqueId val="{00000003-324D-43ED-B2F2-2FCE5FDC0B47}"/>
            </c:ext>
          </c:extLst>
        </c:ser>
        <c:ser>
          <c:idx val="7"/>
          <c:order val="4"/>
          <c:tx>
            <c:strRef>
              <c:f>[8]Sheet1!$A$9</c:f>
              <c:strCache>
                <c:ptCount val="1"/>
                <c:pt idx="0">
                  <c:v>             POWER ORIGINATION</c:v>
                </c:pt>
              </c:strCache>
            </c:strRef>
          </c:tx>
          <c:spPr>
            <a:solidFill>
              <a:srgbClr val="CCCC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[8]Sheet1!$B$9:$W$9</c:f>
              <c:numCache>
                <c:formatCode>General</c:formatCode>
                <c:ptCount val="22"/>
                <c:pt idx="0">
                  <c:v>-100</c:v>
                </c:pt>
                <c:pt idx="1">
                  <c:v>0</c:v>
                </c:pt>
                <c:pt idx="2">
                  <c:v>-2048</c:v>
                </c:pt>
                <c:pt idx="3">
                  <c:v>-10</c:v>
                </c:pt>
                <c:pt idx="4">
                  <c:v>-265</c:v>
                </c:pt>
                <c:pt idx="5">
                  <c:v>-9.1999999999999993</c:v>
                </c:pt>
                <c:pt idx="6">
                  <c:v>0</c:v>
                </c:pt>
                <c:pt idx="7">
                  <c:v>-5</c:v>
                </c:pt>
                <c:pt idx="8">
                  <c:v>-6</c:v>
                </c:pt>
                <c:pt idx="9">
                  <c:v>-88</c:v>
                </c:pt>
                <c:pt idx="10">
                  <c:v>-1</c:v>
                </c:pt>
                <c:pt idx="11">
                  <c:v>0</c:v>
                </c:pt>
                <c:pt idx="12">
                  <c:v>-24</c:v>
                </c:pt>
                <c:pt idx="13">
                  <c:v>-63</c:v>
                </c:pt>
                <c:pt idx="14">
                  <c:v>-335</c:v>
                </c:pt>
                <c:pt idx="15">
                  <c:v>-208</c:v>
                </c:pt>
                <c:pt idx="16">
                  <c:v>10309.200000000001</c:v>
                </c:pt>
                <c:pt idx="17">
                  <c:v>-55</c:v>
                </c:pt>
                <c:pt idx="18">
                  <c:v>-9</c:v>
                </c:pt>
                <c:pt idx="19">
                  <c:v>0</c:v>
                </c:pt>
                <c:pt idx="20">
                  <c:v>-0.36181000000000002</c:v>
                </c:pt>
                <c:pt idx="21">
                  <c:v>-1507.3019999999999</c:v>
                </c:pt>
              </c:numCache>
            </c:numRef>
          </c:val>
          <c:extLst>
            <c:ext xmlns:c16="http://schemas.microsoft.com/office/drawing/2014/chart" uri="{C3380CC4-5D6E-409C-BE32-E72D297353CC}">
              <c16:uniqueId val="{00000004-324D-43ED-B2F2-2FCE5FDC0B47}"/>
            </c:ext>
          </c:extLst>
        </c:ser>
        <c:ser>
          <c:idx val="8"/>
          <c:order val="5"/>
          <c:tx>
            <c:strRef>
              <c:f>[8]Sheet1!$A$10</c:f>
              <c:strCache>
                <c:ptCount val="1"/>
                <c:pt idx="0">
                  <c:v>        SA GAS TRADING</c:v>
                </c:pt>
              </c:strCache>
            </c:strRef>
          </c:tx>
          <c:spPr>
            <a:solidFill>
              <a:srgbClr val="000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[8]Sheet1!$B$10:$W$10</c:f>
              <c:numCache>
                <c:formatCode>General</c:formatCode>
                <c:ptCount val="22"/>
                <c:pt idx="0">
                  <c:v>-18</c:v>
                </c:pt>
                <c:pt idx="1">
                  <c:v>0</c:v>
                </c:pt>
                <c:pt idx="2">
                  <c:v>0</c:v>
                </c:pt>
                <c:pt idx="3">
                  <c:v>0</c:v>
                </c:pt>
                <c:pt idx="4">
                  <c:v>-1.6695500000000001</c:v>
                </c:pt>
                <c:pt idx="5">
                  <c:v>0</c:v>
                </c:pt>
                <c:pt idx="6">
                  <c:v>0</c:v>
                </c:pt>
                <c:pt idx="7">
                  <c:v>0</c:v>
                </c:pt>
                <c:pt idx="8">
                  <c:v>0</c:v>
                </c:pt>
                <c:pt idx="9">
                  <c:v>0</c:v>
                </c:pt>
                <c:pt idx="10">
                  <c:v>0</c:v>
                </c:pt>
                <c:pt idx="11">
                  <c:v>-2.4367700000000001</c:v>
                </c:pt>
                <c:pt idx="12">
                  <c:v>0</c:v>
                </c:pt>
                <c:pt idx="13">
                  <c:v>4.5469999999999899E-2</c:v>
                </c:pt>
                <c:pt idx="14">
                  <c:v>-1.3344</c:v>
                </c:pt>
                <c:pt idx="15">
                  <c:v>7.1456600000000003</c:v>
                </c:pt>
                <c:pt idx="16">
                  <c:v>0</c:v>
                </c:pt>
                <c:pt idx="17">
                  <c:v>10</c:v>
                </c:pt>
                <c:pt idx="18">
                  <c:v>0</c:v>
                </c:pt>
                <c:pt idx="19">
                  <c:v>0</c:v>
                </c:pt>
                <c:pt idx="20">
                  <c:v>10.90813</c:v>
                </c:pt>
                <c:pt idx="21">
                  <c:v>2.0799999999994156E-3</c:v>
                </c:pt>
              </c:numCache>
            </c:numRef>
          </c:val>
          <c:extLst>
            <c:ext xmlns:c16="http://schemas.microsoft.com/office/drawing/2014/chart" uri="{C3380CC4-5D6E-409C-BE32-E72D297353CC}">
              <c16:uniqueId val="{00000005-324D-43ED-B2F2-2FCE5FDC0B47}"/>
            </c:ext>
          </c:extLst>
        </c:ser>
        <c:ser>
          <c:idx val="9"/>
          <c:order val="6"/>
          <c:tx>
            <c:strRef>
              <c:f>[8]Sheet1!$A$11</c:f>
              <c:strCache>
                <c:ptCount val="1"/>
                <c:pt idx="0">
                  <c:v>        SA POWER TRADING</c:v>
                </c:pt>
              </c:strCache>
            </c:strRef>
          </c:tx>
          <c:spPr>
            <a:solidFill>
              <a:srgbClr val="FF99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[8]Sheet1!$B$11:$W$11</c:f>
              <c:numCache>
                <c:formatCode>General</c:formatCode>
                <c:ptCount val="22"/>
                <c:pt idx="0">
                  <c:v>1325.1709999999998</c:v>
                </c:pt>
                <c:pt idx="1">
                  <c:v>0</c:v>
                </c:pt>
                <c:pt idx="2">
                  <c:v>-8.5469999999999988</c:v>
                </c:pt>
                <c:pt idx="3">
                  <c:v>9.4054000000000002</c:v>
                </c:pt>
                <c:pt idx="4">
                  <c:v>0</c:v>
                </c:pt>
                <c:pt idx="5">
                  <c:v>0</c:v>
                </c:pt>
                <c:pt idx="6">
                  <c:v>0</c:v>
                </c:pt>
                <c:pt idx="7">
                  <c:v>0</c:v>
                </c:pt>
                <c:pt idx="8">
                  <c:v>0</c:v>
                </c:pt>
                <c:pt idx="9">
                  <c:v>0</c:v>
                </c:pt>
                <c:pt idx="10">
                  <c:v>0</c:v>
                </c:pt>
                <c:pt idx="11">
                  <c:v>-18859.545999999998</c:v>
                </c:pt>
                <c:pt idx="12">
                  <c:v>0</c:v>
                </c:pt>
                <c:pt idx="13">
                  <c:v>0</c:v>
                </c:pt>
                <c:pt idx="14">
                  <c:v>0</c:v>
                </c:pt>
                <c:pt idx="15">
                  <c:v>0</c:v>
                </c:pt>
                <c:pt idx="16">
                  <c:v>0</c:v>
                </c:pt>
                <c:pt idx="17">
                  <c:v>-899</c:v>
                </c:pt>
                <c:pt idx="18">
                  <c:v>0</c:v>
                </c:pt>
                <c:pt idx="19">
                  <c:v>0</c:v>
                </c:pt>
                <c:pt idx="20">
                  <c:v>-20.132480000000001</c:v>
                </c:pt>
                <c:pt idx="21">
                  <c:v>0.91220000000001278</c:v>
                </c:pt>
              </c:numCache>
            </c:numRef>
          </c:val>
          <c:extLst>
            <c:ext xmlns:c16="http://schemas.microsoft.com/office/drawing/2014/chart" uri="{C3380CC4-5D6E-409C-BE32-E72D297353CC}">
              <c16:uniqueId val="{00000006-324D-43ED-B2F2-2FCE5FDC0B47}"/>
            </c:ext>
          </c:extLst>
        </c:ser>
        <c:ser>
          <c:idx val="10"/>
          <c:order val="7"/>
          <c:tx>
            <c:strRef>
              <c:f>[8]Sheet1!$A$12</c:f>
              <c:strCache>
                <c:ptCount val="1"/>
                <c:pt idx="0">
                  <c:v>        EES</c:v>
                </c:pt>
              </c:strCache>
            </c:strRef>
          </c:tx>
          <c:spPr>
            <a:solidFill>
              <a:srgbClr val="FFFF0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[8]Sheet1!$B$12:$W$12</c:f>
              <c:numCache>
                <c:formatCode>General</c:formatCode>
                <c:ptCount val="22"/>
                <c:pt idx="0">
                  <c:v>-2282</c:v>
                </c:pt>
                <c:pt idx="1">
                  <c:v>-1190</c:v>
                </c:pt>
                <c:pt idx="2">
                  <c:v>5697</c:v>
                </c:pt>
                <c:pt idx="3">
                  <c:v>17913</c:v>
                </c:pt>
                <c:pt idx="4">
                  <c:v>484</c:v>
                </c:pt>
                <c:pt idx="5">
                  <c:v>32137</c:v>
                </c:pt>
                <c:pt idx="6">
                  <c:v>2999</c:v>
                </c:pt>
                <c:pt idx="7">
                  <c:v>-1302</c:v>
                </c:pt>
                <c:pt idx="8">
                  <c:v>1722</c:v>
                </c:pt>
                <c:pt idx="9">
                  <c:v>347</c:v>
                </c:pt>
                <c:pt idx="10">
                  <c:v>-815</c:v>
                </c:pt>
                <c:pt idx="11">
                  <c:v>6361</c:v>
                </c:pt>
                <c:pt idx="12">
                  <c:v>15482</c:v>
                </c:pt>
                <c:pt idx="13">
                  <c:v>-6097</c:v>
                </c:pt>
                <c:pt idx="14">
                  <c:v>-1232</c:v>
                </c:pt>
                <c:pt idx="15">
                  <c:v>-6397</c:v>
                </c:pt>
                <c:pt idx="16">
                  <c:v>1085</c:v>
                </c:pt>
                <c:pt idx="17">
                  <c:v>4935</c:v>
                </c:pt>
                <c:pt idx="18">
                  <c:v>-3707</c:v>
                </c:pt>
                <c:pt idx="19">
                  <c:v>3286.64</c:v>
                </c:pt>
                <c:pt idx="20">
                  <c:v>-11373.92</c:v>
                </c:pt>
                <c:pt idx="21">
                  <c:v>2078.66</c:v>
                </c:pt>
              </c:numCache>
            </c:numRef>
          </c:val>
          <c:extLst>
            <c:ext xmlns:c16="http://schemas.microsoft.com/office/drawing/2014/chart" uri="{C3380CC4-5D6E-409C-BE32-E72D297353CC}">
              <c16:uniqueId val="{00000007-324D-43ED-B2F2-2FCE5FDC0B47}"/>
            </c:ext>
          </c:extLst>
        </c:ser>
        <c:ser>
          <c:idx val="1"/>
          <c:order val="8"/>
          <c:tx>
            <c:strRef>
              <c:f>[8]Sheet1!$A$3</c:f>
              <c:strCache>
                <c:ptCount val="1"/>
                <c:pt idx="0">
                  <c:v>        POWER WEST</c:v>
                </c:pt>
              </c:strCache>
            </c:strRef>
          </c:tx>
          <c:spPr>
            <a:solidFill>
              <a:srgbClr val="FFCC99"/>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[8]Sheet1!$B$3:$W$3</c:f>
              <c:numCache>
                <c:formatCode>General</c:formatCode>
                <c:ptCount val="22"/>
                <c:pt idx="0">
                  <c:v>-552.86400000000003</c:v>
                </c:pt>
                <c:pt idx="1">
                  <c:v>-471.22994000000108</c:v>
                </c:pt>
                <c:pt idx="2">
                  <c:v>-516.7495300000005</c:v>
                </c:pt>
                <c:pt idx="3">
                  <c:v>-221.87241999999969</c:v>
                </c:pt>
                <c:pt idx="4">
                  <c:v>-411.27678999999989</c:v>
                </c:pt>
                <c:pt idx="5">
                  <c:v>-391.36429000000135</c:v>
                </c:pt>
                <c:pt idx="6">
                  <c:v>-390.54736000000048</c:v>
                </c:pt>
                <c:pt idx="7">
                  <c:v>-312.37960999999996</c:v>
                </c:pt>
                <c:pt idx="8">
                  <c:v>-1949.3656399999998</c:v>
                </c:pt>
                <c:pt idx="9">
                  <c:v>-950.86979999999994</c:v>
                </c:pt>
                <c:pt idx="10">
                  <c:v>388.81694999999672</c:v>
                </c:pt>
                <c:pt idx="11">
                  <c:v>-15844.635679999998</c:v>
                </c:pt>
                <c:pt idx="12">
                  <c:v>-963.56814000000031</c:v>
                </c:pt>
                <c:pt idx="13">
                  <c:v>-2721.1724800000011</c:v>
                </c:pt>
                <c:pt idx="14">
                  <c:v>-248.32848000000104</c:v>
                </c:pt>
                <c:pt idx="15">
                  <c:v>-2967.5223699999988</c:v>
                </c:pt>
                <c:pt idx="16">
                  <c:v>9174.6288499999991</c:v>
                </c:pt>
                <c:pt idx="17">
                  <c:v>8036</c:v>
                </c:pt>
                <c:pt idx="18">
                  <c:v>-291.79229999999916</c:v>
                </c:pt>
                <c:pt idx="19">
                  <c:v>-96.824800000000096</c:v>
                </c:pt>
                <c:pt idx="20">
                  <c:v>-21797.64587</c:v>
                </c:pt>
                <c:pt idx="21">
                  <c:v>-27.276549999999588</c:v>
                </c:pt>
              </c:numCache>
            </c:numRef>
          </c:val>
          <c:extLst>
            <c:ext xmlns:c16="http://schemas.microsoft.com/office/drawing/2014/chart" uri="{C3380CC4-5D6E-409C-BE32-E72D297353CC}">
              <c16:uniqueId val="{00000008-324D-43ED-B2F2-2FCE5FDC0B47}"/>
            </c:ext>
          </c:extLst>
        </c:ser>
        <c:ser>
          <c:idx val="0"/>
          <c:order val="9"/>
          <c:tx>
            <c:strRef>
              <c:f>[8]Sheet1!$A$2</c:f>
              <c:strCache>
                <c:ptCount val="1"/>
                <c:pt idx="0">
                  <c:v>        POWER EAST</c:v>
                </c:pt>
              </c:strCache>
            </c:strRef>
          </c:tx>
          <c:spPr>
            <a:solidFill>
              <a:srgbClr val="CC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[8]Sheet1!$B$2:$W$2</c:f>
              <c:numCache>
                <c:formatCode>General</c:formatCode>
                <c:ptCount val="22"/>
                <c:pt idx="0">
                  <c:v>274.27111999999943</c:v>
                </c:pt>
                <c:pt idx="1">
                  <c:v>-351.90881999999692</c:v>
                </c:pt>
                <c:pt idx="2">
                  <c:v>7455.6872300000005</c:v>
                </c:pt>
                <c:pt idx="3">
                  <c:v>-77.856779999999844</c:v>
                </c:pt>
                <c:pt idx="4">
                  <c:v>235.5552000000007</c:v>
                </c:pt>
                <c:pt idx="5">
                  <c:v>497.13971000000129</c:v>
                </c:pt>
                <c:pt idx="6">
                  <c:v>322.92431999999826</c:v>
                </c:pt>
                <c:pt idx="7">
                  <c:v>-93.191179999999989</c:v>
                </c:pt>
                <c:pt idx="8">
                  <c:v>304.99467999999979</c:v>
                </c:pt>
                <c:pt idx="9">
                  <c:v>560.85923999999977</c:v>
                </c:pt>
                <c:pt idx="10">
                  <c:v>0.63310999999976048</c:v>
                </c:pt>
                <c:pt idx="11">
                  <c:v>4013.65688</c:v>
                </c:pt>
                <c:pt idx="12">
                  <c:v>115.1476900000016</c:v>
                </c:pt>
                <c:pt idx="13">
                  <c:v>14.195090000001073</c:v>
                </c:pt>
                <c:pt idx="14">
                  <c:v>389.33067000000301</c:v>
                </c:pt>
                <c:pt idx="15">
                  <c:v>18484.8043</c:v>
                </c:pt>
                <c:pt idx="16">
                  <c:v>-2.2367300000005343</c:v>
                </c:pt>
                <c:pt idx="17">
                  <c:v>3032</c:v>
                </c:pt>
                <c:pt idx="18">
                  <c:v>-164.41061999999965</c:v>
                </c:pt>
                <c:pt idx="19">
                  <c:v>-327.19721000000027</c:v>
                </c:pt>
                <c:pt idx="20">
                  <c:v>-17907.096099999999</c:v>
                </c:pt>
                <c:pt idx="21">
                  <c:v>8.3906299999998737</c:v>
                </c:pt>
              </c:numCache>
            </c:numRef>
          </c:val>
          <c:extLst>
            <c:ext xmlns:c16="http://schemas.microsoft.com/office/drawing/2014/chart" uri="{C3380CC4-5D6E-409C-BE32-E72D297353CC}">
              <c16:uniqueId val="{00000009-324D-43ED-B2F2-2FCE5FDC0B47}"/>
            </c:ext>
          </c:extLst>
        </c:ser>
        <c:ser>
          <c:idx val="2"/>
          <c:order val="10"/>
          <c:tx>
            <c:strRef>
              <c:f>[8]Sheet1!$A$4</c:f>
              <c:strCache>
                <c:ptCount val="1"/>
                <c:pt idx="0">
                  <c:v>        US NATURAL GAS</c:v>
                </c:pt>
              </c:strCache>
            </c:strRef>
          </c:tx>
          <c:spPr>
            <a:solidFill>
              <a:srgbClr val="FF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[8]Sheet1!$B$4:$W$4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33545.779929999997</c:v>
                </c:pt>
                <c:pt idx="12">
                  <c:v>0</c:v>
                </c:pt>
                <c:pt idx="13">
                  <c:v>0</c:v>
                </c:pt>
                <c:pt idx="14">
                  <c:v>0</c:v>
                </c:pt>
                <c:pt idx="15">
                  <c:v>6290.1782600000006</c:v>
                </c:pt>
                <c:pt idx="16">
                  <c:v>0</c:v>
                </c:pt>
                <c:pt idx="17">
                  <c:v>-16652</c:v>
                </c:pt>
                <c:pt idx="18">
                  <c:v>505.38909000000058</c:v>
                </c:pt>
                <c:pt idx="19">
                  <c:v>0</c:v>
                </c:pt>
                <c:pt idx="20">
                  <c:v>18257.040979999998</c:v>
                </c:pt>
                <c:pt idx="21">
                  <c:v>0</c:v>
                </c:pt>
              </c:numCache>
            </c:numRef>
          </c:val>
          <c:extLst>
            <c:ext xmlns:c16="http://schemas.microsoft.com/office/drawing/2014/chart" uri="{C3380CC4-5D6E-409C-BE32-E72D297353CC}">
              <c16:uniqueId val="{0000000A-324D-43ED-B2F2-2FCE5FDC0B47}"/>
            </c:ext>
          </c:extLst>
        </c:ser>
        <c:ser>
          <c:idx val="11"/>
          <c:order val="11"/>
          <c:tx>
            <c:v>Total</c:v>
          </c:tx>
          <c:spPr>
            <a:solidFill>
              <a:srgbClr val="00FFFF"/>
            </a:solidFill>
            <a:ln w="12700">
              <a:solidFill>
                <a:srgbClr val="000000"/>
              </a:solidFill>
              <a:prstDash val="solid"/>
            </a:ln>
          </c:spPr>
          <c:invertIfNegative val="0"/>
          <c:val>
            <c:numRef>
              <c:f>[8]Sheet1!$B$17:$W$17</c:f>
              <c:numCache>
                <c:formatCode>General</c:formatCode>
                <c:ptCount val="22"/>
                <c:pt idx="0">
                  <c:v>-6848.4232800000009</c:v>
                </c:pt>
                <c:pt idx="1">
                  <c:v>-1896.9292499999988</c:v>
                </c:pt>
                <c:pt idx="2">
                  <c:v>9998.0683499999996</c:v>
                </c:pt>
                <c:pt idx="3">
                  <c:v>17555.232019999999</c:v>
                </c:pt>
                <c:pt idx="4">
                  <c:v>-203.31724999999906</c:v>
                </c:pt>
                <c:pt idx="5">
                  <c:v>31307.358200000002</c:v>
                </c:pt>
                <c:pt idx="6">
                  <c:v>2899.9358700000025</c:v>
                </c:pt>
                <c:pt idx="7">
                  <c:v>-1927.7844600000012</c:v>
                </c:pt>
                <c:pt idx="8">
                  <c:v>718.48042000000032</c:v>
                </c:pt>
                <c:pt idx="9">
                  <c:v>-1485.3597299999999</c:v>
                </c:pt>
                <c:pt idx="10">
                  <c:v>-2920.1357600000024</c:v>
                </c:pt>
                <c:pt idx="11">
                  <c:v>35552.057629999996</c:v>
                </c:pt>
                <c:pt idx="12">
                  <c:v>14908.012570000001</c:v>
                </c:pt>
                <c:pt idx="13">
                  <c:v>-10218.544549999999</c:v>
                </c:pt>
                <c:pt idx="14">
                  <c:v>-2537.255119999998</c:v>
                </c:pt>
                <c:pt idx="15">
                  <c:v>14232.832240000002</c:v>
                </c:pt>
                <c:pt idx="16">
                  <c:v>20719.796770000001</c:v>
                </c:pt>
                <c:pt idx="17">
                  <c:v>4997</c:v>
                </c:pt>
                <c:pt idx="18">
                  <c:v>-5625.8476999999975</c:v>
                </c:pt>
                <c:pt idx="19">
                  <c:v>3661.6398199999976</c:v>
                </c:pt>
                <c:pt idx="20">
                  <c:v>-37101.635610000005</c:v>
                </c:pt>
                <c:pt idx="21">
                  <c:v>1874.1525199999978</c:v>
                </c:pt>
              </c:numCache>
            </c:numRef>
          </c:val>
          <c:extLst>
            <c:ext xmlns:c16="http://schemas.microsoft.com/office/drawing/2014/chart" uri="{C3380CC4-5D6E-409C-BE32-E72D297353CC}">
              <c16:uniqueId val="{0000000B-324D-43ED-B2F2-2FCE5FDC0B47}"/>
            </c:ext>
          </c:extLst>
        </c:ser>
        <c:dLbls>
          <c:showLegendKey val="0"/>
          <c:showVal val="0"/>
          <c:showCatName val="0"/>
          <c:showSerName val="0"/>
          <c:showPercent val="0"/>
          <c:showBubbleSize val="0"/>
        </c:dLbls>
        <c:gapWidth val="80"/>
        <c:gapDepth val="90"/>
        <c:shape val="box"/>
        <c:axId val="1599476031"/>
        <c:axId val="1"/>
        <c:axId val="2"/>
      </c:bar3DChart>
      <c:dateAx>
        <c:axId val="1599476031"/>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r"/>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9476031"/>
        <c:crosses val="min"/>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67116357504215851"/>
          <c:y val="0.29120931205877987"/>
          <c:w val="0.31534569983136596"/>
          <c:h val="0.419414669568934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8190899001109876"/>
          <c:y val="0.18433931484502447"/>
          <c:w val="0.43507214206437295"/>
          <c:h val="0.6394779771615007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249-4F28-A824-80027190CE1C}"/>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249-4F28-A824-80027190CE1C}"/>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249-4F28-A824-80027190CE1C}"/>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249-4F28-A824-80027190CE1C}"/>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249-4F28-A824-80027190CE1C}"/>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249-4F28-A824-80027190CE1C}"/>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249-4F28-A824-80027190CE1C}"/>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249-4F28-A824-80027190CE1C}"/>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E249-4F28-A824-80027190CE1C}"/>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6603773584905662E-2"/>
          <c:y val="0.89885807504078308"/>
          <c:w val="0.88790233074361824"/>
          <c:h val="9.46166394779771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05/18 - 05/24</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5083240843507215"/>
          <c:y val="0.15497553017944535"/>
          <c:w val="0.4983351831298557"/>
          <c:h val="0.7324632952691679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C0A-46DC-B3BF-B3E1AA0128F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C0A-46DC-B3BF-B3E1AA0128F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C0A-46DC-B3BF-B3E1AA0128F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C0A-46DC-B3BF-B3E1AA0128F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C0A-46DC-B3BF-B3E1AA0128F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C0A-46DC-B3BF-B3E1AA0128F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C0A-46DC-B3BF-B3E1AA0128F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C0A-46DC-B3BF-B3E1AA0128F8}"/>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EC0A-46DC-B3BF-B3E1AA0128F8}"/>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4417314095449499"/>
          <c:y val="0.9559543230016313"/>
          <c:w val="0.51054384017758048"/>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05/10 - 05/17</a:t>
            </a:r>
          </a:p>
        </c:rich>
      </c:tx>
      <c:layout>
        <c:manualLayout>
          <c:xMode val="edge"/>
          <c:yMode val="edge"/>
          <c:x val="0.35960044395116536"/>
          <c:y val="2.4469820554649267E-2"/>
        </c:manualLayout>
      </c:layout>
      <c:overlay val="0"/>
      <c:spPr>
        <a:noFill/>
        <a:ln w="25400">
          <a:noFill/>
        </a:ln>
      </c:spPr>
    </c:title>
    <c:autoTitleDeleted val="0"/>
    <c:plotArea>
      <c:layout>
        <c:manualLayout>
          <c:layoutTarget val="inner"/>
          <c:xMode val="edge"/>
          <c:yMode val="edge"/>
          <c:x val="0.27302996670366259"/>
          <c:y val="0.15497553017944535"/>
          <c:w val="0.45283018867924529"/>
          <c:h val="0.6655791190864600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D8C-4355-A0FB-ADF0806C913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D8C-4355-A0FB-ADF0806C913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D8C-4355-A0FB-ADF0806C913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D8C-4355-A0FB-ADF0806C913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D8C-4355-A0FB-ADF0806C913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5D8C-4355-A0FB-ADF0806C913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5D8C-4355-A0FB-ADF0806C913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5D8C-4355-A0FB-ADF0806C9136}"/>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5D8C-4355-A0FB-ADF0806C9136}"/>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
          <c:y val="0.88580750407830344"/>
          <c:w val="0.99889012208657046"/>
          <c:h val="0.107667210440456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0854605993340734"/>
          <c:y val="1.9575856443719411E-2"/>
        </c:manualLayout>
      </c:layout>
      <c:overlay val="0"/>
      <c:spPr>
        <a:noFill/>
        <a:ln w="25400">
          <a:noFill/>
        </a:ln>
      </c:spPr>
    </c:title>
    <c:autoTitleDeleted val="0"/>
    <c:plotArea>
      <c:layout>
        <c:manualLayout>
          <c:layoutTarget val="inner"/>
          <c:xMode val="edge"/>
          <c:yMode val="edge"/>
          <c:x val="0.26415094339622641"/>
          <c:y val="0.19738988580750408"/>
          <c:w val="0.4694783573806881"/>
          <c:h val="0.69004893964110925"/>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618-4F56-AF18-AC98049FF354}"/>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618-4F56-AF18-AC98049FF354}"/>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618-4F56-AF18-AC98049FF354}"/>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618-4F56-AF18-AC98049FF354}"/>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618-4F56-AF18-AC98049FF354}"/>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5618-4F56-AF18-AC98049FF354}"/>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5618-4F56-AF18-AC98049FF354}"/>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5618-4F56-AF18-AC98049FF354}"/>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5618-4F56-AF18-AC98049FF354}"/>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5205327413984462"/>
          <c:y val="0.95432300163132133"/>
          <c:w val="0.69811320754716977"/>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05/02 - 05/09</a:t>
            </a:r>
          </a:p>
        </c:rich>
      </c:tx>
      <c:layout>
        <c:manualLayout>
          <c:xMode val="edge"/>
          <c:yMode val="edge"/>
          <c:x val="0.3607103218645949"/>
          <c:y val="1.9575856443719411E-2"/>
        </c:manualLayout>
      </c:layout>
      <c:overlay val="0"/>
      <c:spPr>
        <a:noFill/>
        <a:ln w="25400">
          <a:noFill/>
        </a:ln>
      </c:spPr>
    </c:title>
    <c:autoTitleDeleted val="0"/>
    <c:plotArea>
      <c:layout>
        <c:manualLayout>
          <c:layoutTarget val="inner"/>
          <c:xMode val="edge"/>
          <c:yMode val="edge"/>
          <c:x val="0.27302996670366259"/>
          <c:y val="0.15497553017944535"/>
          <c:w val="0.45283018867924529"/>
          <c:h val="0.6655791190864600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47C-48C7-AF94-7E46FF18A8ED}"/>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47C-48C7-AF94-7E46FF18A8ED}"/>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47C-48C7-AF94-7E46FF18A8ED}"/>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47C-48C7-AF94-7E46FF18A8ED}"/>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47C-48C7-AF94-7E46FF18A8ED}"/>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47C-48C7-AF94-7E46FF18A8ED}"/>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47C-48C7-AF94-7E46FF18A8ED}"/>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47C-48C7-AF94-7E46FF18A8ED}"/>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E47C-48C7-AF94-7E46FF18A8ED}"/>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3296337402885681E-3"/>
          <c:y val="0.88580750407830344"/>
          <c:w val="0.9933407325194229"/>
          <c:h val="0.107667210440456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05/02 - 05/09</a:t>
            </a:r>
          </a:p>
        </c:rich>
      </c:tx>
      <c:layout>
        <c:manualLayout>
          <c:xMode val="edge"/>
          <c:yMode val="edge"/>
          <c:x val="0.3607103218645949"/>
          <c:y val="1.9575856443719411E-2"/>
        </c:manualLayout>
      </c:layout>
      <c:overlay val="0"/>
      <c:spPr>
        <a:noFill/>
        <a:ln w="25400">
          <a:noFill/>
        </a:ln>
      </c:spPr>
    </c:title>
    <c:autoTitleDeleted val="0"/>
    <c:plotArea>
      <c:layout>
        <c:manualLayout>
          <c:layoutTarget val="inner"/>
          <c:xMode val="edge"/>
          <c:yMode val="edge"/>
          <c:x val="0.25194228634850169"/>
          <c:y val="0.1598694942903752"/>
          <c:w val="0.49389567147613761"/>
          <c:h val="0.7259380097879282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743-4CF1-A0CE-37F05601710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743-4CF1-A0CE-37F05601710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743-4CF1-A0CE-37F05601710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9743-4CF1-A0CE-37F05601710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9743-4CF1-A0CE-37F05601710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9743-4CF1-A0CE-37F05601710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9743-4CF1-A0CE-37F05601710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9743-4CF1-A0CE-37F056017100}"/>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9743-4CF1-A0CE-37F056017100}"/>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3873473917869034"/>
          <c:y val="0.95432300163132133"/>
          <c:w val="0.75471698113207553"/>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9189789123196447"/>
          <c:y val="1.794453507340946E-2"/>
        </c:manualLayout>
      </c:layout>
      <c:overlay val="0"/>
      <c:spPr>
        <a:noFill/>
        <a:ln w="25400">
          <a:noFill/>
        </a:ln>
      </c:spPr>
    </c:title>
    <c:autoTitleDeleted val="0"/>
    <c:plotArea>
      <c:layout>
        <c:manualLayout>
          <c:layoutTarget val="inner"/>
          <c:xMode val="edge"/>
          <c:yMode val="edge"/>
          <c:x val="0.24417314095449499"/>
          <c:y val="0.12724306688417619"/>
          <c:w val="0.74472807991120982"/>
          <c:h val="0.7243066884176182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CD0B-4FFD-A614-A45272C31E88}"/>
            </c:ext>
          </c:extLst>
        </c:ser>
        <c:dLbls>
          <c:showLegendKey val="0"/>
          <c:showVal val="0"/>
          <c:showCatName val="0"/>
          <c:showSerName val="0"/>
          <c:showPercent val="0"/>
          <c:showBubbleSize val="0"/>
        </c:dLbls>
        <c:gapWidth val="150"/>
        <c:axId val="1541554943"/>
        <c:axId val="1"/>
      </c:barChart>
      <c:catAx>
        <c:axId val="1541554943"/>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601553829078801"/>
              <c:y val="0.929853181076672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448613376835236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41554943"/>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99667036625971"/>
          <c:y val="1.9575856443719411E-2"/>
        </c:manualLayout>
      </c:layout>
      <c:overlay val="0"/>
      <c:spPr>
        <a:noFill/>
        <a:ln w="25400">
          <a:noFill/>
        </a:ln>
      </c:spPr>
    </c:title>
    <c:autoTitleDeleted val="0"/>
    <c:plotArea>
      <c:layout>
        <c:manualLayout>
          <c:layoutTarget val="inner"/>
          <c:xMode val="edge"/>
          <c:yMode val="edge"/>
          <c:x val="7.4361820199778023E-2"/>
          <c:y val="0.12234910277324633"/>
          <c:w val="0.91453940066592676"/>
          <c:h val="0.72593800978792822"/>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EA8E-48DB-A236-63DC6C0A66D3}"/>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EA8E-48DB-A236-63DC6C0A66D3}"/>
            </c:ext>
          </c:extLst>
        </c:ser>
        <c:dLbls>
          <c:showLegendKey val="0"/>
          <c:showVal val="0"/>
          <c:showCatName val="0"/>
          <c:showSerName val="0"/>
          <c:showPercent val="0"/>
          <c:showBubbleSize val="0"/>
        </c:dLbls>
        <c:gapWidth val="150"/>
        <c:axId val="1600313151"/>
        <c:axId val="1"/>
      </c:barChart>
      <c:catAx>
        <c:axId val="1600313151"/>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32408435072141"/>
              <c:y val="0.89885807504078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329526916802610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0313151"/>
        <c:crosses val="autoZero"/>
        <c:crossBetween val="between"/>
      </c:valAx>
      <c:spPr>
        <a:solidFill>
          <a:srgbClr val="C0C0C0"/>
        </a:solidFill>
        <a:ln w="12700">
          <a:solidFill>
            <a:srgbClr val="808080"/>
          </a:solidFill>
          <a:prstDash val="solid"/>
        </a:ln>
      </c:spPr>
    </c:plotArea>
    <c:legend>
      <c:legendPos val="b"/>
      <c:layout>
        <c:manualLayout>
          <c:xMode val="edge"/>
          <c:yMode val="edge"/>
          <c:x val="0.37513873473917869"/>
          <c:y val="0.9559543230016313"/>
          <c:w val="0.31187569367369589"/>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Aug 06'!$A$2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06'!$G$2:$X$2</c:f>
              <c:numCache>
                <c:formatCode>General</c:formatCode>
                <c:ptCount val="18"/>
                <c:pt idx="1">
                  <c:v>2</c:v>
                </c:pt>
                <c:pt idx="3">
                  <c:v>1</c:v>
                </c:pt>
                <c:pt idx="9">
                  <c:v>1</c:v>
                </c:pt>
              </c:numCache>
            </c:numRef>
          </c:val>
          <c:extLst>
            <c:ext xmlns:c16="http://schemas.microsoft.com/office/drawing/2014/chart" uri="{C3380CC4-5D6E-409C-BE32-E72D297353CC}">
              <c16:uniqueId val="{00000000-F5B1-4AE8-BACF-7117FA142CE4}"/>
            </c:ext>
          </c:extLst>
        </c:ser>
        <c:ser>
          <c:idx val="1"/>
          <c:order val="1"/>
          <c:tx>
            <c:strRef>
              <c:f>'Graph Data Aug 06'!$A$3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57784671099608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B1-4AE8-BACF-7117FA142CE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06'!$G$3:$X$3</c:f>
              <c:numCache>
                <c:formatCode>General</c:formatCode>
                <c:ptCount val="18"/>
                <c:pt idx="7">
                  <c:v>1</c:v>
                </c:pt>
                <c:pt idx="9">
                  <c:v>1</c:v>
                </c:pt>
                <c:pt idx="11">
                  <c:v>2</c:v>
                </c:pt>
                <c:pt idx="13">
                  <c:v>1</c:v>
                </c:pt>
              </c:numCache>
            </c:numRef>
          </c:val>
          <c:extLst>
            <c:ext xmlns:c16="http://schemas.microsoft.com/office/drawing/2014/chart" uri="{C3380CC4-5D6E-409C-BE32-E72D297353CC}">
              <c16:uniqueId val="{00000002-F5B1-4AE8-BACF-7117FA142CE4}"/>
            </c:ext>
          </c:extLst>
        </c:ser>
        <c:ser>
          <c:idx val="2"/>
          <c:order val="2"/>
          <c:tx>
            <c:strRef>
              <c:f>'Graph Data Aug 06'!$A$4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06'!$G$4:$X$4</c:f>
              <c:numCache>
                <c:formatCode>General</c:formatCode>
                <c:ptCount val="18"/>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numCache>
            </c:numRef>
          </c:val>
          <c:extLst>
            <c:ext xmlns:c16="http://schemas.microsoft.com/office/drawing/2014/chart" uri="{C3380CC4-5D6E-409C-BE32-E72D297353CC}">
              <c16:uniqueId val="{00000003-F5B1-4AE8-BACF-7117FA142CE4}"/>
            </c:ext>
          </c:extLst>
        </c:ser>
        <c:ser>
          <c:idx val="3"/>
          <c:order val="3"/>
          <c:tx>
            <c:strRef>
              <c:f>'Graph Data Aug 06'!$A$5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06'!$G$5:$X$5</c:f>
              <c:numCache>
                <c:formatCode>General</c:formatCode>
                <c:ptCount val="18"/>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numCache>
            </c:numRef>
          </c:val>
          <c:extLst>
            <c:ext xmlns:c16="http://schemas.microsoft.com/office/drawing/2014/chart" uri="{C3380CC4-5D6E-409C-BE32-E72D297353CC}">
              <c16:uniqueId val="{00000004-F5B1-4AE8-BACF-7117FA142CE4}"/>
            </c:ext>
          </c:extLst>
        </c:ser>
        <c:ser>
          <c:idx val="4"/>
          <c:order val="4"/>
          <c:tx>
            <c:strRef>
              <c:f>'Graph Data Aug 06'!$A$6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452749127920689"/>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B1-4AE8-BACF-7117FA142CE4}"/>
                </c:ext>
              </c:extLst>
            </c:dLbl>
            <c:dLbl>
              <c:idx val="8"/>
              <c:layout>
                <c:manualLayout>
                  <c:xMode val="edge"/>
                  <c:yMode val="edge"/>
                  <c:x val="0.4197574253630813"/>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B1-4AE8-BACF-7117FA142CE4}"/>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06'!$G$6:$X$6</c:f>
              <c:numCache>
                <c:formatCode>General</c:formatCode>
                <c:ptCount val="18"/>
                <c:pt idx="0">
                  <c:v>2</c:v>
                </c:pt>
                <c:pt idx="1">
                  <c:v>4</c:v>
                </c:pt>
                <c:pt idx="2">
                  <c:v>1</c:v>
                </c:pt>
                <c:pt idx="3">
                  <c:v>3</c:v>
                </c:pt>
                <c:pt idx="6">
                  <c:v>1</c:v>
                </c:pt>
                <c:pt idx="8">
                  <c:v>1</c:v>
                </c:pt>
                <c:pt idx="9">
                  <c:v>3</c:v>
                </c:pt>
                <c:pt idx="13">
                  <c:v>5</c:v>
                </c:pt>
                <c:pt idx="14">
                  <c:v>5</c:v>
                </c:pt>
                <c:pt idx="15">
                  <c:v>5</c:v>
                </c:pt>
                <c:pt idx="16">
                  <c:v>1</c:v>
                </c:pt>
                <c:pt idx="17">
                  <c:v>1</c:v>
                </c:pt>
              </c:numCache>
            </c:numRef>
          </c:val>
          <c:extLst>
            <c:ext xmlns:c16="http://schemas.microsoft.com/office/drawing/2014/chart" uri="{C3380CC4-5D6E-409C-BE32-E72D297353CC}">
              <c16:uniqueId val="{00000007-F5B1-4AE8-BACF-7117FA142CE4}"/>
            </c:ext>
          </c:extLst>
        </c:ser>
        <c:ser>
          <c:idx val="5"/>
          <c:order val="5"/>
          <c:tx>
            <c:strRef>
              <c:f>'Graph Data Aug 06'!$A$7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06937055746388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B1-4AE8-BACF-7117FA142CE4}"/>
                </c:ext>
              </c:extLst>
            </c:dLbl>
            <c:dLbl>
              <c:idx val="8"/>
              <c:layout>
                <c:manualLayout>
                  <c:xMode val="edge"/>
                  <c:yMode val="edge"/>
                  <c:x val="0.43254191547566245"/>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B1-4AE8-BACF-7117FA142CE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06'!$G$7:$X$7</c:f>
              <c:numCache>
                <c:formatCode>General</c:formatCode>
                <c:ptCount val="18"/>
                <c:pt idx="0">
                  <c:v>3</c:v>
                </c:pt>
                <c:pt idx="6">
                  <c:v>1</c:v>
                </c:pt>
                <c:pt idx="7">
                  <c:v>1</c:v>
                </c:pt>
                <c:pt idx="8">
                  <c:v>3</c:v>
                </c:pt>
                <c:pt idx="10">
                  <c:v>1</c:v>
                </c:pt>
                <c:pt idx="11">
                  <c:v>5</c:v>
                </c:pt>
                <c:pt idx="12">
                  <c:v>1</c:v>
                </c:pt>
                <c:pt idx="13">
                  <c:v>3</c:v>
                </c:pt>
                <c:pt idx="16">
                  <c:v>2</c:v>
                </c:pt>
                <c:pt idx="17">
                  <c:v>1</c:v>
                </c:pt>
              </c:numCache>
            </c:numRef>
          </c:val>
          <c:extLst>
            <c:ext xmlns:c16="http://schemas.microsoft.com/office/drawing/2014/chart" uri="{C3380CC4-5D6E-409C-BE32-E72D297353CC}">
              <c16:uniqueId val="{0000000A-F5B1-4AE8-BACF-7117FA142CE4}"/>
            </c:ext>
          </c:extLst>
        </c:ser>
        <c:ser>
          <c:idx val="6"/>
          <c:order val="6"/>
          <c:tx>
            <c:strRef>
              <c:f>'Graph Data Aug 06'!$A$8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06'!$G$8:$X$8</c:f>
              <c:numCache>
                <c:formatCode>General</c:formatCode>
                <c:ptCount val="18"/>
                <c:pt idx="0">
                  <c:v>4</c:v>
                </c:pt>
                <c:pt idx="1">
                  <c:v>1</c:v>
                </c:pt>
                <c:pt idx="2">
                  <c:v>5</c:v>
                </c:pt>
                <c:pt idx="3">
                  <c:v>1</c:v>
                </c:pt>
                <c:pt idx="4">
                  <c:v>2</c:v>
                </c:pt>
                <c:pt idx="5">
                  <c:v>1</c:v>
                </c:pt>
                <c:pt idx="7">
                  <c:v>3</c:v>
                </c:pt>
                <c:pt idx="9">
                  <c:v>3</c:v>
                </c:pt>
                <c:pt idx="10">
                  <c:v>1</c:v>
                </c:pt>
                <c:pt idx="13">
                  <c:v>2</c:v>
                </c:pt>
                <c:pt idx="15">
                  <c:v>2</c:v>
                </c:pt>
                <c:pt idx="17">
                  <c:v>1</c:v>
                </c:pt>
              </c:numCache>
            </c:numRef>
          </c:val>
          <c:extLst>
            <c:ext xmlns:c16="http://schemas.microsoft.com/office/drawing/2014/chart" uri="{C3380CC4-5D6E-409C-BE32-E72D297353CC}">
              <c16:uniqueId val="{0000000B-F5B1-4AE8-BACF-7117FA142CE4}"/>
            </c:ext>
          </c:extLst>
        </c:ser>
        <c:ser>
          <c:idx val="7"/>
          <c:order val="7"/>
          <c:tx>
            <c:strRef>
              <c:f>'Graph Data Aug 06'!$A$9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06'!$G$9:$X$9</c:f>
              <c:numCache>
                <c:formatCode>General</c:formatCode>
                <c:ptCount val="18"/>
                <c:pt idx="4">
                  <c:v>1</c:v>
                </c:pt>
                <c:pt idx="6">
                  <c:v>1</c:v>
                </c:pt>
                <c:pt idx="8">
                  <c:v>2</c:v>
                </c:pt>
                <c:pt idx="10">
                  <c:v>4</c:v>
                </c:pt>
                <c:pt idx="11">
                  <c:v>7</c:v>
                </c:pt>
                <c:pt idx="15">
                  <c:v>2</c:v>
                </c:pt>
                <c:pt idx="16">
                  <c:v>3</c:v>
                </c:pt>
                <c:pt idx="17">
                  <c:v>3</c:v>
                </c:pt>
              </c:numCache>
            </c:numRef>
          </c:val>
          <c:extLst>
            <c:ext xmlns:c16="http://schemas.microsoft.com/office/drawing/2014/chart" uri="{C3380CC4-5D6E-409C-BE32-E72D297353CC}">
              <c16:uniqueId val="{0000000C-F5B1-4AE8-BACF-7117FA142CE4}"/>
            </c:ext>
          </c:extLst>
        </c:ser>
        <c:ser>
          <c:idx val="8"/>
          <c:order val="8"/>
          <c:tx>
            <c:strRef>
              <c:f>'Graph Data Aug 06'!$A$10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06'!$G$10:$X$10</c:f>
              <c:numCache>
                <c:formatCode>General</c:formatCode>
                <c:ptCount val="18"/>
                <c:pt idx="12">
                  <c:v>1</c:v>
                </c:pt>
                <c:pt idx="14">
                  <c:v>1</c:v>
                </c:pt>
                <c:pt idx="15">
                  <c:v>1</c:v>
                </c:pt>
                <c:pt idx="16">
                  <c:v>2</c:v>
                </c:pt>
                <c:pt idx="17">
                  <c:v>1</c:v>
                </c:pt>
              </c:numCache>
            </c:numRef>
          </c:val>
          <c:extLst>
            <c:ext xmlns:c16="http://schemas.microsoft.com/office/drawing/2014/chart" uri="{C3380CC4-5D6E-409C-BE32-E72D297353CC}">
              <c16:uniqueId val="{0000000D-F5B1-4AE8-BACF-7117FA142CE4}"/>
            </c:ext>
          </c:extLst>
        </c:ser>
        <c:dLbls>
          <c:showLegendKey val="0"/>
          <c:showVal val="1"/>
          <c:showCatName val="0"/>
          <c:showSerName val="0"/>
          <c:showPercent val="0"/>
          <c:showBubbleSize val="0"/>
        </c:dLbls>
        <c:gapWidth val="110"/>
        <c:overlap val="50"/>
        <c:axId val="1542294559"/>
        <c:axId val="1"/>
      </c:barChart>
      <c:catAx>
        <c:axId val="1542294559"/>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42294559"/>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6.9622395801476139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52694610778443"/>
          <c:y val="3.873239436619718E-2"/>
        </c:manualLayout>
      </c:layout>
      <c:overlay val="0"/>
      <c:spPr>
        <a:noFill/>
        <a:ln w="25400">
          <a:noFill/>
        </a:ln>
      </c:spPr>
    </c:title>
    <c:autoTitleDeleted val="0"/>
    <c:plotArea>
      <c:layout>
        <c:manualLayout>
          <c:layoutTarget val="inner"/>
          <c:xMode val="edge"/>
          <c:yMode val="edge"/>
          <c:x val="0.1317365269461078"/>
          <c:y val="0.176056338028169"/>
          <c:w val="0.79790419161676651"/>
          <c:h val="0.3450704225352112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1-3EEF-48AB-B200-C6A58CC75662}"/>
            </c:ext>
          </c:extLst>
        </c:ser>
        <c:dLbls>
          <c:showLegendKey val="0"/>
          <c:showVal val="0"/>
          <c:showCatName val="0"/>
          <c:showSerName val="0"/>
          <c:showPercent val="0"/>
          <c:showBubbleSize val="0"/>
        </c:dLbls>
        <c:marker val="1"/>
        <c:smooth val="0"/>
        <c:axId val="1599476511"/>
        <c:axId val="1"/>
      </c:lineChart>
      <c:dateAx>
        <c:axId val="1599476511"/>
        <c:scaling>
          <c:orientation val="minMax"/>
          <c:max val="37042"/>
          <c:min val="36986"/>
        </c:scaling>
        <c:delete val="0"/>
        <c:axPos val="b"/>
        <c:title>
          <c:tx>
            <c:rich>
              <a:bodyPr/>
              <a:lstStyle/>
              <a:p>
                <a:pPr>
                  <a:defRPr sz="1150" b="1" i="0" u="none" strike="noStrike" baseline="0">
                    <a:solidFill>
                      <a:srgbClr val="000000"/>
                    </a:solidFill>
                    <a:latin typeface="Arial"/>
                    <a:ea typeface="Arial"/>
                    <a:cs typeface="Arial"/>
                  </a:defRPr>
                </a:pPr>
                <a:r>
                  <a:rPr lang="en-US"/>
                  <a:t>Week Of</a:t>
                </a:r>
              </a:p>
            </c:rich>
          </c:tx>
          <c:layout>
            <c:manualLayout>
              <c:xMode val="edge"/>
              <c:yMode val="edge"/>
              <c:x val="0.4820359281437126"/>
              <c:y val="0.802816901408450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15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Number of Errors</a:t>
                </a:r>
              </a:p>
            </c:rich>
          </c:tx>
          <c:layout>
            <c:manualLayout>
              <c:xMode val="edge"/>
              <c:yMode val="edge"/>
              <c:x val="7.4850299401197605E-3"/>
              <c:y val="0.12676056338028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599476511"/>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023952095808383"/>
          <c:y val="0.88380281690140849"/>
          <c:w val="0.6197604790419161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497866021436602"/>
          <c:y val="2.2435967660655989E-2"/>
        </c:manualLayout>
      </c:layout>
      <c:overlay val="0"/>
      <c:spPr>
        <a:noFill/>
        <a:ln w="25400">
          <a:noFill/>
        </a:ln>
      </c:spPr>
    </c:title>
    <c:autoTitleDeleted val="0"/>
    <c:plotArea>
      <c:layout>
        <c:manualLayout>
          <c:layoutTarget val="inner"/>
          <c:xMode val="edge"/>
          <c:yMode val="edge"/>
          <c:x val="1.2875541877155092E-2"/>
          <c:y val="0.17948774128524791"/>
          <c:w val="0.79656685746666167"/>
          <c:h val="0.59615571212600205"/>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extLst>
            <c:ext xmlns:c16="http://schemas.microsoft.com/office/drawing/2014/chart" uri="{C3380CC4-5D6E-409C-BE32-E72D297353CC}">
              <c16:uniqueId val="{00000000-F645-4B61-B185-0AE6FBC3E738}"/>
            </c:ext>
          </c:extLst>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extLst>
            <c:ext xmlns:c16="http://schemas.microsoft.com/office/drawing/2014/chart" uri="{C3380CC4-5D6E-409C-BE32-E72D297353CC}">
              <c16:uniqueId val="{00000001-F645-4B61-B185-0AE6FBC3E738}"/>
            </c:ext>
          </c:extLst>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F645-4B61-B185-0AE6FBC3E738}"/>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F645-4B61-B185-0AE6FBC3E738}"/>
            </c:ext>
          </c:extLst>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F645-4B61-B185-0AE6FBC3E738}"/>
            </c:ext>
          </c:extLst>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F645-4B61-B185-0AE6FBC3E738}"/>
                </c:ext>
              </c:extLst>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F645-4B61-B185-0AE6FBC3E738}"/>
            </c:ext>
          </c:extLst>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extLst>
            <c:ext xmlns:c16="http://schemas.microsoft.com/office/drawing/2014/chart" uri="{C3380CC4-5D6E-409C-BE32-E72D297353CC}">
              <c16:uniqueId val="{00000007-F645-4B61-B185-0AE6FBC3E738}"/>
            </c:ext>
          </c:extLst>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F645-4B61-B185-0AE6FBC3E738}"/>
            </c:ext>
          </c:extLst>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extLst>
            <c:ext xmlns:c16="http://schemas.microsoft.com/office/drawing/2014/chart" uri="{C3380CC4-5D6E-409C-BE32-E72D297353CC}">
              <c16:uniqueId val="{00000009-F645-4B61-B185-0AE6FBC3E738}"/>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1600312671"/>
        <c:axId val="1"/>
      </c:barChart>
      <c:catAx>
        <c:axId val="1600312671"/>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38454951739769877"/>
              <c:y val="0.878207877002820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1600312671"/>
        <c:crosses val="autoZero"/>
        <c:crossBetween val="between"/>
      </c:valAx>
      <c:spPr>
        <a:solidFill>
          <a:srgbClr val="FFFFFF"/>
        </a:solidFill>
        <a:ln w="12700">
          <a:solidFill>
            <a:srgbClr val="C0C0C0"/>
          </a:solidFill>
          <a:prstDash val="solid"/>
        </a:ln>
      </c:spPr>
    </c:plotArea>
    <c:legend>
      <c:legendPos val="r"/>
      <c:layout>
        <c:manualLayout>
          <c:xMode val="edge"/>
          <c:yMode val="edge"/>
          <c:x val="0.83090163580574194"/>
          <c:y val="7.0513041219204542E-2"/>
          <c:w val="0.15879834981824614"/>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384928716904278"/>
          <c:y val="0.18750063578503345"/>
          <c:w val="0.48268839103869654"/>
          <c:h val="0.7986138190844017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3788187372708759"/>
                  <c:y val="0.854169563020707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0A-459B-8229-6816943866B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2A0A-459B-8229-6816943866B0}"/>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2A0A-459B-8229-6816943866B0}"/>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14867617107941"/>
                  <c:y val="0.44444595149044969"/>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0A-459B-8229-6816943866B0}"/>
                </c:ext>
              </c:extLst>
            </c:dLbl>
            <c:dLbl>
              <c:idx val="1"/>
              <c:layout>
                <c:manualLayout>
                  <c:xMode val="edge"/>
                  <c:yMode val="edge"/>
                  <c:x val="0.42769857433808556"/>
                  <c:y val="0.3159732936377415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0A-459B-8229-6816943866B0}"/>
                </c:ext>
              </c:extLst>
            </c:dLbl>
            <c:dLbl>
              <c:idx val="2"/>
              <c:layout>
                <c:manualLayout>
                  <c:xMode val="edge"/>
                  <c:yMode val="edge"/>
                  <c:x val="0.4663951120162933"/>
                  <c:y val="0.5416685033789855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0A-459B-8229-6816943866B0}"/>
                </c:ext>
              </c:extLst>
            </c:dLbl>
            <c:dLbl>
              <c:idx val="3"/>
              <c:layout>
                <c:manualLayout>
                  <c:xMode val="edge"/>
                  <c:yMode val="edge"/>
                  <c:x val="0.47046843177189407"/>
                  <c:y val="0.59722424731529178"/>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A0A-459B-8229-6816943866B0}"/>
                </c:ext>
              </c:extLst>
            </c:dLbl>
            <c:dLbl>
              <c:idx val="4"/>
              <c:layout>
                <c:manualLayout>
                  <c:xMode val="edge"/>
                  <c:yMode val="edge"/>
                  <c:x val="0.51120162932790225"/>
                  <c:y val="0.5694463753471386"/>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0A-459B-8229-6816943866B0}"/>
                </c:ext>
              </c:extLst>
            </c:dLbl>
            <c:dLbl>
              <c:idx val="5"/>
              <c:layout>
                <c:manualLayout>
                  <c:xMode val="edge"/>
                  <c:yMode val="edge"/>
                  <c:x val="0.54378818737270873"/>
                  <c:y val="0.6875023312117892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0A-459B-8229-6816943866B0}"/>
                </c:ext>
              </c:extLst>
            </c:dLbl>
            <c:dLbl>
              <c:idx val="6"/>
              <c:layout>
                <c:manualLayout>
                  <c:xMode val="edge"/>
                  <c:yMode val="edge"/>
                  <c:x val="0.59877800407331971"/>
                  <c:y val="0.7361136071560572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0A-459B-8229-6816943866B0}"/>
                </c:ext>
              </c:extLst>
            </c:dLbl>
            <c:dLbl>
              <c:idx val="7"/>
              <c:layout>
                <c:manualLayout>
                  <c:xMode val="edge"/>
                  <c:yMode val="edge"/>
                  <c:x val="0.62729124236252543"/>
                  <c:y val="0.79514158508838262"/>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0A-459B-8229-6816943866B0}"/>
                </c:ext>
              </c:extLst>
            </c:dLbl>
            <c:spPr>
              <a:noFill/>
              <a:ln w="25400">
                <a:noFill/>
              </a:ln>
            </c:spPr>
            <c:txPr>
              <a:bodyPr wrap="square" lIns="38100" tIns="19050" rIns="38100" bIns="19050" anchor="ctr">
                <a:spAutoFit/>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2A0A-459B-8229-6816943866B0}"/>
            </c:ext>
          </c:extLst>
        </c:ser>
        <c:dLbls>
          <c:showLegendKey val="0"/>
          <c:showVal val="1"/>
          <c:showCatName val="0"/>
          <c:showSerName val="0"/>
          <c:showPercent val="0"/>
          <c:showBubbleSize val="0"/>
        </c:dLbls>
        <c:gapWidth val="150"/>
        <c:shape val="box"/>
        <c:axId val="1600311711"/>
        <c:axId val="1"/>
        <c:axId val="2"/>
      </c:bar3DChart>
      <c:catAx>
        <c:axId val="1600311711"/>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a:t>
                </a:r>
              </a:p>
            </c:rich>
          </c:tx>
          <c:layout>
            <c:manualLayout>
              <c:xMode val="edge"/>
              <c:yMode val="edge"/>
              <c:x val="1.6293279022403257E-2"/>
              <c:y val="0.7395858411520763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600311711"/>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598778004073322"/>
          <c:y val="0.15625052982086121"/>
          <c:w val="0.32382892057026474"/>
          <c:h val="0.2222229757452248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00193657665478"/>
          <c:y val="3.7800814140403982E-2"/>
        </c:manualLayout>
      </c:layout>
      <c:overlay val="0"/>
      <c:spPr>
        <a:noFill/>
        <a:ln w="25400">
          <a:noFill/>
        </a:ln>
      </c:spPr>
    </c:title>
    <c:autoTitleDeleted val="0"/>
    <c:plotArea>
      <c:layout>
        <c:manualLayout>
          <c:layoutTarget val="inner"/>
          <c:xMode val="edge"/>
          <c:yMode val="edge"/>
          <c:x val="0.1600756239620556"/>
          <c:y val="0.22336844719329627"/>
          <c:w val="0.61582034159520216"/>
          <c:h val="0.43299114379008197"/>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extLst>
            <c:ext xmlns:c16="http://schemas.microsoft.com/office/drawing/2014/chart" uri="{C3380CC4-5D6E-409C-BE32-E72D297353CC}">
              <c16:uniqueId val="{00000000-7078-4EF8-9396-14E73AA79EAC}"/>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extLst>
            <c:ext xmlns:c16="http://schemas.microsoft.com/office/drawing/2014/chart" uri="{C3380CC4-5D6E-409C-BE32-E72D297353CC}">
              <c16:uniqueId val="{00000002-7078-4EF8-9396-14E73AA79EAC}"/>
            </c:ext>
          </c:extLst>
        </c:ser>
        <c:dLbls>
          <c:showLegendKey val="0"/>
          <c:showVal val="0"/>
          <c:showCatName val="0"/>
          <c:showSerName val="0"/>
          <c:showPercent val="0"/>
          <c:showBubbleSize val="0"/>
        </c:dLbls>
        <c:marker val="1"/>
        <c:smooth val="0"/>
        <c:axId val="1600315071"/>
        <c:axId val="1"/>
      </c:lineChart>
      <c:dateAx>
        <c:axId val="1600315071"/>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7476528433469486"/>
              <c:y val="0.8762916005275468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1.3182698443933992E-2"/>
              <c:y val="0.213059134245913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00315071"/>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544406088905974"/>
          <c:y val="0.13402106831597776"/>
          <c:w val="0.17137507977114189"/>
          <c:h val="0.42611826849182671"/>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5750434671262018"/>
          <c:y val="3.6666786024694094E-2"/>
        </c:manualLayout>
      </c:layout>
      <c:overlay val="0"/>
      <c:spPr>
        <a:noFill/>
        <a:ln w="25400">
          <a:noFill/>
        </a:ln>
      </c:spPr>
    </c:title>
    <c:autoTitleDeleted val="0"/>
    <c:plotArea>
      <c:layout>
        <c:manualLayout>
          <c:layoutTarget val="inner"/>
          <c:xMode val="edge"/>
          <c:yMode val="edge"/>
          <c:x val="6.3191250727023363E-2"/>
          <c:y val="0.20000065104378595"/>
          <c:w val="0.91469335427366316"/>
          <c:h val="0.70000227865325082"/>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extLst>
            <c:ext xmlns:c16="http://schemas.microsoft.com/office/drawing/2014/chart" uri="{C3380CC4-5D6E-409C-BE32-E72D297353CC}">
              <c16:uniqueId val="{00000000-01F0-4413-9E09-36D7DF99762A}"/>
            </c:ext>
          </c:extLst>
        </c:ser>
        <c:dLbls>
          <c:showLegendKey val="0"/>
          <c:showVal val="0"/>
          <c:showCatName val="0"/>
          <c:showSerName val="0"/>
          <c:showPercent val="0"/>
          <c:showBubbleSize val="0"/>
        </c:dLbls>
        <c:gapWidth val="150"/>
        <c:axId val="1600317471"/>
        <c:axId val="1"/>
      </c:barChart>
      <c:catAx>
        <c:axId val="1600317471"/>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00317471"/>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3978902449403103"/>
          <c:y val="3.0878895671225124E-2"/>
        </c:manualLayout>
      </c:layout>
      <c:overlay val="0"/>
      <c:spPr>
        <a:noFill/>
        <a:ln w="25400">
          <a:noFill/>
        </a:ln>
      </c:spPr>
    </c:title>
    <c:autoTitleDeleted val="0"/>
    <c:plotArea>
      <c:layout>
        <c:manualLayout>
          <c:layoutTarget val="inner"/>
          <c:xMode val="edge"/>
          <c:yMode val="edge"/>
          <c:x val="0.16373253511888541"/>
          <c:y val="0.16627097669121221"/>
          <c:w val="0.64788788090053584"/>
          <c:h val="0.57957311875222539"/>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870F-49F8-B47B-2E609EBE145A}"/>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2-870F-49F8-B47B-2E609EBE145A}"/>
            </c:ext>
          </c:extLst>
        </c:ser>
        <c:dLbls>
          <c:showLegendKey val="0"/>
          <c:showVal val="0"/>
          <c:showCatName val="0"/>
          <c:showSerName val="0"/>
          <c:showPercent val="0"/>
          <c:showBubbleSize val="0"/>
        </c:dLbls>
        <c:marker val="1"/>
        <c:smooth val="0"/>
        <c:axId val="1541555903"/>
        <c:axId val="1"/>
      </c:lineChart>
      <c:dateAx>
        <c:axId val="1541555903"/>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40140879577533195"/>
              <c:y val="0.897863274132545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2.6408473406271841E-2"/>
              <c:y val="0.29928775804418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1555903"/>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4775086505190311"/>
          <c:y val="2.7538726333907058E-2"/>
        </c:manualLayout>
      </c:layout>
      <c:overlay val="0"/>
      <c:spPr>
        <a:noFill/>
        <a:ln w="25400">
          <a:noFill/>
        </a:ln>
      </c:spPr>
    </c:title>
    <c:autoTitleDeleted val="0"/>
    <c:plotArea>
      <c:layout>
        <c:manualLayout>
          <c:layoutTarget val="inner"/>
          <c:xMode val="edge"/>
          <c:yMode val="edge"/>
          <c:x val="9.8615916955017299E-2"/>
          <c:y val="0.13253012048192772"/>
          <c:w val="0.87716262975778547"/>
          <c:h val="0.48709122203098104"/>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DF3E-4117-9EBF-F7D5A1B7641D}"/>
            </c:ext>
          </c:extLst>
        </c:ser>
        <c:dLbls>
          <c:showLegendKey val="0"/>
          <c:showVal val="0"/>
          <c:showCatName val="0"/>
          <c:showSerName val="0"/>
          <c:showPercent val="0"/>
          <c:showBubbleSize val="0"/>
        </c:dLbls>
        <c:gapWidth val="150"/>
        <c:axId val="1542290719"/>
        <c:axId val="1"/>
      </c:barChart>
      <c:catAx>
        <c:axId val="1542290719"/>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34602076124568"/>
              <c:y val="0.9363166953528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768166089965398E-2"/>
              <c:y val="0.34767641996557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42290719"/>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
</a:t>
            </a:r>
          </a:p>
        </c:rich>
      </c:tx>
      <c:layout>
        <c:manualLayout>
          <c:xMode val="edge"/>
          <c:yMode val="edge"/>
          <c:x val="0.22826086956521738"/>
          <c:y val="1.7301067293379806E-2"/>
        </c:manualLayout>
      </c:layout>
      <c:overlay val="0"/>
      <c:spPr>
        <a:noFill/>
        <a:ln w="25400">
          <a:noFill/>
        </a:ln>
      </c:spPr>
    </c:title>
    <c:autoTitleDeleted val="0"/>
    <c:plotArea>
      <c:layout>
        <c:manualLayout>
          <c:layoutTarget val="inner"/>
          <c:xMode val="edge"/>
          <c:yMode val="edge"/>
          <c:x val="0.2391304347826087"/>
          <c:y val="0.13840853834703845"/>
          <c:w val="0.4483695652173913"/>
          <c:h val="0.5709352206815336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D8C-46FF-A587-F4BFC036DCA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BD8C-46FF-A587-F4BFC036DCA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BD8C-46FF-A587-F4BFC036DCA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BD8C-46FF-A587-F4BFC036DCA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BD8C-46FF-A587-F4BFC036DCA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BD8C-46FF-A587-F4BFC036DCA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BD8C-46FF-A587-F4BFC036DCA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BD8C-46FF-A587-F4BFC036DCA9}"/>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BD8C-46FF-A587-F4BFC036DCA9}"/>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358695652173913E-2"/>
          <c:y val="0.77508781474341537"/>
          <c:w val="0.98641304347826086"/>
          <c:h val="0.214533234437909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839009287925697"/>
          <c:y val="1.7361169980095691E-2"/>
        </c:manualLayout>
      </c:layout>
      <c:overlay val="0"/>
      <c:spPr>
        <a:noFill/>
        <a:ln w="25400">
          <a:noFill/>
        </a:ln>
      </c:spPr>
    </c:title>
    <c:autoTitleDeleted val="0"/>
    <c:plotArea>
      <c:layout>
        <c:manualLayout>
          <c:layoutTarget val="inner"/>
          <c:xMode val="edge"/>
          <c:yMode val="edge"/>
          <c:x val="0.2260061919504644"/>
          <c:y val="0.13888935984076553"/>
          <c:w val="0.51702786377708976"/>
          <c:h val="0.5798630773351960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DA7-43B9-8515-1E902C2A9A6E}"/>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DA7-43B9-8515-1E902C2A9A6E}"/>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DA7-43B9-8515-1E902C2A9A6E}"/>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DA7-43B9-8515-1E902C2A9A6E}"/>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DA7-43B9-8515-1E902C2A9A6E}"/>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DA7-43B9-8515-1E902C2A9A6E}"/>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DA7-43B9-8515-1E902C2A9A6E}"/>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DA7-43B9-8515-1E902C2A9A6E}"/>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ADA7-43B9-8515-1E902C2A9A6E}"/>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479876160990712E-2"/>
          <c:y val="0.76736371312022944"/>
          <c:w val="0.97523219814241491"/>
          <c:h val="0.22222297574522484"/>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081122098186892"/>
          <c:y val="1.6835072190236316E-2"/>
        </c:manualLayout>
      </c:layout>
      <c:overlay val="0"/>
      <c:spPr>
        <a:noFill/>
        <a:ln w="25400">
          <a:noFill/>
        </a:ln>
      </c:spPr>
    </c:title>
    <c:autoTitleDeleted val="0"/>
    <c:plotArea>
      <c:layout>
        <c:manualLayout>
          <c:layoutTarget val="inner"/>
          <c:xMode val="edge"/>
          <c:yMode val="edge"/>
          <c:x val="0.1891894388585289"/>
          <c:y val="9.4276404265323369E-2"/>
          <c:w val="0.64054138584959075"/>
          <c:h val="0.68687094536164173"/>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FE1E-463C-85F8-60773F3E640C}"/>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2-FE1E-463C-85F8-60773F3E640C}"/>
            </c:ext>
          </c:extLst>
        </c:ser>
        <c:dLbls>
          <c:showLegendKey val="0"/>
          <c:showVal val="0"/>
          <c:showCatName val="0"/>
          <c:showSerName val="0"/>
          <c:showPercent val="0"/>
          <c:showBubbleSize val="0"/>
        </c:dLbls>
        <c:marker val="1"/>
        <c:smooth val="0"/>
        <c:axId val="1541486031"/>
        <c:axId val="1"/>
      </c:lineChart>
      <c:dateAx>
        <c:axId val="1541486031"/>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1621676548876357"/>
              <c:y val="0.932662999339091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5135181502298225E-2"/>
              <c:y val="0.269361155043781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541486031"/>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06'!$G$12:$X$12</c:f>
              <c:numCache>
                <c:formatCode>m/d/yyyy</c:formatCode>
                <c:ptCount val="18"/>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numCache>
            </c:numRef>
          </c:cat>
          <c:val>
            <c:numRef>
              <c:f>'Graph Data Aug 06'!$G$11:$X$11</c:f>
              <c:numCache>
                <c:formatCode>General</c:formatCode>
                <c:ptCount val="18"/>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numCache>
            </c:numRef>
          </c:val>
          <c:smooth val="0"/>
          <c:extLst>
            <c:ext xmlns:c16="http://schemas.microsoft.com/office/drawing/2014/chart" uri="{C3380CC4-5D6E-409C-BE32-E72D297353CC}">
              <c16:uniqueId val="{00000001-0D84-491A-8A62-1F8CABE63DA6}"/>
            </c:ext>
          </c:extLst>
        </c:ser>
        <c:dLbls>
          <c:showLegendKey val="0"/>
          <c:showVal val="0"/>
          <c:showCatName val="0"/>
          <c:showSerName val="0"/>
          <c:showPercent val="0"/>
          <c:showBubbleSize val="0"/>
        </c:dLbls>
        <c:marker val="1"/>
        <c:smooth val="0"/>
        <c:axId val="1542287839"/>
        <c:axId val="1"/>
      </c:lineChart>
      <c:catAx>
        <c:axId val="1542287839"/>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42287839"/>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3729538671528833"/>
          <c:y val="0.83569144404473894"/>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503586967512974"/>
          <c:y val="3.4375000000000003E-2"/>
        </c:manualLayout>
      </c:layout>
      <c:overlay val="0"/>
      <c:spPr>
        <a:noFill/>
        <a:ln w="25400">
          <a:noFill/>
        </a:ln>
      </c:spPr>
    </c:title>
    <c:autoTitleDeleted val="0"/>
    <c:plotArea>
      <c:layout>
        <c:manualLayout>
          <c:layoutTarget val="inner"/>
          <c:xMode val="edge"/>
          <c:yMode val="edge"/>
          <c:x val="6.9503642375391139E-2"/>
          <c:y val="0.13750000000000001"/>
          <c:w val="0.85673877540278065"/>
          <c:h val="0.67812499999999998"/>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D0E9-4C96-9154-B5DAD7689596}"/>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D0E9-4C96-9154-B5DAD7689596}"/>
            </c:ext>
          </c:extLst>
        </c:ser>
        <c:dLbls>
          <c:showLegendKey val="0"/>
          <c:showVal val="0"/>
          <c:showCatName val="0"/>
          <c:showSerName val="0"/>
          <c:showPercent val="0"/>
          <c:showBubbleSize val="0"/>
        </c:dLbls>
        <c:gapWidth val="150"/>
        <c:axId val="1541488911"/>
        <c:axId val="1"/>
      </c:barChart>
      <c:catAx>
        <c:axId val="1541488911"/>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8652549662773803"/>
              <c:y val="0.868750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2695066898086903E-2"/>
              <c:y val="0.256249999999999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1541488911"/>
        <c:crosses val="autoZero"/>
        <c:crossBetween val="between"/>
      </c:valAx>
      <c:spPr>
        <a:solidFill>
          <a:srgbClr val="C0C0C0"/>
        </a:solidFill>
        <a:ln w="12700">
          <a:solidFill>
            <a:srgbClr val="808080"/>
          </a:solidFill>
          <a:prstDash val="solid"/>
        </a:ln>
      </c:spPr>
    </c:plotArea>
    <c:legend>
      <c:legendPos val="b"/>
      <c:layout>
        <c:manualLayout>
          <c:xMode val="edge"/>
          <c:yMode val="edge"/>
          <c:x val="0.34468132851469485"/>
          <c:y val="0.9375"/>
          <c:w val="0.32340470329773841"/>
          <c:h val="5.3124999999999999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Days Late In May 2001</a:t>
            </a:r>
          </a:p>
        </c:rich>
      </c:tx>
      <c:layout>
        <c:manualLayout>
          <c:xMode val="edge"/>
          <c:yMode val="edge"/>
          <c:x val="0.28313253012048195"/>
          <c:y val="3.6912812160516992E-2"/>
        </c:manualLayout>
      </c:layout>
      <c:overlay val="0"/>
      <c:spPr>
        <a:noFill/>
        <a:ln w="25400">
          <a:noFill/>
        </a:ln>
      </c:spPr>
    </c:title>
    <c:autoTitleDeleted val="0"/>
    <c:plotArea>
      <c:layout>
        <c:manualLayout>
          <c:layoutTarget val="inner"/>
          <c:xMode val="edge"/>
          <c:yMode val="edge"/>
          <c:x val="0.10542168674698796"/>
          <c:y val="0.12080556707078287"/>
          <c:w val="0.85240963855421692"/>
          <c:h val="0.48657797847954215"/>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67AF-4BD1-81E1-10DD5EEDDBF7}"/>
            </c:ext>
          </c:extLst>
        </c:ser>
        <c:dLbls>
          <c:showLegendKey val="0"/>
          <c:showVal val="0"/>
          <c:showCatName val="0"/>
          <c:showSerName val="0"/>
          <c:showPercent val="0"/>
          <c:showBubbleSize val="0"/>
        </c:dLbls>
        <c:gapWidth val="150"/>
        <c:axId val="1541491311"/>
        <c:axId val="1"/>
      </c:barChart>
      <c:catAx>
        <c:axId val="1541491311"/>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7289156626506024"/>
              <c:y val="0.92953172440574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5060240963855422E-2"/>
              <c:y val="0.30872533806977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1541491311"/>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802835886382986"/>
          <c:y val="3.2467532467532464E-2"/>
        </c:manualLayout>
      </c:layout>
      <c:overlay val="0"/>
      <c:spPr>
        <a:noFill/>
        <a:ln w="25400">
          <a:noFill/>
        </a:ln>
      </c:spPr>
    </c:title>
    <c:autoTitleDeleted val="0"/>
    <c:plotArea>
      <c:layout>
        <c:manualLayout>
          <c:layoutTarget val="inner"/>
          <c:xMode val="edge"/>
          <c:yMode val="edge"/>
          <c:x val="7.8873347922188489E-2"/>
          <c:y val="0.24025974025974026"/>
          <c:w val="0.54929653017238411"/>
          <c:h val="0.6331168831168830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FFD-4653-AFAB-4BE36FC678A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7FFD-4653-AFAB-4BE36FC678A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7FFD-4653-AFAB-4BE36FC678A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7FFD-4653-AFAB-4BE36FC678A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7FFD-4653-AFAB-4BE36FC678A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7FFD-4653-AFAB-4BE36FC678A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7FFD-4653-AFAB-4BE36FC678A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7FFD-4653-AFAB-4BE36FC678A1}"/>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7FFD-4653-AFAB-4BE36FC678A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577560488501988"/>
          <c:y val="1.6233766233766232E-2"/>
          <c:w val="0.28169052829353031"/>
          <c:h val="0.974025974025974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22668173951488"/>
          <c:y val="3.389836119299721E-2"/>
        </c:manualLayout>
      </c:layout>
      <c:overlay val="0"/>
      <c:spPr>
        <a:noFill/>
        <a:ln w="25400">
          <a:noFill/>
        </a:ln>
      </c:spPr>
    </c:title>
    <c:autoTitleDeleted val="0"/>
    <c:plotArea>
      <c:layout>
        <c:manualLayout>
          <c:layoutTarget val="inner"/>
          <c:xMode val="edge"/>
          <c:yMode val="edge"/>
          <c:x val="8.8825339174062018E-2"/>
          <c:y val="0.2135596755158824"/>
          <c:w val="0.58452803843576295"/>
          <c:h val="0.6915265683371429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62A-406B-A1B8-CB20D63E275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162A-406B-A1B8-CB20D63E275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162A-406B-A1B8-CB20D63E275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162A-406B-A1B8-CB20D63E275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162A-406B-A1B8-CB20D63E275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162A-406B-A1B8-CB20D63E275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162A-406B-A1B8-CB20D63E275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162A-406B-A1B8-CB20D63E2759}"/>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162A-406B-A1B8-CB20D63E275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71738269691124"/>
          <c:y val="3.389836119299721E-2"/>
          <c:w val="0.22636134821777093"/>
          <c:h val="0.9254252605688237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250003390851212"/>
          <c:y val="4.1009463722397478E-2"/>
        </c:manualLayout>
      </c:layout>
      <c:overlay val="0"/>
      <c:spPr>
        <a:noFill/>
        <a:ln w="25400">
          <a:noFill/>
        </a:ln>
      </c:spPr>
    </c:title>
    <c:autoTitleDeleted val="0"/>
    <c:plotArea>
      <c:layout>
        <c:manualLayout>
          <c:layoutTarget val="inner"/>
          <c:xMode val="edge"/>
          <c:yMode val="edge"/>
          <c:x val="7.5000203451072736E-2"/>
          <c:y val="0.27129337539432175"/>
          <c:w val="0.50277914165348758"/>
          <c:h val="0.5709779179810725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D47-4980-A51B-6B6D2105E5D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7D47-4980-A51B-6B6D2105E5D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7D47-4980-A51B-6B6D2105E5D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7D47-4980-A51B-6B6D2105E5D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7D47-4980-A51B-6B6D2105E5D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7D47-4980-A51B-6B6D2105E5D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7D47-4980-A51B-6B6D2105E5D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7D47-4980-A51B-6B6D2105E5D8}"/>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7D47-4980-A51B-6B6D2105E5D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166840730362229"/>
          <c:y val="1.5772870662460567E-2"/>
          <c:w val="0.33611202287332592"/>
          <c:h val="0.9747634069400631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1823204419889503"/>
          <c:y val="3.3222645255796525E-2"/>
        </c:manualLayout>
      </c:layout>
      <c:overlay val="0"/>
      <c:spPr>
        <a:noFill/>
        <a:ln w="25400">
          <a:noFill/>
        </a:ln>
      </c:spPr>
    </c:title>
    <c:autoTitleDeleted val="0"/>
    <c:plotArea>
      <c:layout>
        <c:manualLayout>
          <c:layoutTarget val="inner"/>
          <c:xMode val="edge"/>
          <c:yMode val="edge"/>
          <c:x val="9.668508287292818E-2"/>
          <c:y val="0.21262492963709775"/>
          <c:w val="0.57734806629834257"/>
          <c:h val="0.6943532858461473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97B-41F6-96A8-7AE44984911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97B-41F6-96A8-7AE44984911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97B-41F6-96A8-7AE44984911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97B-41F6-96A8-7AE44984911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97B-41F6-96A8-7AE44984911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97B-41F6-96A8-7AE44984911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97B-41F6-96A8-7AE44984911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97B-41F6-96A8-7AE449849119}"/>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497B-41F6-96A8-7AE4498491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966850828729282"/>
          <c:y val="4.6511703358115136E-2"/>
          <c:w val="0.21823204419889503"/>
          <c:h val="0.9235895381111434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320552447278843"/>
          <c:y val="3.5629495005259755E-2"/>
        </c:manualLayout>
      </c:layout>
      <c:overlay val="0"/>
      <c:spPr>
        <a:noFill/>
        <a:ln w="25400">
          <a:noFill/>
        </a:ln>
      </c:spPr>
    </c:title>
    <c:autoTitleDeleted val="0"/>
    <c:plotArea>
      <c:layout>
        <c:manualLayout>
          <c:layoutTarget val="inner"/>
          <c:xMode val="edge"/>
          <c:yMode val="edge"/>
          <c:x val="0.23397472514574122"/>
          <c:y val="0.16627097669121221"/>
          <c:w val="0.74359090731249267"/>
          <c:h val="0.608076714756433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7F18-4166-9CCD-1D2B0E1524EA}"/>
            </c:ext>
          </c:extLst>
        </c:ser>
        <c:dLbls>
          <c:showLegendKey val="0"/>
          <c:showVal val="0"/>
          <c:showCatName val="0"/>
          <c:showSerName val="0"/>
          <c:showPercent val="0"/>
          <c:showBubbleSize val="0"/>
        </c:dLbls>
        <c:gapWidth val="150"/>
        <c:axId val="1540857615"/>
        <c:axId val="1"/>
      </c:barChart>
      <c:catAx>
        <c:axId val="1540857615"/>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73727454125748"/>
              <c:y val="0.8836114761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0128330529363433E-3"/>
              <c:y val="0.403800943392943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0857615"/>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08/06/2001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0.14437064439493025"/>
          <c:w val="0.82568444646042438"/>
          <c:h val="0.54579146051741922"/>
        </c:manualLayout>
      </c:layout>
      <c:barChart>
        <c:barDir val="col"/>
        <c:grouping val="clustered"/>
        <c:varyColors val="0"/>
        <c:ser>
          <c:idx val="1"/>
          <c:order val="0"/>
          <c:tx>
            <c:strRef>
              <c:f>'Graph Data Aug 06'!$C$155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9888-492A-AEE7-F2A455F620B9}"/>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9888-492A-AEE7-F2A455F620B9}"/>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9888-492A-AEE7-F2A455F620B9}"/>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9888-492A-AEE7-F2A455F620B9}"/>
                </c:ext>
              </c:extLst>
            </c:dLbl>
            <c:dLbl>
              <c:idx val="4"/>
              <c:layout>
                <c:manualLayout>
                  <c:xMode val="edge"/>
                  <c:yMode val="edge"/>
                  <c:x val="0.36020895174269507"/>
                  <c:y val="0.5633976366631424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88-492A-AEE7-F2A455F620B9}"/>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9888-492A-AEE7-F2A455F620B9}"/>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9888-492A-AEE7-F2A455F620B9}"/>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9888-492A-AEE7-F2A455F620B9}"/>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9888-492A-AEE7-F2A455F620B9}"/>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888-492A-AEE7-F2A455F620B9}"/>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06'!$C$156:$C$165</c:f>
              <c:numCache>
                <c:formatCode>General</c:formatCode>
                <c:ptCount val="10"/>
                <c:pt idx="1">
                  <c:v>9</c:v>
                </c:pt>
                <c:pt idx="2">
                  <c:v>10</c:v>
                </c:pt>
                <c:pt idx="4">
                  <c:v>3</c:v>
                </c:pt>
                <c:pt idx="5">
                  <c:v>1</c:v>
                </c:pt>
                <c:pt idx="8">
                  <c:v>1</c:v>
                </c:pt>
                <c:pt idx="9">
                  <c:v>24</c:v>
                </c:pt>
              </c:numCache>
            </c:numRef>
          </c:val>
          <c:extLst>
            <c:ext xmlns:c16="http://schemas.microsoft.com/office/drawing/2014/chart" uri="{C3380CC4-5D6E-409C-BE32-E72D297353CC}">
              <c16:uniqueId val="{0000000A-9888-492A-AEE7-F2A455F620B9}"/>
            </c:ext>
          </c:extLst>
        </c:ser>
        <c:ser>
          <c:idx val="0"/>
          <c:order val="1"/>
          <c:tx>
            <c:strRef>
              <c:f>'Graph Data Aug 06'!$E$155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9888-492A-AEE7-F2A455F620B9}"/>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9888-492A-AEE7-F2A455F620B9}"/>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9888-492A-AEE7-F2A455F620B9}"/>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9888-492A-AEE7-F2A455F620B9}"/>
                </c:ext>
              </c:extLst>
            </c:dLbl>
            <c:dLbl>
              <c:idx val="4"/>
              <c:layout>
                <c:manualLayout>
                  <c:xMode val="edge"/>
                  <c:yMode val="edge"/>
                  <c:x val="0.39474953615637814"/>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888-492A-AEE7-F2A455F620B9}"/>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9888-492A-AEE7-F2A455F620B9}"/>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9888-492A-AEE7-F2A455F620B9}"/>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888-492A-AEE7-F2A455F620B9}"/>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06'!$E$156:$E$163</c:f>
              <c:numCache>
                <c:formatCode>_(* #,##0_);_(* \(#,##0\);_(* "-"??_);_(@_)</c:formatCode>
                <c:ptCount val="8"/>
                <c:pt idx="1">
                  <c:v>1.4376996805111821</c:v>
                </c:pt>
                <c:pt idx="2">
                  <c:v>31.25</c:v>
                </c:pt>
                <c:pt idx="4">
                  <c:v>0.67567567567567566</c:v>
                </c:pt>
                <c:pt idx="5">
                  <c:v>0.68027210884353739</c:v>
                </c:pt>
              </c:numCache>
            </c:numRef>
          </c:val>
          <c:extLst>
            <c:ext xmlns:c16="http://schemas.microsoft.com/office/drawing/2014/chart" uri="{C3380CC4-5D6E-409C-BE32-E72D297353CC}">
              <c16:uniqueId val="{00000013-9888-492A-AEE7-F2A455F620B9}"/>
            </c:ext>
          </c:extLst>
        </c:ser>
        <c:dLbls>
          <c:showLegendKey val="0"/>
          <c:showVal val="1"/>
          <c:showCatName val="0"/>
          <c:showSerName val="0"/>
          <c:showPercent val="0"/>
          <c:showBubbleSize val="0"/>
        </c:dLbls>
        <c:gapWidth val="150"/>
        <c:axId val="1542294079"/>
        <c:axId val="1"/>
      </c:barChart>
      <c:catAx>
        <c:axId val="1542294079"/>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US"/>
                  <a:t>Ratios expressed in %</a:t>
                </a:r>
              </a:p>
            </c:rich>
          </c:tx>
          <c:layout>
            <c:manualLayout>
              <c:xMode val="edge"/>
              <c:yMode val="edge"/>
              <c:x val="0.32402357759502709"/>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42294079"/>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0.13028570347835169"/>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9.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5" Type="http://schemas.openxmlformats.org/officeDocument/2006/relationships/chart" Target="../charts/chart40.xml"/><Relationship Id="rId4"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5" Type="http://schemas.openxmlformats.org/officeDocument/2006/relationships/chart" Target="../charts/chart45.xml"/><Relationship Id="rId4" Type="http://schemas.openxmlformats.org/officeDocument/2006/relationships/chart" Target="../charts/chart4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5" Type="http://schemas.openxmlformats.org/officeDocument/2006/relationships/chart" Target="../charts/chart50.xml"/><Relationship Id="rId4" Type="http://schemas.openxmlformats.org/officeDocument/2006/relationships/chart" Target="../charts/chart49.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5.xml"/><Relationship Id="rId4" Type="http://schemas.openxmlformats.org/officeDocument/2006/relationships/chart" Target="../charts/chart5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5" Type="http://schemas.openxmlformats.org/officeDocument/2006/relationships/chart" Target="../charts/chart60.xml"/><Relationship Id="rId4" Type="http://schemas.openxmlformats.org/officeDocument/2006/relationships/chart" Target="../charts/chart5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 Id="rId5" Type="http://schemas.openxmlformats.org/officeDocument/2006/relationships/chart" Target="../charts/chart74.xml"/><Relationship Id="rId4" Type="http://schemas.openxmlformats.org/officeDocument/2006/relationships/chart" Target="../charts/chart73.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5" Type="http://schemas.openxmlformats.org/officeDocument/2006/relationships/chart" Target="../charts/chart86.xml"/><Relationship Id="rId4" Type="http://schemas.openxmlformats.org/officeDocument/2006/relationships/chart" Target="../charts/chart8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6561" name="Chart 1">
          <a:extLst>
            <a:ext uri="{FF2B5EF4-FFF2-40B4-BE49-F238E27FC236}">
              <a16:creationId xmlns:a16="http://schemas.microsoft.com/office/drawing/2014/main" id="{686CD7DC-A0F0-F894-E661-87D61AF26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6562" name="Chart 2">
          <a:extLst>
            <a:ext uri="{FF2B5EF4-FFF2-40B4-BE49-F238E27FC236}">
              <a16:creationId xmlns:a16="http://schemas.microsoft.com/office/drawing/2014/main" id="{CCECC514-710D-B00E-54D6-125B16BFE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6563" name="Chart 3">
          <a:extLst>
            <a:ext uri="{FF2B5EF4-FFF2-40B4-BE49-F238E27FC236}">
              <a16:creationId xmlns:a16="http://schemas.microsoft.com/office/drawing/2014/main" id="{5A67811A-F84C-E4B5-3151-B3955EBE5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66564" name="AutoShape 4">
          <a:extLst>
            <a:ext uri="{FF2B5EF4-FFF2-40B4-BE49-F238E27FC236}">
              <a16:creationId xmlns:a16="http://schemas.microsoft.com/office/drawing/2014/main" id="{90BFD956-E543-4246-8201-5BD27DD0CC79}"/>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6565" name="Chart 5">
          <a:extLst>
            <a:ext uri="{FF2B5EF4-FFF2-40B4-BE49-F238E27FC236}">
              <a16:creationId xmlns:a16="http://schemas.microsoft.com/office/drawing/2014/main" id="{A69000A4-3187-28E3-5B07-75463DD77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6566" name="Chart 6">
          <a:extLst>
            <a:ext uri="{FF2B5EF4-FFF2-40B4-BE49-F238E27FC236}">
              <a16:creationId xmlns:a16="http://schemas.microsoft.com/office/drawing/2014/main" id="{2EFDB561-6F66-9447-F159-A09C1842F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6567" name="AutoShape 7">
          <a:extLst>
            <a:ext uri="{FF2B5EF4-FFF2-40B4-BE49-F238E27FC236}">
              <a16:creationId xmlns:a16="http://schemas.microsoft.com/office/drawing/2014/main" id="{3BA6CD66-DB76-EC28-2683-ABC89CD1A168}"/>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6568" name="Chart 8">
          <a:extLst>
            <a:ext uri="{FF2B5EF4-FFF2-40B4-BE49-F238E27FC236}">
              <a16:creationId xmlns:a16="http://schemas.microsoft.com/office/drawing/2014/main" id="{F8EF5FA0-28C5-410B-1B2B-E609EAA4E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24577" name="Chart 1">
          <a:extLst>
            <a:ext uri="{FF2B5EF4-FFF2-40B4-BE49-F238E27FC236}">
              <a16:creationId xmlns:a16="http://schemas.microsoft.com/office/drawing/2014/main" id="{C1250501-489D-CE5C-8C8A-73248780F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24578" name="Chart 2">
          <a:extLst>
            <a:ext uri="{FF2B5EF4-FFF2-40B4-BE49-F238E27FC236}">
              <a16:creationId xmlns:a16="http://schemas.microsoft.com/office/drawing/2014/main" id="{4EB94D0A-A2A2-10C3-666C-3E976068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24579" name="Chart 3">
          <a:extLst>
            <a:ext uri="{FF2B5EF4-FFF2-40B4-BE49-F238E27FC236}">
              <a16:creationId xmlns:a16="http://schemas.microsoft.com/office/drawing/2014/main" id="{F1A2E0B5-097F-0DD6-FE7F-D1A575291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24580" name="AutoShape 4">
          <a:extLst>
            <a:ext uri="{FF2B5EF4-FFF2-40B4-BE49-F238E27FC236}">
              <a16:creationId xmlns:a16="http://schemas.microsoft.com/office/drawing/2014/main" id="{913F0966-685D-0D98-A9C0-29883353A232}"/>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31</xdr:row>
      <xdr:rowOff>9525</xdr:rowOff>
    </xdr:from>
    <xdr:to>
      <xdr:col>7</xdr:col>
      <xdr:colOff>2057400</xdr:colOff>
      <xdr:row>32</xdr:row>
      <xdr:rowOff>57150</xdr:rowOff>
    </xdr:to>
    <xdr:sp macro="" textlink="">
      <xdr:nvSpPr>
        <xdr:cNvPr id="24581" name="AutoShape 5">
          <a:extLst>
            <a:ext uri="{FF2B5EF4-FFF2-40B4-BE49-F238E27FC236}">
              <a16:creationId xmlns:a16="http://schemas.microsoft.com/office/drawing/2014/main" id="{C5665694-7816-910C-E992-A348F53BC4EF}"/>
            </a:ext>
          </a:extLst>
        </xdr:cNvPr>
        <xdr:cNvSpPr>
          <a:spLocks/>
        </xdr:cNvSpPr>
      </xdr:nvSpPr>
      <xdr:spPr bwMode="auto">
        <a:xfrm>
          <a:off x="8934450" y="5029200"/>
          <a:ext cx="2057400" cy="209550"/>
        </a:xfrm>
        <a:prstGeom prst="borderCallout1">
          <a:avLst>
            <a:gd name="adj1" fmla="val -36366"/>
            <a:gd name="adj2" fmla="val 94444"/>
            <a:gd name="adj3" fmla="val -36366"/>
            <a:gd name="adj4" fmla="val 319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23     1258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24582" name="Chart 6">
          <a:extLst>
            <a:ext uri="{FF2B5EF4-FFF2-40B4-BE49-F238E27FC236}">
              <a16:creationId xmlns:a16="http://schemas.microsoft.com/office/drawing/2014/main" id="{BCF8BE38-0724-BB37-F2CB-BE2CF1395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24583" name="Chart 7">
          <a:extLst>
            <a:ext uri="{FF2B5EF4-FFF2-40B4-BE49-F238E27FC236}">
              <a16:creationId xmlns:a16="http://schemas.microsoft.com/office/drawing/2014/main" id="{37BBB999-4B8B-D48F-4CD3-BEF91DF0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24584" name="AutoShape 8">
          <a:extLst>
            <a:ext uri="{FF2B5EF4-FFF2-40B4-BE49-F238E27FC236}">
              <a16:creationId xmlns:a16="http://schemas.microsoft.com/office/drawing/2014/main" id="{A0928ADB-17C4-5A16-50BA-3E23F36B4421}"/>
            </a:ext>
          </a:extLst>
        </xdr:cNvPr>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7</xdr:col>
      <xdr:colOff>2543175</xdr:colOff>
      <xdr:row>52</xdr:row>
      <xdr:rowOff>19050</xdr:rowOff>
    </xdr:to>
    <xdr:graphicFrame macro="">
      <xdr:nvGraphicFramePr>
        <xdr:cNvPr id="16385" name="Chart 1">
          <a:extLst>
            <a:ext uri="{FF2B5EF4-FFF2-40B4-BE49-F238E27FC236}">
              <a16:creationId xmlns:a16="http://schemas.microsoft.com/office/drawing/2014/main" id="{B71275E9-496A-81A6-C9BA-BB839EB68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485775</xdr:colOff>
      <xdr:row>32</xdr:row>
      <xdr:rowOff>142875</xdr:rowOff>
    </xdr:to>
    <xdr:graphicFrame macro="">
      <xdr:nvGraphicFramePr>
        <xdr:cNvPr id="16386" name="Chart 2">
          <a:extLst>
            <a:ext uri="{FF2B5EF4-FFF2-40B4-BE49-F238E27FC236}">
              <a16:creationId xmlns:a16="http://schemas.microsoft.com/office/drawing/2014/main" id="{4B70029E-A4AD-E9E7-083F-FC16468F8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16</xdr:row>
      <xdr:rowOff>28575</xdr:rowOff>
    </xdr:from>
    <xdr:to>
      <xdr:col>7</xdr:col>
      <xdr:colOff>2562225</xdr:colOff>
      <xdr:row>33</xdr:row>
      <xdr:rowOff>19050</xdr:rowOff>
    </xdr:to>
    <xdr:graphicFrame macro="">
      <xdr:nvGraphicFramePr>
        <xdr:cNvPr id="16387" name="Chart 3">
          <a:extLst>
            <a:ext uri="{FF2B5EF4-FFF2-40B4-BE49-F238E27FC236}">
              <a16:creationId xmlns:a16="http://schemas.microsoft.com/office/drawing/2014/main" id="{7BCC83E1-7F3C-428D-1859-646AB10D9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6388" name="AutoShape 4">
          <a:extLst>
            <a:ext uri="{FF2B5EF4-FFF2-40B4-BE49-F238E27FC236}">
              <a16:creationId xmlns:a16="http://schemas.microsoft.com/office/drawing/2014/main" id="{6E62D3CA-AD79-A66E-2EE9-4A167E347801}"/>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31</xdr:row>
      <xdr:rowOff>9525</xdr:rowOff>
    </xdr:from>
    <xdr:to>
      <xdr:col>7</xdr:col>
      <xdr:colOff>1171575</xdr:colOff>
      <xdr:row>32</xdr:row>
      <xdr:rowOff>57150</xdr:rowOff>
    </xdr:to>
    <xdr:sp macro="" textlink="">
      <xdr:nvSpPr>
        <xdr:cNvPr id="16389" name="AutoShape 5">
          <a:extLst>
            <a:ext uri="{FF2B5EF4-FFF2-40B4-BE49-F238E27FC236}">
              <a16:creationId xmlns:a16="http://schemas.microsoft.com/office/drawing/2014/main" id="{BE64A0C7-FE75-FD70-DE9A-80F314CDC000}"/>
            </a:ext>
          </a:extLst>
        </xdr:cNvPr>
        <xdr:cNvSpPr>
          <a:spLocks/>
        </xdr:cNvSpPr>
      </xdr:nvSpPr>
      <xdr:spPr bwMode="auto">
        <a:xfrm>
          <a:off x="8048625" y="5029200"/>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1166</a:t>
          </a:r>
        </a:p>
      </xdr:txBody>
    </xdr:sp>
    <xdr:clientData/>
  </xdr:twoCellAnchor>
  <xdr:twoCellAnchor>
    <xdr:from>
      <xdr:col>4</xdr:col>
      <xdr:colOff>619125</xdr:colOff>
      <xdr:row>53</xdr:row>
      <xdr:rowOff>76200</xdr:rowOff>
    </xdr:from>
    <xdr:to>
      <xdr:col>7</xdr:col>
      <xdr:colOff>2695575</xdr:colOff>
      <xdr:row>71</xdr:row>
      <xdr:rowOff>76200</xdr:rowOff>
    </xdr:to>
    <xdr:graphicFrame macro="">
      <xdr:nvGraphicFramePr>
        <xdr:cNvPr id="16390" name="Chart 6">
          <a:extLst>
            <a:ext uri="{FF2B5EF4-FFF2-40B4-BE49-F238E27FC236}">
              <a16:creationId xmlns:a16="http://schemas.microsoft.com/office/drawing/2014/main" id="{8CA28438-CCCC-F26F-D1A7-5D963435B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438150</xdr:colOff>
      <xdr:row>71</xdr:row>
      <xdr:rowOff>76200</xdr:rowOff>
    </xdr:to>
    <xdr:graphicFrame macro="">
      <xdr:nvGraphicFramePr>
        <xdr:cNvPr id="16391" name="Chart 7">
          <a:extLst>
            <a:ext uri="{FF2B5EF4-FFF2-40B4-BE49-F238E27FC236}">
              <a16:creationId xmlns:a16="http://schemas.microsoft.com/office/drawing/2014/main" id="{E4EF7CC4-C511-009E-301C-B82FD190D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0.80661</cdr:x>
      <cdr:y>0.0284</cdr:y>
    </cdr:from>
    <cdr:to>
      <cdr:x>0.99058</cdr:x>
      <cdr:y>0.31412</cdr:y>
    </cdr:to>
    <cdr:sp macro="" textlink="">
      <cdr:nvSpPr>
        <cdr:cNvPr id="18434" name="AutoShape 2">
          <a:extLst xmlns:a="http://schemas.openxmlformats.org/drawingml/2006/main">
            <a:ext uri="{FF2B5EF4-FFF2-40B4-BE49-F238E27FC236}">
              <a16:creationId xmlns:a16="http://schemas.microsoft.com/office/drawing/2014/main" id="{922A0D28-65E1-09C6-9093-87A5952E24C8}"/>
            </a:ext>
          </a:extLst>
        </cdr:cNvPr>
        <cdr:cNvSpPr>
          <a:spLocks xmlns:a="http://schemas.openxmlformats.org/drawingml/2006/main" noChangeArrowheads="1"/>
        </cdr:cNvSpPr>
      </cdr:nvSpPr>
      <cdr:spPr bwMode="auto">
        <a:xfrm xmlns:a="http://schemas.openxmlformats.org/drawingml/2006/main">
          <a:off x="4082852" y="84871"/>
          <a:ext cx="930473" cy="821874"/>
        </a:xfrm>
        <a:prstGeom xmlns:a="http://schemas.openxmlformats.org/drawingml/2006/main" prst="wedgeRectCallout">
          <a:avLst>
            <a:gd name="adj1" fmla="val -47764"/>
            <a:gd name="adj2" fmla="val 10593"/>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Quarter end DPR not issued until 07/09, which delayed issuance of subsequent DPRs</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11265" name="Chart 1">
          <a:extLst>
            <a:ext uri="{FF2B5EF4-FFF2-40B4-BE49-F238E27FC236}">
              <a16:creationId xmlns:a16="http://schemas.microsoft.com/office/drawing/2014/main" id="{6AC99D11-FB8D-0FF4-CB4B-ECBFAF643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11266" name="Chart 2">
          <a:extLst>
            <a:ext uri="{FF2B5EF4-FFF2-40B4-BE49-F238E27FC236}">
              <a16:creationId xmlns:a16="http://schemas.microsoft.com/office/drawing/2014/main" id="{7BFF8CA0-3BB6-7ECB-38E8-F5E0661F2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11267" name="Chart 3">
          <a:extLst>
            <a:ext uri="{FF2B5EF4-FFF2-40B4-BE49-F238E27FC236}">
              <a16:creationId xmlns:a16="http://schemas.microsoft.com/office/drawing/2014/main" id="{D7649389-A90B-A5D9-A793-8B3216175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11268" name="AutoShape 4">
          <a:extLst>
            <a:ext uri="{FF2B5EF4-FFF2-40B4-BE49-F238E27FC236}">
              <a16:creationId xmlns:a16="http://schemas.microsoft.com/office/drawing/2014/main" id="{DA3AF3F0-FD9F-5E89-D527-4D9B8710C08B}"/>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11269" name="AutoShape 5">
          <a:extLst>
            <a:ext uri="{FF2B5EF4-FFF2-40B4-BE49-F238E27FC236}">
              <a16:creationId xmlns:a16="http://schemas.microsoft.com/office/drawing/2014/main" id="{243883F5-6AE7-675E-17A8-A141D98D0BFA}"/>
            </a:ext>
          </a:extLst>
        </xdr:cNvPr>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Totals     100%   26     1161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11270" name="Chart 6">
          <a:extLst>
            <a:ext uri="{FF2B5EF4-FFF2-40B4-BE49-F238E27FC236}">
              <a16:creationId xmlns:a16="http://schemas.microsoft.com/office/drawing/2014/main" id="{59E2DDAA-3BA8-3304-8475-290B69250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11271" name="Chart 7">
          <a:extLst>
            <a:ext uri="{FF2B5EF4-FFF2-40B4-BE49-F238E27FC236}">
              <a16:creationId xmlns:a16="http://schemas.microsoft.com/office/drawing/2014/main" id="{94C57BC8-5B19-2778-FA1C-19EB0C908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0.24569</cdr:x>
      <cdr:y>0.46137</cdr:y>
    </cdr:from>
    <cdr:to>
      <cdr:x>0.87865</cdr:x>
      <cdr:y>0.46137</cdr:y>
    </cdr:to>
    <cdr:sp macro="" textlink="">
      <cdr:nvSpPr>
        <cdr:cNvPr id="12289" name="Line 1">
          <a:extLst xmlns:a="http://schemas.openxmlformats.org/drawingml/2006/main">
            <a:ext uri="{FF2B5EF4-FFF2-40B4-BE49-F238E27FC236}">
              <a16:creationId xmlns:a16="http://schemas.microsoft.com/office/drawing/2014/main" id="{7AE277E8-1C89-B033-500D-3DC77F2112FC}"/>
            </a:ext>
          </a:extLst>
        </cdr:cNvPr>
        <cdr:cNvSpPr>
          <a:spLocks xmlns:a="http://schemas.openxmlformats.org/drawingml/2006/main" noChangeShapeType="1"/>
        </cdr:cNvSpPr>
      </cdr:nvSpPr>
      <cdr:spPr bwMode="auto">
        <a:xfrm xmlns:a="http://schemas.openxmlformats.org/drawingml/2006/main" flipH="1">
          <a:off x="1231769" y="1282002"/>
          <a:ext cx="3165193"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0.84309</cdr:x>
      <cdr:y>0.21538</cdr:y>
    </cdr:from>
    <cdr:to>
      <cdr:x>0.99048</cdr:x>
      <cdr:y>0.38437</cdr:y>
    </cdr:to>
    <cdr:sp macro="" textlink="">
      <cdr:nvSpPr>
        <cdr:cNvPr id="12291" name="AutoShape 3">
          <a:extLst xmlns:a="http://schemas.openxmlformats.org/drawingml/2006/main">
            <a:ext uri="{FF2B5EF4-FFF2-40B4-BE49-F238E27FC236}">
              <a16:creationId xmlns:a16="http://schemas.microsoft.com/office/drawing/2014/main" id="{B7B76F33-DADF-CD47-470D-CF09FE426224}"/>
            </a:ext>
          </a:extLst>
        </cdr:cNvPr>
        <cdr:cNvSpPr>
          <a:spLocks xmlns:a="http://schemas.openxmlformats.org/drawingml/2006/main" noChangeArrowheads="1"/>
        </cdr:cNvSpPr>
      </cdr:nvSpPr>
      <cdr:spPr bwMode="auto">
        <a:xfrm xmlns:a="http://schemas.openxmlformats.org/drawingml/2006/main">
          <a:off x="4219142" y="600157"/>
          <a:ext cx="737033" cy="468392"/>
        </a:xfrm>
        <a:prstGeom xmlns:a="http://schemas.openxmlformats.org/drawingml/2006/main" prst="wedgeRectCallout">
          <a:avLst>
            <a:gd name="adj1" fmla="val -59111"/>
            <a:gd name="adj2" fmla="val -21542"/>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Published late due VaR issues on 06/28</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9217" name="Chart 1">
          <a:extLst>
            <a:ext uri="{FF2B5EF4-FFF2-40B4-BE49-F238E27FC236}">
              <a16:creationId xmlns:a16="http://schemas.microsoft.com/office/drawing/2014/main" id="{A4A821BA-C438-EF38-D19F-D7CD4BCB0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9218" name="Chart 2">
          <a:extLst>
            <a:ext uri="{FF2B5EF4-FFF2-40B4-BE49-F238E27FC236}">
              <a16:creationId xmlns:a16="http://schemas.microsoft.com/office/drawing/2014/main" id="{2EB7F92B-CD2D-A5C8-92D5-68DE97E40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9219" name="Chart 3">
          <a:extLst>
            <a:ext uri="{FF2B5EF4-FFF2-40B4-BE49-F238E27FC236}">
              <a16:creationId xmlns:a16="http://schemas.microsoft.com/office/drawing/2014/main" id="{8C2ABD9D-EEF0-3AA8-7E3D-47E9003DA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9220" name="AutoShape 4">
          <a:extLst>
            <a:ext uri="{FF2B5EF4-FFF2-40B4-BE49-F238E27FC236}">
              <a16:creationId xmlns:a16="http://schemas.microsoft.com/office/drawing/2014/main" id="{E126ED03-0B88-D772-872C-08DB3C858C70}"/>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9221" name="AutoShape 5">
          <a:extLst>
            <a:ext uri="{FF2B5EF4-FFF2-40B4-BE49-F238E27FC236}">
              <a16:creationId xmlns:a16="http://schemas.microsoft.com/office/drawing/2014/main" id="{314CE7DD-9C27-7668-240C-DD7CDCE78EC6}"/>
            </a:ext>
          </a:extLst>
        </xdr:cNvPr>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9222" name="Chart 6">
          <a:extLst>
            <a:ext uri="{FF2B5EF4-FFF2-40B4-BE49-F238E27FC236}">
              <a16:creationId xmlns:a16="http://schemas.microsoft.com/office/drawing/2014/main" id="{4A9740FF-A1C7-CE8C-C4B4-6D9EA804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9223" name="Chart 7">
          <a:extLst>
            <a:ext uri="{FF2B5EF4-FFF2-40B4-BE49-F238E27FC236}">
              <a16:creationId xmlns:a16="http://schemas.microsoft.com/office/drawing/2014/main" id="{EBFC861E-F0E2-7F9D-5AFE-57C11265C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8193" name="Chart 1">
          <a:extLst>
            <a:ext uri="{FF2B5EF4-FFF2-40B4-BE49-F238E27FC236}">
              <a16:creationId xmlns:a16="http://schemas.microsoft.com/office/drawing/2014/main" id="{DA010E0D-7EAE-71A8-2CF0-61C37D6D0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8194" name="Chart 2">
          <a:extLst>
            <a:ext uri="{FF2B5EF4-FFF2-40B4-BE49-F238E27FC236}">
              <a16:creationId xmlns:a16="http://schemas.microsoft.com/office/drawing/2014/main" id="{46255689-44AD-3130-EC0D-111608756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8195" name="Chart 3">
          <a:extLst>
            <a:ext uri="{FF2B5EF4-FFF2-40B4-BE49-F238E27FC236}">
              <a16:creationId xmlns:a16="http://schemas.microsoft.com/office/drawing/2014/main" id="{DB01EE6B-6380-5E85-E40D-DF98D5ED5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8196" name="AutoShape 4">
          <a:extLst>
            <a:ext uri="{FF2B5EF4-FFF2-40B4-BE49-F238E27FC236}">
              <a16:creationId xmlns:a16="http://schemas.microsoft.com/office/drawing/2014/main" id="{C55796B3-3F6A-3968-7882-BC84D30A0F5D}"/>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8197" name="AutoShape 5">
          <a:extLst>
            <a:ext uri="{FF2B5EF4-FFF2-40B4-BE49-F238E27FC236}">
              <a16:creationId xmlns:a16="http://schemas.microsoft.com/office/drawing/2014/main" id="{7DA2D03D-5131-4B14-BD20-739B5B79F40B}"/>
            </a:ext>
          </a:extLst>
        </xdr:cNvPr>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8198" name="Chart 6">
          <a:extLst>
            <a:ext uri="{FF2B5EF4-FFF2-40B4-BE49-F238E27FC236}">
              <a16:creationId xmlns:a16="http://schemas.microsoft.com/office/drawing/2014/main" id="{6CE4A97D-304C-EE3C-C126-108618044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8199" name="Chart 7">
          <a:extLst>
            <a:ext uri="{FF2B5EF4-FFF2-40B4-BE49-F238E27FC236}">
              <a16:creationId xmlns:a16="http://schemas.microsoft.com/office/drawing/2014/main" id="{700BA882-DB9B-A10E-EDC6-06D089304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7170" name="Chart 2">
          <a:extLst>
            <a:ext uri="{FF2B5EF4-FFF2-40B4-BE49-F238E27FC236}">
              <a16:creationId xmlns:a16="http://schemas.microsoft.com/office/drawing/2014/main" id="{3F78CFA1-0BCB-24C6-76D1-40A8DBA05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7169" name="Chart 1">
          <a:extLst>
            <a:ext uri="{FF2B5EF4-FFF2-40B4-BE49-F238E27FC236}">
              <a16:creationId xmlns:a16="http://schemas.microsoft.com/office/drawing/2014/main" id="{AA5E43DB-D5DA-1E6A-7D20-F5CBDFDCD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7171" name="Chart 3">
          <a:extLst>
            <a:ext uri="{FF2B5EF4-FFF2-40B4-BE49-F238E27FC236}">
              <a16:creationId xmlns:a16="http://schemas.microsoft.com/office/drawing/2014/main" id="{5136F618-90D8-22E7-1231-4169AA54F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7174" name="AutoShape 6">
          <a:extLst>
            <a:ext uri="{FF2B5EF4-FFF2-40B4-BE49-F238E27FC236}">
              <a16:creationId xmlns:a16="http://schemas.microsoft.com/office/drawing/2014/main" id="{D3584260-8F1B-F904-2D00-1DDE961B69DD}"/>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7175" name="AutoShape 7">
          <a:extLst>
            <a:ext uri="{FF2B5EF4-FFF2-40B4-BE49-F238E27FC236}">
              <a16:creationId xmlns:a16="http://schemas.microsoft.com/office/drawing/2014/main" id="{96266076-7F00-B856-E925-0689FD0C41A0}"/>
            </a:ext>
          </a:extLst>
        </xdr:cNvPr>
        <xdr:cNvSpPr>
          <a:spLocks/>
        </xdr:cNvSpPr>
      </xdr:nvSpPr>
      <xdr:spPr bwMode="auto">
        <a:xfrm>
          <a:off x="7943850"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2533650</xdr:colOff>
      <xdr:row>69</xdr:row>
      <xdr:rowOff>95250</xdr:rowOff>
    </xdr:to>
    <xdr:graphicFrame macro="">
      <xdr:nvGraphicFramePr>
        <xdr:cNvPr id="7177" name="Chart 9">
          <a:extLst>
            <a:ext uri="{FF2B5EF4-FFF2-40B4-BE49-F238E27FC236}">
              <a16:creationId xmlns:a16="http://schemas.microsoft.com/office/drawing/2014/main" id="{68CD4AA6-8E4C-B96B-CA80-3586D94C0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7178" name="Chart 10">
          <a:extLst>
            <a:ext uri="{FF2B5EF4-FFF2-40B4-BE49-F238E27FC236}">
              <a16:creationId xmlns:a16="http://schemas.microsoft.com/office/drawing/2014/main" id="{6E3078A8-023D-05FC-FCDF-BB79CD8F8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2628900</xdr:colOff>
      <xdr:row>37</xdr:row>
      <xdr:rowOff>142875</xdr:rowOff>
    </xdr:from>
    <xdr:to>
      <xdr:col>15</xdr:col>
      <xdr:colOff>209550</xdr:colOff>
      <xdr:row>70</xdr:row>
      <xdr:rowOff>0</xdr:rowOff>
    </xdr:to>
    <xdr:graphicFrame macro="">
      <xdr:nvGraphicFramePr>
        <xdr:cNvPr id="7179" name="Chart 11">
          <a:extLst>
            <a:ext uri="{FF2B5EF4-FFF2-40B4-BE49-F238E27FC236}">
              <a16:creationId xmlns:a16="http://schemas.microsoft.com/office/drawing/2014/main" id="{B51699CE-8ACB-84C1-8AC8-214A475F7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E33CFD95-1719-C046-CA83-F833BEA6A24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E2BC511C-8951-A3C0-56C9-02825A2F46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70657" name="Text Box 1">
          <a:extLst xmlns:a="http://schemas.openxmlformats.org/drawingml/2006/main">
            <a:ext uri="{FF2B5EF4-FFF2-40B4-BE49-F238E27FC236}">
              <a16:creationId xmlns:a16="http://schemas.microsoft.com/office/drawing/2014/main" id="{7E22E215-F449-2491-BB45-9B8D867F7F88}"/>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7A9C0381-3A65-2370-F39A-817990138B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46EACBE3-1405-6E71-5135-77000E94322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D8B6E684-31E4-4534-EBCB-04B8E76915B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DF704950-3AF0-580C-5342-136439AF86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1ED99C94-11E9-D9D4-7A58-AFD29F3570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587D5044-B9B7-8C05-1AC0-AC468CFCA06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twoCellAnchor>
    <xdr:from>
      <xdr:col>0</xdr:col>
      <xdr:colOff>95250</xdr:colOff>
      <xdr:row>15</xdr:row>
      <xdr:rowOff>28575</xdr:rowOff>
    </xdr:from>
    <xdr:to>
      <xdr:col>6</xdr:col>
      <xdr:colOff>485775</xdr:colOff>
      <xdr:row>31</xdr:row>
      <xdr:rowOff>142875</xdr:rowOff>
    </xdr:to>
    <xdr:graphicFrame macro="">
      <xdr:nvGraphicFramePr>
        <xdr:cNvPr id="6148" name="Chart 4">
          <a:extLst>
            <a:ext uri="{FF2B5EF4-FFF2-40B4-BE49-F238E27FC236}">
              <a16:creationId xmlns:a16="http://schemas.microsoft.com/office/drawing/2014/main" id="{61414809-6234-2F11-3F40-C79DEB8B1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32</xdr:row>
      <xdr:rowOff>123825</xdr:rowOff>
    </xdr:from>
    <xdr:to>
      <xdr:col>7</xdr:col>
      <xdr:colOff>2543175</xdr:colOff>
      <xdr:row>51</xdr:row>
      <xdr:rowOff>19050</xdr:rowOff>
    </xdr:to>
    <xdr:graphicFrame macro="">
      <xdr:nvGraphicFramePr>
        <xdr:cNvPr id="6155" name="Chart 11">
          <a:extLst>
            <a:ext uri="{FF2B5EF4-FFF2-40B4-BE49-F238E27FC236}">
              <a16:creationId xmlns:a16="http://schemas.microsoft.com/office/drawing/2014/main" id="{52AA66AD-2CEB-E334-0236-57EBC71A9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6156" name="Chart 12">
          <a:extLst>
            <a:ext uri="{FF2B5EF4-FFF2-40B4-BE49-F238E27FC236}">
              <a16:creationId xmlns:a16="http://schemas.microsoft.com/office/drawing/2014/main" id="{57226384-DDD0-0013-5FBD-4D873D283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76200</xdr:rowOff>
    </xdr:from>
    <xdr:to>
      <xdr:col>4</xdr:col>
      <xdr:colOff>552450</xdr:colOff>
      <xdr:row>69</xdr:row>
      <xdr:rowOff>95250</xdr:rowOff>
    </xdr:to>
    <xdr:graphicFrame macro="">
      <xdr:nvGraphicFramePr>
        <xdr:cNvPr id="6158" name="Chart 14">
          <a:extLst>
            <a:ext uri="{FF2B5EF4-FFF2-40B4-BE49-F238E27FC236}">
              <a16:creationId xmlns:a16="http://schemas.microsoft.com/office/drawing/2014/main" id="{5D9F0354-FE82-B823-9AD4-F92AC5C2C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809625</xdr:colOff>
      <xdr:row>52</xdr:row>
      <xdr:rowOff>66675</xdr:rowOff>
    </xdr:from>
    <xdr:to>
      <xdr:col>7</xdr:col>
      <xdr:colOff>2600325</xdr:colOff>
      <xdr:row>70</xdr:row>
      <xdr:rowOff>9525</xdr:rowOff>
    </xdr:to>
    <xdr:graphicFrame macro="">
      <xdr:nvGraphicFramePr>
        <xdr:cNvPr id="6160" name="Chart 16">
          <a:extLst>
            <a:ext uri="{FF2B5EF4-FFF2-40B4-BE49-F238E27FC236}">
              <a16:creationId xmlns:a16="http://schemas.microsoft.com/office/drawing/2014/main" id="{1ABB8E47-E68D-3E0C-9362-F2A189D43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47625</xdr:colOff>
      <xdr:row>0</xdr:row>
      <xdr:rowOff>38100</xdr:rowOff>
    </xdr:from>
    <xdr:to>
      <xdr:col>8</xdr:col>
      <xdr:colOff>581025</xdr:colOff>
      <xdr:row>25</xdr:row>
      <xdr:rowOff>0</xdr:rowOff>
    </xdr:to>
    <xdr:graphicFrame macro="">
      <xdr:nvGraphicFramePr>
        <xdr:cNvPr id="4099" name="Chart 3">
          <a:extLst>
            <a:ext uri="{FF2B5EF4-FFF2-40B4-BE49-F238E27FC236}">
              <a16:creationId xmlns:a16="http://schemas.microsoft.com/office/drawing/2014/main" id="{1437C223-FE14-C9AE-CDDC-766DD0B87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9</xdr:col>
      <xdr:colOff>19050</xdr:colOff>
      <xdr:row>61</xdr:row>
      <xdr:rowOff>19050</xdr:rowOff>
    </xdr:to>
    <xdr:graphicFrame macro="">
      <xdr:nvGraphicFramePr>
        <xdr:cNvPr id="4100" name="Chart 4">
          <a:extLst>
            <a:ext uri="{FF2B5EF4-FFF2-40B4-BE49-F238E27FC236}">
              <a16:creationId xmlns:a16="http://schemas.microsoft.com/office/drawing/2014/main" id="{70FED5E8-B549-EFCA-6A91-3429C1CAB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a:extLst>
            <a:ext uri="{FF2B5EF4-FFF2-40B4-BE49-F238E27FC236}">
              <a16:creationId xmlns:a16="http://schemas.microsoft.com/office/drawing/2014/main" id="{419E7A8F-B58C-41FE-DAA7-5F9269011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xdr:row>
      <xdr:rowOff>0</xdr:rowOff>
    </xdr:from>
    <xdr:to>
      <xdr:col>11</xdr:col>
      <xdr:colOff>0</xdr:colOff>
      <xdr:row>18</xdr:row>
      <xdr:rowOff>152400</xdr:rowOff>
    </xdr:to>
    <xdr:graphicFrame macro="">
      <xdr:nvGraphicFramePr>
        <xdr:cNvPr id="5122" name="Chart 2">
          <a:extLst>
            <a:ext uri="{FF2B5EF4-FFF2-40B4-BE49-F238E27FC236}">
              <a16:creationId xmlns:a16="http://schemas.microsoft.com/office/drawing/2014/main" id="{F35CDD54-7079-2191-023A-B126B81A3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21</xdr:row>
      <xdr:rowOff>19050</xdr:rowOff>
    </xdr:from>
    <xdr:to>
      <xdr:col>11</xdr:col>
      <xdr:colOff>0</xdr:colOff>
      <xdr:row>38</xdr:row>
      <xdr:rowOff>95250</xdr:rowOff>
    </xdr:to>
    <xdr:graphicFrame macro="">
      <xdr:nvGraphicFramePr>
        <xdr:cNvPr id="5123" name="Chart 3">
          <a:extLst>
            <a:ext uri="{FF2B5EF4-FFF2-40B4-BE49-F238E27FC236}">
              <a16:creationId xmlns:a16="http://schemas.microsoft.com/office/drawing/2014/main" id="{3D9F6618-8DA5-7CC0-1CFE-68FA0DD39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9525</xdr:colOff>
      <xdr:row>58</xdr:row>
      <xdr:rowOff>9525</xdr:rowOff>
    </xdr:to>
    <xdr:graphicFrame macro="">
      <xdr:nvGraphicFramePr>
        <xdr:cNvPr id="5125" name="Chart 5">
          <a:extLst>
            <a:ext uri="{FF2B5EF4-FFF2-40B4-BE49-F238E27FC236}">
              <a16:creationId xmlns:a16="http://schemas.microsoft.com/office/drawing/2014/main" id="{2E050057-2E01-26C3-4B4A-F74296D05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57150</xdr:rowOff>
    </xdr:from>
    <xdr:to>
      <xdr:col>5</xdr:col>
      <xdr:colOff>114300</xdr:colOff>
      <xdr:row>38</xdr:row>
      <xdr:rowOff>142875</xdr:rowOff>
    </xdr:to>
    <xdr:graphicFrame macro="">
      <xdr:nvGraphicFramePr>
        <xdr:cNvPr id="5126" name="Chart 6">
          <a:extLst>
            <a:ext uri="{FF2B5EF4-FFF2-40B4-BE49-F238E27FC236}">
              <a16:creationId xmlns:a16="http://schemas.microsoft.com/office/drawing/2014/main" id="{9159C8EE-6C63-0A99-6429-2C72DE25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xdr:col>
      <xdr:colOff>200025</xdr:colOff>
      <xdr:row>4</xdr:row>
      <xdr:rowOff>66675</xdr:rowOff>
    </xdr:from>
    <xdr:to>
      <xdr:col>6</xdr:col>
      <xdr:colOff>533400</xdr:colOff>
      <xdr:row>22</xdr:row>
      <xdr:rowOff>85725</xdr:rowOff>
    </xdr:to>
    <xdr:graphicFrame macro="">
      <xdr:nvGraphicFramePr>
        <xdr:cNvPr id="2054" name="Chart 6">
          <a:extLst>
            <a:ext uri="{FF2B5EF4-FFF2-40B4-BE49-F238E27FC236}">
              <a16:creationId xmlns:a16="http://schemas.microsoft.com/office/drawing/2014/main" id="{BB398A1D-4C3D-4885-CC70-730F06E7B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95250</xdr:rowOff>
    </xdr:from>
    <xdr:to>
      <xdr:col>14</xdr:col>
      <xdr:colOff>0</xdr:colOff>
      <xdr:row>21</xdr:row>
      <xdr:rowOff>152400</xdr:rowOff>
    </xdr:to>
    <xdr:graphicFrame macro="">
      <xdr:nvGraphicFramePr>
        <xdr:cNvPr id="2055" name="Chart 7">
          <a:extLst>
            <a:ext uri="{FF2B5EF4-FFF2-40B4-BE49-F238E27FC236}">
              <a16:creationId xmlns:a16="http://schemas.microsoft.com/office/drawing/2014/main" id="{17B1B26E-9F21-ACEE-B680-C29C86194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0</xdr:rowOff>
    </xdr:from>
    <xdr:to>
      <xdr:col>7</xdr:col>
      <xdr:colOff>19050</xdr:colOff>
      <xdr:row>45</xdr:row>
      <xdr:rowOff>104775</xdr:rowOff>
    </xdr:to>
    <xdr:graphicFrame macro="">
      <xdr:nvGraphicFramePr>
        <xdr:cNvPr id="2056" name="Chart 8">
          <a:extLst>
            <a:ext uri="{FF2B5EF4-FFF2-40B4-BE49-F238E27FC236}">
              <a16:creationId xmlns:a16="http://schemas.microsoft.com/office/drawing/2014/main" id="{09A104EA-EFB7-A9DE-C30E-122FFFD51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27</xdr:row>
      <xdr:rowOff>104775</xdr:rowOff>
    </xdr:from>
    <xdr:to>
      <xdr:col>14</xdr:col>
      <xdr:colOff>0</xdr:colOff>
      <xdr:row>45</xdr:row>
      <xdr:rowOff>57150</xdr:rowOff>
    </xdr:to>
    <xdr:graphicFrame macro="">
      <xdr:nvGraphicFramePr>
        <xdr:cNvPr id="2057" name="Chart 9">
          <a:extLst>
            <a:ext uri="{FF2B5EF4-FFF2-40B4-BE49-F238E27FC236}">
              <a16:creationId xmlns:a16="http://schemas.microsoft.com/office/drawing/2014/main" id="{986091DE-E4D0-0792-1AF8-A807677A4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48</xdr:row>
      <xdr:rowOff>123825</xdr:rowOff>
    </xdr:from>
    <xdr:to>
      <xdr:col>12</xdr:col>
      <xdr:colOff>0</xdr:colOff>
      <xdr:row>73</xdr:row>
      <xdr:rowOff>66675</xdr:rowOff>
    </xdr:to>
    <xdr:graphicFrame macro="">
      <xdr:nvGraphicFramePr>
        <xdr:cNvPr id="2059" name="Chart 11">
          <a:extLst>
            <a:ext uri="{FF2B5EF4-FFF2-40B4-BE49-F238E27FC236}">
              <a16:creationId xmlns:a16="http://schemas.microsoft.com/office/drawing/2014/main" id="{59B27AC2-8FF9-BB44-F3F4-29E8938B8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41" name="Chart 1">
          <a:extLst>
            <a:ext uri="{FF2B5EF4-FFF2-40B4-BE49-F238E27FC236}">
              <a16:creationId xmlns:a16="http://schemas.microsoft.com/office/drawing/2014/main" id="{33D2D341-D4A6-D766-7830-466C8D34D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42" name="Chart 2">
          <a:extLst>
            <a:ext uri="{FF2B5EF4-FFF2-40B4-BE49-F238E27FC236}">
              <a16:creationId xmlns:a16="http://schemas.microsoft.com/office/drawing/2014/main" id="{7917409E-E8ED-5C95-BB53-23FB76127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43" name="Chart 3">
          <a:extLst>
            <a:ext uri="{FF2B5EF4-FFF2-40B4-BE49-F238E27FC236}">
              <a16:creationId xmlns:a16="http://schemas.microsoft.com/office/drawing/2014/main" id="{663A2451-30E5-013D-2D7C-CE8ED8055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61444" name="AutoShape 4">
          <a:extLst>
            <a:ext uri="{FF2B5EF4-FFF2-40B4-BE49-F238E27FC236}">
              <a16:creationId xmlns:a16="http://schemas.microsoft.com/office/drawing/2014/main" id="{A16DC296-938E-DF33-9363-C8DD0B974576}"/>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45" name="Chart 5">
          <a:extLst>
            <a:ext uri="{FF2B5EF4-FFF2-40B4-BE49-F238E27FC236}">
              <a16:creationId xmlns:a16="http://schemas.microsoft.com/office/drawing/2014/main" id="{9338CE39-6ED4-69D5-2211-9353C4636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446" name="Chart 6">
          <a:extLst>
            <a:ext uri="{FF2B5EF4-FFF2-40B4-BE49-F238E27FC236}">
              <a16:creationId xmlns:a16="http://schemas.microsoft.com/office/drawing/2014/main" id="{5AEBE7AE-5A96-39EA-A007-A1B25204C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447" name="AutoShape 7">
          <a:extLst>
            <a:ext uri="{FF2B5EF4-FFF2-40B4-BE49-F238E27FC236}">
              <a16:creationId xmlns:a16="http://schemas.microsoft.com/office/drawing/2014/main" id="{121D01CD-83D5-C888-0EE7-D471B6F34E97}"/>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448" name="Chart 8">
          <a:extLst>
            <a:ext uri="{FF2B5EF4-FFF2-40B4-BE49-F238E27FC236}">
              <a16:creationId xmlns:a16="http://schemas.microsoft.com/office/drawing/2014/main" id="{0AF3D5B4-AB86-6172-5B59-08F71AC1B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0.16295</cdr:x>
      <cdr:y>0.34722</cdr:y>
    </cdr:from>
    <cdr:to>
      <cdr:x>0.83975</cdr:x>
      <cdr:y>0.34722</cdr:y>
    </cdr:to>
    <cdr:sp macro="" textlink="">
      <cdr:nvSpPr>
        <cdr:cNvPr id="64513" name="Line 1">
          <a:extLst xmlns:a="http://schemas.openxmlformats.org/drawingml/2006/main">
            <a:ext uri="{FF2B5EF4-FFF2-40B4-BE49-F238E27FC236}">
              <a16:creationId xmlns:a16="http://schemas.microsoft.com/office/drawing/2014/main" id="{C802AF2D-CAE4-1BD5-AC05-F0C805178EF0}"/>
            </a:ext>
          </a:extLst>
        </cdr:cNvPr>
        <cdr:cNvSpPr>
          <a:spLocks xmlns:a="http://schemas.openxmlformats.org/drawingml/2006/main" noChangeShapeType="1"/>
        </cdr:cNvSpPr>
      </cdr:nvSpPr>
      <cdr:spPr bwMode="auto">
        <a:xfrm xmlns:a="http://schemas.openxmlformats.org/drawingml/2006/main" flipH="1">
          <a:off x="936003" y="1167325"/>
          <a:ext cx="387434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5.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50177" name="Chart 1">
          <a:extLst>
            <a:ext uri="{FF2B5EF4-FFF2-40B4-BE49-F238E27FC236}">
              <a16:creationId xmlns:a16="http://schemas.microsoft.com/office/drawing/2014/main" id="{267A7DB6-0112-60BA-0D3A-2DAF5FF6C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50178" name="Chart 2">
          <a:extLst>
            <a:ext uri="{FF2B5EF4-FFF2-40B4-BE49-F238E27FC236}">
              <a16:creationId xmlns:a16="http://schemas.microsoft.com/office/drawing/2014/main" id="{CE1511B2-D71D-FD19-596C-A7D0BB816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50179" name="Chart 3">
          <a:extLst>
            <a:ext uri="{FF2B5EF4-FFF2-40B4-BE49-F238E27FC236}">
              <a16:creationId xmlns:a16="http://schemas.microsoft.com/office/drawing/2014/main" id="{8F2CE06B-4690-846F-6F97-D161FBB9C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50180" name="AutoShape 4">
          <a:extLst>
            <a:ext uri="{FF2B5EF4-FFF2-40B4-BE49-F238E27FC236}">
              <a16:creationId xmlns:a16="http://schemas.microsoft.com/office/drawing/2014/main" id="{214581F7-2EBF-E92B-F5B9-580A4623CAB8}"/>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50181" name="Chart 5">
          <a:extLst>
            <a:ext uri="{FF2B5EF4-FFF2-40B4-BE49-F238E27FC236}">
              <a16:creationId xmlns:a16="http://schemas.microsoft.com/office/drawing/2014/main" id="{C13AF064-AE68-4A99-1713-FBD0090CD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50182" name="Chart 6">
          <a:extLst>
            <a:ext uri="{FF2B5EF4-FFF2-40B4-BE49-F238E27FC236}">
              <a16:creationId xmlns:a16="http://schemas.microsoft.com/office/drawing/2014/main" id="{8DAE93BB-483E-3A4B-0F24-33DF890E7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50183" name="AutoShape 7">
          <a:extLst>
            <a:ext uri="{FF2B5EF4-FFF2-40B4-BE49-F238E27FC236}">
              <a16:creationId xmlns:a16="http://schemas.microsoft.com/office/drawing/2014/main" id="{B125C7F5-BAE3-47A7-804A-B605CDE24421}"/>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50184" name="Chart 8">
          <a:extLst>
            <a:ext uri="{FF2B5EF4-FFF2-40B4-BE49-F238E27FC236}">
              <a16:creationId xmlns:a16="http://schemas.microsoft.com/office/drawing/2014/main" id="{C9A61F27-ECA7-B0AB-443F-D22693738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43009" name="Chart 1">
          <a:extLst>
            <a:ext uri="{FF2B5EF4-FFF2-40B4-BE49-F238E27FC236}">
              <a16:creationId xmlns:a16="http://schemas.microsoft.com/office/drawing/2014/main" id="{4BC8627B-AA8F-2EDF-077D-764E163BD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43010" name="Chart 2">
          <a:extLst>
            <a:ext uri="{FF2B5EF4-FFF2-40B4-BE49-F238E27FC236}">
              <a16:creationId xmlns:a16="http://schemas.microsoft.com/office/drawing/2014/main" id="{3F3744EC-5201-038E-87FB-526468616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43011" name="Chart 3">
          <a:extLst>
            <a:ext uri="{FF2B5EF4-FFF2-40B4-BE49-F238E27FC236}">
              <a16:creationId xmlns:a16="http://schemas.microsoft.com/office/drawing/2014/main" id="{E17AAAA4-223D-2DD5-F746-3A2485E49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43012" name="AutoShape 4">
          <a:extLst>
            <a:ext uri="{FF2B5EF4-FFF2-40B4-BE49-F238E27FC236}">
              <a16:creationId xmlns:a16="http://schemas.microsoft.com/office/drawing/2014/main" id="{A6453ADC-FF8C-DB2B-1ED5-869938D5F93A}"/>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43013" name="Chart 5">
          <a:extLst>
            <a:ext uri="{FF2B5EF4-FFF2-40B4-BE49-F238E27FC236}">
              <a16:creationId xmlns:a16="http://schemas.microsoft.com/office/drawing/2014/main" id="{6442CD31-8124-2EB9-AF55-FB2C6EFEA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43014" name="Chart 6">
          <a:extLst>
            <a:ext uri="{FF2B5EF4-FFF2-40B4-BE49-F238E27FC236}">
              <a16:creationId xmlns:a16="http://schemas.microsoft.com/office/drawing/2014/main" id="{FC2EF117-7C4A-3785-4E24-6DC294C02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43015" name="AutoShape 7">
          <a:extLst>
            <a:ext uri="{FF2B5EF4-FFF2-40B4-BE49-F238E27FC236}">
              <a16:creationId xmlns:a16="http://schemas.microsoft.com/office/drawing/2014/main" id="{2F8BB427-6391-549E-F31D-EAD9D5564268}"/>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43016" name="Chart 8">
          <a:extLst>
            <a:ext uri="{FF2B5EF4-FFF2-40B4-BE49-F238E27FC236}">
              <a16:creationId xmlns:a16="http://schemas.microsoft.com/office/drawing/2014/main" id="{8EC10D5D-73D7-2938-F73D-02AF398DB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0.18139</cdr:x>
      <cdr:y>0.31418</cdr:y>
    </cdr:from>
    <cdr:to>
      <cdr:x>0.77755</cdr:x>
      <cdr:y>0.31418</cdr:y>
    </cdr:to>
    <cdr:sp macro="" textlink="">
      <cdr:nvSpPr>
        <cdr:cNvPr id="46081" name="Line 1">
          <a:extLst xmlns:a="http://schemas.openxmlformats.org/drawingml/2006/main">
            <a:ext uri="{FF2B5EF4-FFF2-40B4-BE49-F238E27FC236}">
              <a16:creationId xmlns:a16="http://schemas.microsoft.com/office/drawing/2014/main" id="{C3715E0E-AD65-C8AB-99FE-202F3CA09B67}"/>
            </a:ext>
          </a:extLst>
        </cdr:cNvPr>
        <cdr:cNvSpPr>
          <a:spLocks xmlns:a="http://schemas.openxmlformats.org/drawingml/2006/main" noChangeShapeType="1"/>
        </cdr:cNvSpPr>
      </cdr:nvSpPr>
      <cdr:spPr bwMode="auto">
        <a:xfrm xmlns:a="http://schemas.openxmlformats.org/drawingml/2006/main" flipH="1">
          <a:off x="1041552" y="1056569"/>
          <a:ext cx="34127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0.55113</cdr:x>
      <cdr:y>0.0963</cdr:y>
    </cdr:from>
    <cdr:to>
      <cdr:x>0.76256</cdr:x>
      <cdr:y>0.15533</cdr:y>
    </cdr:to>
    <cdr:sp macro="" textlink="">
      <cdr:nvSpPr>
        <cdr:cNvPr id="46082" name="AutoShape 2">
          <a:extLst xmlns:a="http://schemas.openxmlformats.org/drawingml/2006/main">
            <a:ext uri="{FF2B5EF4-FFF2-40B4-BE49-F238E27FC236}">
              <a16:creationId xmlns:a16="http://schemas.microsoft.com/office/drawing/2014/main" id="{E8D88B94-9EA7-32D6-6109-8D2BF2140809}"/>
            </a:ext>
          </a:extLst>
        </cdr:cNvPr>
        <cdr:cNvSpPr>
          <a:spLocks xmlns:a="http://schemas.openxmlformats.org/drawingml/2006/main" noChangeArrowheads="1"/>
        </cdr:cNvSpPr>
      </cdr:nvSpPr>
      <cdr:spPr bwMode="auto">
        <a:xfrm xmlns:a="http://schemas.openxmlformats.org/drawingml/2006/main">
          <a:off x="3158160" y="326063"/>
          <a:ext cx="1210294" cy="197896"/>
        </a:xfrm>
        <a:prstGeom xmlns:a="http://schemas.openxmlformats.org/drawingml/2006/main" prst="wedgeRectCallout">
          <a:avLst>
            <a:gd name="adj1" fmla="val -49009"/>
            <a:gd name="adj2" fmla="val 152736"/>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35841" name="Chart 1">
          <a:extLst>
            <a:ext uri="{FF2B5EF4-FFF2-40B4-BE49-F238E27FC236}">
              <a16:creationId xmlns:a16="http://schemas.microsoft.com/office/drawing/2014/main" id="{F00B3DA0-67C8-F836-5094-FB6F8EBEE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35842" name="Chart 2">
          <a:extLst>
            <a:ext uri="{FF2B5EF4-FFF2-40B4-BE49-F238E27FC236}">
              <a16:creationId xmlns:a16="http://schemas.microsoft.com/office/drawing/2014/main" id="{FD64A5B1-2CB1-ACE9-E9AE-D98F4B1AD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35843" name="Chart 3">
          <a:extLst>
            <a:ext uri="{FF2B5EF4-FFF2-40B4-BE49-F238E27FC236}">
              <a16:creationId xmlns:a16="http://schemas.microsoft.com/office/drawing/2014/main" id="{F3064697-19BC-33ED-F8AE-81750C01E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35844" name="AutoShape 4">
          <a:extLst>
            <a:ext uri="{FF2B5EF4-FFF2-40B4-BE49-F238E27FC236}">
              <a16:creationId xmlns:a16="http://schemas.microsoft.com/office/drawing/2014/main" id="{B31318F2-E8A3-CB06-6F62-23DBD6851243}"/>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35846" name="Chart 6">
          <a:extLst>
            <a:ext uri="{FF2B5EF4-FFF2-40B4-BE49-F238E27FC236}">
              <a16:creationId xmlns:a16="http://schemas.microsoft.com/office/drawing/2014/main" id="{E437C19A-BCC7-6838-9C45-9B3B42652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35847" name="Chart 7">
          <a:extLst>
            <a:ext uri="{FF2B5EF4-FFF2-40B4-BE49-F238E27FC236}">
              <a16:creationId xmlns:a16="http://schemas.microsoft.com/office/drawing/2014/main" id="{32312466-FCE7-221B-57FF-6906B0742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35848" name="AutoShape 8">
          <a:extLst>
            <a:ext uri="{FF2B5EF4-FFF2-40B4-BE49-F238E27FC236}">
              <a16:creationId xmlns:a16="http://schemas.microsoft.com/office/drawing/2014/main" id="{57F51D71-316C-3919-2441-78309E2E443F}"/>
            </a:ext>
          </a:extLst>
        </xdr:cNvPr>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35849" name="Chart 9">
          <a:extLst>
            <a:ext uri="{FF2B5EF4-FFF2-40B4-BE49-F238E27FC236}">
              <a16:creationId xmlns:a16="http://schemas.microsoft.com/office/drawing/2014/main" id="{6225C758-94AF-3695-20C3-0658AAB10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0.15154</cdr:x>
      <cdr:y>0.31953</cdr:y>
    </cdr:from>
    <cdr:to>
      <cdr:x>0.7885</cdr:x>
      <cdr:y>0.31953</cdr:y>
    </cdr:to>
    <cdr:sp macro="" textlink="">
      <cdr:nvSpPr>
        <cdr:cNvPr id="38913" name="Line 1">
          <a:extLst xmlns:a="http://schemas.openxmlformats.org/drawingml/2006/main">
            <a:ext uri="{FF2B5EF4-FFF2-40B4-BE49-F238E27FC236}">
              <a16:creationId xmlns:a16="http://schemas.microsoft.com/office/drawing/2014/main" id="{AF2B4802-C6BB-37B1-9812-9177B89E1B04}"/>
            </a:ext>
          </a:extLst>
        </cdr:cNvPr>
        <cdr:cNvSpPr>
          <a:spLocks xmlns:a="http://schemas.openxmlformats.org/drawingml/2006/main" noChangeShapeType="1"/>
        </cdr:cNvSpPr>
      </cdr:nvSpPr>
      <cdr:spPr bwMode="auto">
        <a:xfrm xmlns:a="http://schemas.openxmlformats.org/drawingml/2006/main" flipH="1">
          <a:off x="850457" y="1074485"/>
          <a:ext cx="356135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0.60837</cdr:x>
      <cdr:y>0.06278</cdr:y>
    </cdr:from>
    <cdr:to>
      <cdr:x>0.78703</cdr:x>
      <cdr:y>0.16796</cdr:y>
    </cdr:to>
    <cdr:sp macro="" textlink="">
      <cdr:nvSpPr>
        <cdr:cNvPr id="38914" name="AutoShape 2">
          <a:extLst xmlns:a="http://schemas.openxmlformats.org/drawingml/2006/main">
            <a:ext uri="{FF2B5EF4-FFF2-40B4-BE49-F238E27FC236}">
              <a16:creationId xmlns:a16="http://schemas.microsoft.com/office/drawing/2014/main" id="{F5A2889A-12B3-B431-ECCB-D864AF11E264}"/>
            </a:ext>
          </a:extLst>
        </cdr:cNvPr>
        <cdr:cNvSpPr>
          <a:spLocks xmlns:a="http://schemas.openxmlformats.org/drawingml/2006/main" noChangeArrowheads="1"/>
        </cdr:cNvSpPr>
      </cdr:nvSpPr>
      <cdr:spPr bwMode="auto">
        <a:xfrm xmlns:a="http://schemas.openxmlformats.org/drawingml/2006/main">
          <a:off x="3404688" y="213678"/>
          <a:ext cx="998885" cy="352629"/>
        </a:xfrm>
        <a:prstGeom xmlns:a="http://schemas.openxmlformats.org/drawingml/2006/main" prst="wedgeRectCallout">
          <a:avLst>
            <a:gd name="adj1" fmla="val -62644"/>
            <a:gd name="adj2" fmla="val 76667"/>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eaned%20Up%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A1" t="str">
            <v>S. Cone Gas</v>
          </cell>
          <cell r="B1">
            <v>0</v>
          </cell>
        </row>
        <row r="2">
          <cell r="A2" t="str">
            <v>S-Cone Power</v>
          </cell>
          <cell r="B2">
            <v>0</v>
          </cell>
        </row>
        <row r="3">
          <cell r="A3" t="str">
            <v>Brazil Power</v>
          </cell>
          <cell r="B3">
            <v>0</v>
          </cell>
        </row>
        <row r="4">
          <cell r="A4" t="str">
            <v>Broadband</v>
          </cell>
          <cell r="B4">
            <v>1</v>
          </cell>
        </row>
        <row r="5">
          <cell r="A5" t="str">
            <v>Capital Portfolio</v>
          </cell>
          <cell r="B5">
            <v>3</v>
          </cell>
        </row>
        <row r="6">
          <cell r="A6" t="str">
            <v>Coal</v>
          </cell>
          <cell r="B6">
            <v>1</v>
          </cell>
        </row>
        <row r="7">
          <cell r="A7" t="str">
            <v>Coal Bench</v>
          </cell>
          <cell r="B7">
            <v>1</v>
          </cell>
        </row>
        <row r="8">
          <cell r="A8" t="str">
            <v>Convertible Arbitrage</v>
          </cell>
          <cell r="B8">
            <v>1</v>
          </cell>
        </row>
        <row r="9">
          <cell r="A9" t="str">
            <v>Cross Commodity</v>
          </cell>
          <cell r="B9">
            <v>1</v>
          </cell>
        </row>
        <row r="10">
          <cell r="A10" t="str">
            <v>Advertising</v>
          </cell>
          <cell r="B10">
            <v>0</v>
          </cell>
        </row>
        <row r="11">
          <cell r="A11" t="str">
            <v>EES/EWS Gas</v>
          </cell>
          <cell r="B11">
            <v>1</v>
          </cell>
        </row>
        <row r="12">
          <cell r="A12" t="str">
            <v>EES/EWS Power</v>
          </cell>
          <cell r="B12">
            <v>5</v>
          </cell>
        </row>
        <row r="13">
          <cell r="A13" t="str">
            <v>EIM Bench</v>
          </cell>
          <cell r="B13">
            <v>3</v>
          </cell>
        </row>
        <row r="14">
          <cell r="A14" t="str">
            <v>Emerging Bench</v>
          </cell>
          <cell r="B14">
            <v>3</v>
          </cell>
        </row>
        <row r="15">
          <cell r="A15" t="str">
            <v>Emissions</v>
          </cell>
          <cell r="B15">
            <v>0</v>
          </cell>
        </row>
        <row r="16">
          <cell r="A16" t="str">
            <v>Equities</v>
          </cell>
          <cell r="B16">
            <v>2</v>
          </cell>
        </row>
        <row r="17">
          <cell r="A17" t="str">
            <v>Freight Trading</v>
          </cell>
          <cell r="B17">
            <v>0</v>
          </cell>
        </row>
        <row r="18">
          <cell r="A18" t="str">
            <v>Gas Bench</v>
          </cell>
          <cell r="B18">
            <v>3</v>
          </cell>
        </row>
        <row r="19">
          <cell r="A19" t="str">
            <v>Global Products</v>
          </cell>
          <cell r="B19">
            <v>0</v>
          </cell>
        </row>
        <row r="20">
          <cell r="A20" t="str">
            <v>Interest Rate</v>
          </cell>
          <cell r="B20">
            <v>2</v>
          </cell>
        </row>
        <row r="21">
          <cell r="A21" t="str">
            <v>Liquids Bench</v>
          </cell>
          <cell r="B21">
            <v>1</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1</v>
          </cell>
        </row>
        <row r="28">
          <cell r="A28" t="str">
            <v>Outage Options</v>
          </cell>
          <cell r="B28">
            <v>0</v>
          </cell>
        </row>
        <row r="29">
          <cell r="A29" t="str">
            <v>Paper</v>
          </cell>
          <cell r="B29">
            <v>1</v>
          </cell>
        </row>
        <row r="30">
          <cell r="A30" t="str">
            <v>Power Canada</v>
          </cell>
          <cell r="B30">
            <v>2</v>
          </cell>
        </row>
        <row r="31">
          <cell r="A31" t="str">
            <v>Power East</v>
          </cell>
          <cell r="B31">
            <v>6</v>
          </cell>
        </row>
        <row r="32">
          <cell r="A32" t="str">
            <v>Power West</v>
          </cell>
          <cell r="B32">
            <v>4</v>
          </cell>
        </row>
        <row r="33">
          <cell r="A33" t="str">
            <v>Power Bench</v>
          </cell>
          <cell r="B33">
            <v>8</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row>
        <row r="65">
          <cell r="AA65">
            <v>37098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refreshError="1"/>
      <sheetData sheetId="1">
        <row r="4">
          <cell r="B4" t="str">
            <v>DAY</v>
          </cell>
        </row>
        <row r="5">
          <cell r="A5" t="str">
            <v xml:space="preserve">Advertising </v>
          </cell>
          <cell r="B5">
            <v>0</v>
          </cell>
        </row>
        <row r="6">
          <cell r="A6" t="str">
            <v xml:space="preserve">Broadband </v>
          </cell>
          <cell r="B6">
            <v>2</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6</v>
          </cell>
        </row>
        <row r="11">
          <cell r="A11" t="str">
            <v xml:space="preserve">Financial Trading Fx </v>
          </cell>
          <cell r="B11">
            <v>2</v>
          </cell>
        </row>
        <row r="12">
          <cell r="A12" t="str">
            <v>Freight Trading</v>
          </cell>
          <cell r="B12">
            <v>1</v>
          </cell>
        </row>
        <row r="13">
          <cell r="A13" t="str">
            <v xml:space="preserve">Gas Bench </v>
          </cell>
          <cell r="B13">
            <v>0</v>
          </cell>
        </row>
        <row r="14">
          <cell r="A14" t="str">
            <v xml:space="preserve">Lumber </v>
          </cell>
          <cell r="B14">
            <v>2</v>
          </cell>
        </row>
        <row r="15">
          <cell r="A15" t="str">
            <v xml:space="preserve">Merchant </v>
          </cell>
          <cell r="B15">
            <v>0</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5</v>
          </cell>
        </row>
        <row r="20">
          <cell r="A20" t="str">
            <v xml:space="preserve">Power West </v>
          </cell>
          <cell r="B20">
            <v>3</v>
          </cell>
        </row>
        <row r="21">
          <cell r="A21" t="str">
            <v xml:space="preserve">Power Canada </v>
          </cell>
          <cell r="B21">
            <v>1</v>
          </cell>
        </row>
        <row r="22">
          <cell r="A22" t="str">
            <v xml:space="preserve">South America - Brazil Power </v>
          </cell>
          <cell r="B22">
            <v>1</v>
          </cell>
        </row>
        <row r="23">
          <cell r="A23" t="str">
            <v xml:space="preserve">UK Summary </v>
          </cell>
          <cell r="B23">
            <v>0</v>
          </cell>
        </row>
        <row r="24">
          <cell r="A24" t="str">
            <v>Interest Rate</v>
          </cell>
          <cell r="B24">
            <v>0</v>
          </cell>
        </row>
        <row r="25">
          <cell r="A25" t="str">
            <v>Liquids</v>
          </cell>
          <cell r="B25">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Chart2"/>
      <sheetName val="Sheet1"/>
      <sheetName val="Sheet2"/>
      <sheetName val="Sheet3"/>
    </sheetNames>
    <sheetDataSet>
      <sheetData sheetId="0" refreshError="1"/>
      <sheetData sheetId="1" refreshError="1"/>
      <sheetData sheetId="2">
        <row r="1">
          <cell r="B1">
            <v>37019</v>
          </cell>
          <cell r="C1">
            <v>37020</v>
          </cell>
          <cell r="D1">
            <v>37021</v>
          </cell>
          <cell r="E1">
            <v>37022</v>
          </cell>
          <cell r="F1">
            <v>37026</v>
          </cell>
          <cell r="G1">
            <v>37027</v>
          </cell>
          <cell r="H1">
            <v>37028</v>
          </cell>
          <cell r="I1">
            <v>37029</v>
          </cell>
          <cell r="J1">
            <v>37032</v>
          </cell>
          <cell r="K1">
            <v>37033</v>
          </cell>
          <cell r="L1">
            <v>37034</v>
          </cell>
          <cell r="M1">
            <v>37035</v>
          </cell>
          <cell r="N1">
            <v>37036</v>
          </cell>
          <cell r="O1">
            <v>37040</v>
          </cell>
          <cell r="P1">
            <v>37041</v>
          </cell>
          <cell r="Q1">
            <v>37042</v>
          </cell>
          <cell r="R1">
            <v>37043</v>
          </cell>
          <cell r="S1">
            <v>37046</v>
          </cell>
          <cell r="T1">
            <v>37047</v>
          </cell>
          <cell r="U1">
            <v>37048</v>
          </cell>
          <cell r="V1">
            <v>37049</v>
          </cell>
          <cell r="W1">
            <v>37050</v>
          </cell>
        </row>
        <row r="2">
          <cell r="A2" t="str">
            <v xml:space="preserve">        POWER EAST</v>
          </cell>
          <cell r="B2">
            <v>274.27111999999943</v>
          </cell>
          <cell r="C2">
            <v>-351.90881999999692</v>
          </cell>
          <cell r="D2">
            <v>7455.6872300000005</v>
          </cell>
          <cell r="E2">
            <v>-77.856779999999844</v>
          </cell>
          <cell r="F2">
            <v>235.5552000000007</v>
          </cell>
          <cell r="G2">
            <v>497.13971000000129</v>
          </cell>
          <cell r="H2">
            <v>322.92431999999826</v>
          </cell>
          <cell r="I2">
            <v>-93.191179999999989</v>
          </cell>
          <cell r="J2">
            <v>304.99467999999979</v>
          </cell>
          <cell r="K2">
            <v>560.85923999999977</v>
          </cell>
          <cell r="L2">
            <v>0.63310999999976048</v>
          </cell>
          <cell r="M2">
            <v>4013.65688</v>
          </cell>
          <cell r="N2">
            <v>115.1476900000016</v>
          </cell>
          <cell r="O2">
            <v>14.195090000001073</v>
          </cell>
          <cell r="P2">
            <v>389.33067000000301</v>
          </cell>
          <cell r="Q2">
            <v>18484.8043</v>
          </cell>
          <cell r="R2">
            <v>-2.2367300000005343</v>
          </cell>
          <cell r="S2">
            <v>3032</v>
          </cell>
          <cell r="T2">
            <v>-164.41061999999965</v>
          </cell>
          <cell r="U2">
            <v>-327.19721000000027</v>
          </cell>
          <cell r="V2">
            <v>-17907.096099999999</v>
          </cell>
          <cell r="W2">
            <v>8.3906299999998737</v>
          </cell>
        </row>
        <row r="3">
          <cell r="A3" t="str">
            <v xml:space="preserve">        POWER WEST</v>
          </cell>
          <cell r="B3">
            <v>-552.86400000000003</v>
          </cell>
          <cell r="C3">
            <v>-471.22994000000108</v>
          </cell>
          <cell r="D3">
            <v>-516.7495300000005</v>
          </cell>
          <cell r="E3">
            <v>-221.87241999999969</v>
          </cell>
          <cell r="F3">
            <v>-411.27678999999989</v>
          </cell>
          <cell r="G3">
            <v>-391.36429000000135</v>
          </cell>
          <cell r="H3">
            <v>-390.54736000000048</v>
          </cell>
          <cell r="I3">
            <v>-312.37960999999996</v>
          </cell>
          <cell r="J3">
            <v>-1949.3656399999998</v>
          </cell>
          <cell r="K3">
            <v>-950.86979999999994</v>
          </cell>
          <cell r="L3">
            <v>388.81694999999672</v>
          </cell>
          <cell r="M3">
            <v>-15844.635679999998</v>
          </cell>
          <cell r="N3">
            <v>-963.56814000000031</v>
          </cell>
          <cell r="O3">
            <v>-2721.1724800000011</v>
          </cell>
          <cell r="P3">
            <v>-248.32848000000104</v>
          </cell>
          <cell r="Q3">
            <v>-2967.5223699999988</v>
          </cell>
          <cell r="R3">
            <v>9174.6288499999991</v>
          </cell>
          <cell r="S3">
            <v>8036</v>
          </cell>
          <cell r="T3">
            <v>-291.79229999999916</v>
          </cell>
          <cell r="U3">
            <v>-96.824800000000096</v>
          </cell>
          <cell r="V3">
            <v>-21797.64587</v>
          </cell>
          <cell r="W3">
            <v>-27.276549999999588</v>
          </cell>
        </row>
        <row r="4">
          <cell r="A4" t="str">
            <v xml:space="preserve">        US NATURAL GAS</v>
          </cell>
          <cell r="B4">
            <v>0</v>
          </cell>
          <cell r="C4">
            <v>0</v>
          </cell>
          <cell r="D4">
            <v>0</v>
          </cell>
          <cell r="E4">
            <v>0</v>
          </cell>
          <cell r="F4">
            <v>0</v>
          </cell>
          <cell r="G4">
            <v>0</v>
          </cell>
          <cell r="H4">
            <v>0</v>
          </cell>
          <cell r="I4">
            <v>0</v>
          </cell>
          <cell r="J4">
            <v>0</v>
          </cell>
          <cell r="K4">
            <v>0</v>
          </cell>
          <cell r="L4">
            <v>0</v>
          </cell>
          <cell r="M4">
            <v>33545.779929999997</v>
          </cell>
          <cell r="N4">
            <v>0</v>
          </cell>
          <cell r="O4">
            <v>0</v>
          </cell>
          <cell r="P4">
            <v>0</v>
          </cell>
          <cell r="Q4">
            <v>6290.1782600000006</v>
          </cell>
          <cell r="R4">
            <v>0</v>
          </cell>
          <cell r="S4">
            <v>-16652</v>
          </cell>
          <cell r="T4">
            <v>505.38909000000058</v>
          </cell>
          <cell r="U4">
            <v>0</v>
          </cell>
          <cell r="V4">
            <v>18257.040979999998</v>
          </cell>
          <cell r="W4">
            <v>0</v>
          </cell>
        </row>
        <row r="5">
          <cell r="A5" t="str">
            <v xml:space="preserve">        CANADA GAS</v>
          </cell>
          <cell r="B5">
            <v>0</v>
          </cell>
          <cell r="C5">
            <v>0</v>
          </cell>
          <cell r="D5">
            <v>0</v>
          </cell>
          <cell r="E5">
            <v>0</v>
          </cell>
          <cell r="F5">
            <v>0</v>
          </cell>
          <cell r="G5">
            <v>0</v>
          </cell>
          <cell r="H5">
            <v>0</v>
          </cell>
          <cell r="I5">
            <v>0</v>
          </cell>
          <cell r="J5">
            <v>0</v>
          </cell>
          <cell r="K5">
            <v>0</v>
          </cell>
          <cell r="L5">
            <v>0</v>
          </cell>
          <cell r="M5">
            <v>1568.83547</v>
          </cell>
          <cell r="N5">
            <v>0</v>
          </cell>
          <cell r="O5">
            <v>0</v>
          </cell>
          <cell r="P5">
            <v>0</v>
          </cell>
          <cell r="Q5">
            <v>-638.21360000000004</v>
          </cell>
          <cell r="R5">
            <v>0</v>
          </cell>
          <cell r="S5">
            <v>1508</v>
          </cell>
          <cell r="T5">
            <v>-1392.6500800000001</v>
          </cell>
          <cell r="U5">
            <v>0</v>
          </cell>
          <cell r="V5">
            <v>-1638.0330899999999</v>
          </cell>
          <cell r="W5">
            <v>0</v>
          </cell>
        </row>
        <row r="6">
          <cell r="A6" t="str">
            <v xml:space="preserve">       GAS ORIGINATION</v>
          </cell>
          <cell r="B6">
            <v>0</v>
          </cell>
          <cell r="C6">
            <v>0</v>
          </cell>
          <cell r="D6">
            <v>0</v>
          </cell>
          <cell r="E6">
            <v>0</v>
          </cell>
          <cell r="F6">
            <v>0</v>
          </cell>
          <cell r="G6">
            <v>0</v>
          </cell>
          <cell r="H6">
            <v>0</v>
          </cell>
          <cell r="I6">
            <v>0</v>
          </cell>
          <cell r="J6">
            <v>0</v>
          </cell>
          <cell r="K6">
            <v>0</v>
          </cell>
          <cell r="L6">
            <v>0</v>
          </cell>
          <cell r="M6">
            <v>384.3</v>
          </cell>
          <cell r="N6">
            <v>0</v>
          </cell>
          <cell r="O6">
            <v>0</v>
          </cell>
          <cell r="P6">
            <v>0</v>
          </cell>
          <cell r="Q6">
            <v>-14.871999999999957</v>
          </cell>
          <cell r="R6">
            <v>0</v>
          </cell>
          <cell r="S6">
            <v>0</v>
          </cell>
          <cell r="T6">
            <v>0</v>
          </cell>
          <cell r="U6">
            <v>0</v>
          </cell>
          <cell r="V6">
            <v>0</v>
          </cell>
          <cell r="W6">
            <v>0</v>
          </cell>
        </row>
        <row r="7">
          <cell r="A7" t="str">
            <v xml:space="preserve">             POWER CANADA</v>
          </cell>
          <cell r="B7">
            <v>14.998600000000124</v>
          </cell>
          <cell r="C7">
            <v>-57.107139999999994</v>
          </cell>
          <cell r="D7">
            <v>0</v>
          </cell>
          <cell r="E7">
            <v>-2.6265199999999993</v>
          </cell>
          <cell r="F7">
            <v>72.041100000000029</v>
          </cell>
          <cell r="G7">
            <v>14.423249999999825</v>
          </cell>
          <cell r="H7">
            <v>88.546749999999975</v>
          </cell>
          <cell r="I7">
            <v>1.5327900000000341</v>
          </cell>
          <cell r="J7">
            <v>-132.97836000000004</v>
          </cell>
          <cell r="K7">
            <v>-24.755930000000092</v>
          </cell>
          <cell r="L7">
            <v>3.5950300000000084</v>
          </cell>
          <cell r="M7">
            <v>-792.74712</v>
          </cell>
          <cell r="N7">
            <v>279.57120999999995</v>
          </cell>
          <cell r="O7">
            <v>45.405950000000303</v>
          </cell>
          <cell r="P7">
            <v>12.020849999999996</v>
          </cell>
          <cell r="Q7">
            <v>434.70651999999973</v>
          </cell>
          <cell r="R7">
            <v>185.27242000000012</v>
          </cell>
          <cell r="S7">
            <v>-82</v>
          </cell>
          <cell r="T7">
            <v>126.74447000000004</v>
          </cell>
          <cell r="U7">
            <v>767.9343600000002</v>
          </cell>
          <cell r="V7">
            <v>1338.9876800000002</v>
          </cell>
          <cell r="W7">
            <v>206.89539999999761</v>
          </cell>
        </row>
        <row r="8">
          <cell r="A8" t="str">
            <v xml:space="preserve">             POWER PORTFOLIO MGMT</v>
          </cell>
          <cell r="B8">
            <v>0</v>
          </cell>
          <cell r="C8">
            <v>0</v>
          </cell>
          <cell r="D8">
            <v>0</v>
          </cell>
          <cell r="E8">
            <v>0</v>
          </cell>
          <cell r="F8">
            <v>0</v>
          </cell>
          <cell r="G8">
            <v>0</v>
          </cell>
          <cell r="H8">
            <v>0</v>
          </cell>
          <cell r="I8">
            <v>0</v>
          </cell>
          <cell r="J8">
            <v>0</v>
          </cell>
          <cell r="K8">
            <v>0</v>
          </cell>
          <cell r="L8">
            <v>0</v>
          </cell>
          <cell r="M8">
            <v>18603.438999999998</v>
          </cell>
          <cell r="N8">
            <v>0</v>
          </cell>
          <cell r="O8">
            <v>0</v>
          </cell>
          <cell r="P8">
            <v>-845.20600000000002</v>
          </cell>
          <cell r="Q8">
            <v>0</v>
          </cell>
          <cell r="R8">
            <v>0</v>
          </cell>
          <cell r="S8">
            <v>190</v>
          </cell>
          <cell r="T8">
            <v>0</v>
          </cell>
          <cell r="U8">
            <v>0</v>
          </cell>
          <cell r="V8">
            <v>0</v>
          </cell>
          <cell r="W8">
            <v>0</v>
          </cell>
        </row>
        <row r="9">
          <cell r="A9" t="str">
            <v xml:space="preserve">             POWER ORIGINATION</v>
          </cell>
          <cell r="B9">
            <v>-100</v>
          </cell>
          <cell r="C9">
            <v>0</v>
          </cell>
          <cell r="D9">
            <v>-2048</v>
          </cell>
          <cell r="E9">
            <v>-10</v>
          </cell>
          <cell r="F9">
            <v>-265</v>
          </cell>
          <cell r="G9">
            <v>-9.1999999999999993</v>
          </cell>
          <cell r="H9">
            <v>0</v>
          </cell>
          <cell r="I9">
            <v>-5</v>
          </cell>
          <cell r="J9">
            <v>-6</v>
          </cell>
          <cell r="K9">
            <v>-88</v>
          </cell>
          <cell r="L9">
            <v>-1</v>
          </cell>
          <cell r="M9">
            <v>0</v>
          </cell>
          <cell r="N9">
            <v>-24</v>
          </cell>
          <cell r="O9">
            <v>-63</v>
          </cell>
          <cell r="P9">
            <v>-335</v>
          </cell>
          <cell r="Q9">
            <v>-208</v>
          </cell>
          <cell r="R9">
            <v>10309.200000000001</v>
          </cell>
          <cell r="S9">
            <v>-55</v>
          </cell>
          <cell r="T9">
            <v>-9</v>
          </cell>
          <cell r="U9">
            <v>0</v>
          </cell>
          <cell r="V9">
            <v>-0.36181000000000002</v>
          </cell>
          <cell r="W9">
            <v>-1507.3019999999999</v>
          </cell>
        </row>
        <row r="10">
          <cell r="A10" t="str">
            <v xml:space="preserve">        SA GAS TRADING</v>
          </cell>
          <cell r="B10">
            <v>-18</v>
          </cell>
          <cell r="C10">
            <v>0</v>
          </cell>
          <cell r="D10">
            <v>0</v>
          </cell>
          <cell r="E10">
            <v>0</v>
          </cell>
          <cell r="F10">
            <v>-1.6695500000000001</v>
          </cell>
          <cell r="G10">
            <v>0</v>
          </cell>
          <cell r="H10">
            <v>0</v>
          </cell>
          <cell r="I10">
            <v>0</v>
          </cell>
          <cell r="J10">
            <v>0</v>
          </cell>
          <cell r="K10">
            <v>0</v>
          </cell>
          <cell r="L10">
            <v>0</v>
          </cell>
          <cell r="M10">
            <v>-2.4367700000000001</v>
          </cell>
          <cell r="N10">
            <v>0</v>
          </cell>
          <cell r="O10">
            <v>4.5469999999999899E-2</v>
          </cell>
          <cell r="P10">
            <v>-1.3344</v>
          </cell>
          <cell r="Q10">
            <v>7.1456600000000003</v>
          </cell>
          <cell r="R10">
            <v>0</v>
          </cell>
          <cell r="S10">
            <v>10</v>
          </cell>
          <cell r="T10">
            <v>0</v>
          </cell>
          <cell r="U10">
            <v>0</v>
          </cell>
          <cell r="V10">
            <v>10.90813</v>
          </cell>
          <cell r="W10">
            <v>2.0799999999994156E-3</v>
          </cell>
        </row>
        <row r="11">
          <cell r="A11" t="str">
            <v xml:space="preserve">        SA POWER TRADING</v>
          </cell>
          <cell r="B11">
            <v>1325.1709999999998</v>
          </cell>
          <cell r="C11">
            <v>0</v>
          </cell>
          <cell r="D11">
            <v>-8.5469999999999988</v>
          </cell>
          <cell r="E11">
            <v>9.4054000000000002</v>
          </cell>
          <cell r="F11">
            <v>0</v>
          </cell>
          <cell r="G11">
            <v>0</v>
          </cell>
          <cell r="H11">
            <v>0</v>
          </cell>
          <cell r="I11">
            <v>0</v>
          </cell>
          <cell r="J11">
            <v>0</v>
          </cell>
          <cell r="K11">
            <v>0</v>
          </cell>
          <cell r="L11">
            <v>0</v>
          </cell>
          <cell r="M11">
            <v>-18859.545999999998</v>
          </cell>
          <cell r="N11">
            <v>0</v>
          </cell>
          <cell r="O11">
            <v>0</v>
          </cell>
          <cell r="P11">
            <v>0</v>
          </cell>
          <cell r="Q11">
            <v>0</v>
          </cell>
          <cell r="R11">
            <v>0</v>
          </cell>
          <cell r="S11">
            <v>-899</v>
          </cell>
          <cell r="T11">
            <v>0</v>
          </cell>
          <cell r="U11">
            <v>0</v>
          </cell>
          <cell r="V11">
            <v>-20.132480000000001</v>
          </cell>
          <cell r="W11">
            <v>0.91220000000001278</v>
          </cell>
        </row>
        <row r="12">
          <cell r="A12" t="str">
            <v xml:space="preserve">        EES</v>
          </cell>
          <cell r="B12">
            <v>-2282</v>
          </cell>
          <cell r="C12">
            <v>-1190</v>
          </cell>
          <cell r="D12">
            <v>5697</v>
          </cell>
          <cell r="E12">
            <v>17913</v>
          </cell>
          <cell r="F12">
            <v>484</v>
          </cell>
          <cell r="G12">
            <v>32137</v>
          </cell>
          <cell r="H12">
            <v>2999</v>
          </cell>
          <cell r="I12">
            <v>-1302</v>
          </cell>
          <cell r="J12">
            <v>1722</v>
          </cell>
          <cell r="K12">
            <v>347</v>
          </cell>
          <cell r="L12">
            <v>-815</v>
          </cell>
          <cell r="M12">
            <v>6361</v>
          </cell>
          <cell r="N12">
            <v>15482</v>
          </cell>
          <cell r="O12">
            <v>-6097</v>
          </cell>
          <cell r="P12">
            <v>-1232</v>
          </cell>
          <cell r="Q12">
            <v>-6397</v>
          </cell>
          <cell r="R12">
            <v>1085</v>
          </cell>
          <cell r="S12">
            <v>4935</v>
          </cell>
          <cell r="T12">
            <v>-3707</v>
          </cell>
          <cell r="U12">
            <v>3286.64</v>
          </cell>
          <cell r="V12">
            <v>-11373.92</v>
          </cell>
          <cell r="W12">
            <v>2078.66</v>
          </cell>
        </row>
        <row r="17">
          <cell r="B17">
            <v>-6848.4232800000009</v>
          </cell>
          <cell r="C17">
            <v>-1896.9292499999988</v>
          </cell>
          <cell r="D17">
            <v>9998.0683499999996</v>
          </cell>
          <cell r="E17">
            <v>17555.232019999999</v>
          </cell>
          <cell r="F17">
            <v>-203.31724999999906</v>
          </cell>
          <cell r="G17">
            <v>31307.358200000002</v>
          </cell>
          <cell r="H17">
            <v>2899.9358700000025</v>
          </cell>
          <cell r="I17">
            <v>-1927.7844600000012</v>
          </cell>
          <cell r="J17">
            <v>718.48042000000032</v>
          </cell>
          <cell r="K17">
            <v>-1485.3597299999999</v>
          </cell>
          <cell r="L17">
            <v>-2920.1357600000024</v>
          </cell>
          <cell r="M17">
            <v>35552.057629999996</v>
          </cell>
          <cell r="N17">
            <v>14908.012570000001</v>
          </cell>
          <cell r="O17">
            <v>-10218.544549999999</v>
          </cell>
          <cell r="P17">
            <v>-2537.255119999998</v>
          </cell>
          <cell r="Q17">
            <v>14232.832240000002</v>
          </cell>
          <cell r="R17">
            <v>20719.796770000001</v>
          </cell>
          <cell r="S17">
            <v>4997</v>
          </cell>
          <cell r="T17">
            <v>-5625.8476999999975</v>
          </cell>
          <cell r="U17">
            <v>3661.6398199999976</v>
          </cell>
          <cell r="V17">
            <v>-37101.635610000005</v>
          </cell>
          <cell r="W17">
            <v>1874.1525199999978</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1"/>
  <sheetViews>
    <sheetView tabSelected="1" topLeftCell="A24" zoomScale="80" zoomScaleNormal="100" workbookViewId="0">
      <selection activeCell="E54" sqref="E54"/>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5" width="9.85546875" bestFit="1" customWidth="1"/>
  </cols>
  <sheetData>
    <row r="1" spans="1:25"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c r="Y1" s="1" t="s">
        <v>394</v>
      </c>
    </row>
    <row r="2" spans="1:25" x14ac:dyDescent="0.2">
      <c r="A2" s="6" t="s">
        <v>0</v>
      </c>
      <c r="B2" s="2"/>
      <c r="H2">
        <f>1+1</f>
        <v>2</v>
      </c>
      <c r="J2">
        <f>1</f>
        <v>1</v>
      </c>
      <c r="K2" s="2"/>
      <c r="L2" s="7"/>
      <c r="M2" s="2"/>
      <c r="N2" s="2"/>
      <c r="P2">
        <f>'summary 0611'!K10</f>
        <v>1</v>
      </c>
    </row>
    <row r="3" spans="1:25" x14ac:dyDescent="0.2">
      <c r="A3" s="6" t="s">
        <v>1</v>
      </c>
      <c r="B3" s="7"/>
      <c r="K3" s="7"/>
      <c r="L3" s="7"/>
      <c r="M3" s="7"/>
      <c r="N3" s="11">
        <v>1</v>
      </c>
      <c r="P3">
        <f>'summary 0611'!K11</f>
        <v>1</v>
      </c>
      <c r="R3">
        <f>'summary 0625'!K11</f>
        <v>2</v>
      </c>
      <c r="T3">
        <f>'summary 0709'!K10</f>
        <v>1</v>
      </c>
    </row>
    <row r="4" spans="1:25"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c r="Y4">
        <f>'summary 0813'!K12</f>
        <v>5</v>
      </c>
    </row>
    <row r="5" spans="1:25"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c r="Y5">
        <f>'summary 0813'!K13</f>
        <v>5</v>
      </c>
    </row>
    <row r="6" spans="1:25"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c r="Y6">
        <f>'summary 0813'!K14</f>
        <v>2</v>
      </c>
    </row>
    <row r="7" spans="1:25"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c r="Y7">
        <f>'summary 0813'!K15</f>
        <v>2</v>
      </c>
    </row>
    <row r="8" spans="1:25"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c r="Y8">
        <f>'summary 0813'!K16</f>
        <v>1</v>
      </c>
    </row>
    <row r="9" spans="1:25" x14ac:dyDescent="0.2">
      <c r="A9" s="6" t="s">
        <v>4</v>
      </c>
      <c r="B9" s="7"/>
      <c r="K9" s="7">
        <v>1</v>
      </c>
      <c r="L9" s="7"/>
      <c r="M9" s="7">
        <v>1</v>
      </c>
      <c r="N9" s="11"/>
      <c r="O9">
        <f>'summary 0604'!K17+'summary 0604'!K18</f>
        <v>2</v>
      </c>
      <c r="Q9">
        <f>'summary 0618'!K17</f>
        <v>4</v>
      </c>
      <c r="R9">
        <f>'summary 0625'!K17</f>
        <v>7</v>
      </c>
      <c r="V9">
        <f>'summary 0723'!K16</f>
        <v>2</v>
      </c>
      <c r="W9">
        <f>'summary 0730'!K17</f>
        <v>3</v>
      </c>
      <c r="X9">
        <f>'summary 0806'!K17</f>
        <v>3</v>
      </c>
      <c r="Y9">
        <f>'summary 0813'!K17</f>
        <v>2</v>
      </c>
    </row>
    <row r="10" spans="1:25" x14ac:dyDescent="0.2">
      <c r="A10" s="8" t="s">
        <v>31</v>
      </c>
      <c r="B10" s="7"/>
      <c r="K10" s="7"/>
      <c r="L10" s="7"/>
      <c r="M10" s="7"/>
      <c r="N10" s="7"/>
      <c r="S10">
        <f>'summary 0702'!K18:K18</f>
        <v>1</v>
      </c>
      <c r="U10">
        <f>'summary 0716'!K17</f>
        <v>1</v>
      </c>
      <c r="V10">
        <f>'summary 0723'!K17</f>
        <v>1</v>
      </c>
      <c r="W10">
        <f>'summary 0730'!K18</f>
        <v>2</v>
      </c>
      <c r="X10">
        <f>'summary 0806'!K18</f>
        <v>1</v>
      </c>
    </row>
    <row r="11" spans="1:25"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c r="Y11">
        <f>SUM(Y3:Y10)</f>
        <v>17</v>
      </c>
    </row>
    <row r="12" spans="1:25"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c r="Y12" s="51">
        <v>37116</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25.5" x14ac:dyDescent="0.2">
      <c r="A105" s="83">
        <v>37119</v>
      </c>
      <c r="B105" s="81" t="s">
        <v>380</v>
      </c>
      <c r="C105" s="81" t="s">
        <v>20</v>
      </c>
      <c r="D105" s="81" t="s">
        <v>82</v>
      </c>
      <c r="E105" s="81" t="s">
        <v>83</v>
      </c>
      <c r="F105" s="81" t="s">
        <v>84</v>
      </c>
      <c r="G105" s="89" t="s">
        <v>383</v>
      </c>
      <c r="H105" s="89" t="s">
        <v>296</v>
      </c>
      <c r="I105" s="81" t="s">
        <v>79</v>
      </c>
      <c r="J105" s="81" t="s">
        <v>79</v>
      </c>
      <c r="K105" s="81" t="s">
        <v>80</v>
      </c>
      <c r="L105" s="81" t="s">
        <v>81</v>
      </c>
    </row>
    <row r="106" spans="1:25" ht="76.5" x14ac:dyDescent="0.2">
      <c r="A106" s="83">
        <v>37116</v>
      </c>
      <c r="B106" s="81" t="s">
        <v>384</v>
      </c>
      <c r="C106" s="81" t="s">
        <v>19</v>
      </c>
      <c r="D106" s="81" t="s">
        <v>385</v>
      </c>
      <c r="E106" s="81" t="s">
        <v>309</v>
      </c>
      <c r="F106" s="81" t="s">
        <v>12</v>
      </c>
      <c r="G106" s="89" t="s">
        <v>386</v>
      </c>
      <c r="H106" s="89" t="s">
        <v>387</v>
      </c>
      <c r="I106" s="81" t="s">
        <v>79</v>
      </c>
      <c r="J106" s="81" t="s">
        <v>80</v>
      </c>
      <c r="K106" s="81" t="s">
        <v>80</v>
      </c>
      <c r="L106" s="81" t="s">
        <v>81</v>
      </c>
      <c r="M106" s="88"/>
      <c r="N106" s="88"/>
      <c r="O106" s="88"/>
      <c r="P106" s="88"/>
      <c r="Q106" s="88"/>
      <c r="R106" s="88"/>
      <c r="S106" s="88"/>
      <c r="T106" s="88"/>
      <c r="U106" s="88"/>
      <c r="V106" s="88"/>
      <c r="W106" s="88"/>
      <c r="X106" s="88"/>
      <c r="Y106" s="88"/>
    </row>
    <row r="107" spans="1:25" ht="89.25" x14ac:dyDescent="0.2">
      <c r="A107" s="83">
        <v>37116</v>
      </c>
      <c r="B107" s="81" t="s">
        <v>388</v>
      </c>
      <c r="C107" s="81" t="s">
        <v>272</v>
      </c>
      <c r="D107" s="81" t="s">
        <v>389</v>
      </c>
      <c r="E107" s="81" t="s">
        <v>221</v>
      </c>
      <c r="F107" s="81" t="s">
        <v>12</v>
      </c>
      <c r="G107" s="89" t="s">
        <v>390</v>
      </c>
      <c r="H107" s="89" t="s">
        <v>391</v>
      </c>
      <c r="I107" s="81" t="s">
        <v>79</v>
      </c>
      <c r="J107" s="81" t="s">
        <v>80</v>
      </c>
      <c r="K107" s="81" t="s">
        <v>80</v>
      </c>
      <c r="L107" s="81" t="s">
        <v>81</v>
      </c>
      <c r="M107" s="88"/>
      <c r="N107" s="88"/>
      <c r="O107" s="88"/>
      <c r="P107" s="88"/>
      <c r="Q107" s="88"/>
      <c r="R107" s="88"/>
      <c r="S107" s="88"/>
      <c r="T107" s="88"/>
      <c r="U107" s="88"/>
      <c r="V107" s="88"/>
      <c r="W107" s="88"/>
      <c r="X107" s="88"/>
      <c r="Y107" s="88"/>
    </row>
    <row r="108" spans="1:25" ht="38.25" x14ac:dyDescent="0.2">
      <c r="A108" s="83">
        <v>37116</v>
      </c>
      <c r="B108" s="81" t="s">
        <v>380</v>
      </c>
      <c r="C108" s="81" t="s">
        <v>20</v>
      </c>
      <c r="D108" s="81" t="s">
        <v>82</v>
      </c>
      <c r="E108" s="81" t="s">
        <v>83</v>
      </c>
      <c r="F108" s="81" t="s">
        <v>84</v>
      </c>
      <c r="G108" s="89" t="s">
        <v>392</v>
      </c>
      <c r="H108" s="89" t="s">
        <v>393</v>
      </c>
      <c r="I108" s="81" t="s">
        <v>79</v>
      </c>
      <c r="J108" s="81" t="s">
        <v>79</v>
      </c>
      <c r="K108" s="81" t="s">
        <v>80</v>
      </c>
      <c r="L108" s="81" t="s">
        <v>81</v>
      </c>
      <c r="M108" s="88"/>
      <c r="N108" s="88"/>
      <c r="O108" s="88"/>
      <c r="P108" s="88"/>
      <c r="Q108" s="88"/>
      <c r="R108" s="88"/>
      <c r="S108" s="88"/>
      <c r="T108" s="88"/>
      <c r="U108" s="88"/>
      <c r="V108" s="88"/>
      <c r="W108" s="88"/>
      <c r="X108" s="88"/>
      <c r="Y108" s="88"/>
    </row>
    <row r="109" spans="1:25" ht="55.5" customHeight="1" x14ac:dyDescent="0.2">
      <c r="A109" s="83">
        <v>37113</v>
      </c>
      <c r="B109" s="81" t="s">
        <v>380</v>
      </c>
      <c r="C109" s="81" t="s">
        <v>20</v>
      </c>
      <c r="D109" s="81" t="s">
        <v>82</v>
      </c>
      <c r="E109" s="81" t="s">
        <v>83</v>
      </c>
      <c r="F109" s="81" t="s">
        <v>84</v>
      </c>
      <c r="G109" s="89" t="s">
        <v>392</v>
      </c>
      <c r="H109" s="89" t="s">
        <v>393</v>
      </c>
      <c r="I109" s="81" t="s">
        <v>79</v>
      </c>
      <c r="J109" s="81" t="s">
        <v>79</v>
      </c>
      <c r="K109" s="81" t="s">
        <v>80</v>
      </c>
      <c r="L109" s="81" t="s">
        <v>81</v>
      </c>
      <c r="M109" s="88"/>
      <c r="N109" s="88"/>
      <c r="O109" s="88"/>
      <c r="P109" s="88"/>
      <c r="Q109" s="88"/>
      <c r="R109" s="88"/>
      <c r="S109" s="88"/>
      <c r="T109" s="88"/>
      <c r="U109" s="88"/>
      <c r="V109" s="88"/>
      <c r="W109" s="88"/>
      <c r="X109" s="88"/>
      <c r="Y109" s="88"/>
    </row>
    <row r="110" spans="1:25" ht="38.25" x14ac:dyDescent="0.2">
      <c r="A110" s="83">
        <v>37109</v>
      </c>
      <c r="B110" s="81" t="s">
        <v>366</v>
      </c>
      <c r="C110" s="81" t="s">
        <v>19</v>
      </c>
      <c r="D110" s="81" t="s">
        <v>367</v>
      </c>
      <c r="E110" s="81"/>
      <c r="F110" s="81" t="s">
        <v>14</v>
      </c>
      <c r="G110" s="89" t="s">
        <v>368</v>
      </c>
      <c r="H110" s="89" t="s">
        <v>299</v>
      </c>
      <c r="I110" s="81" t="s">
        <v>80</v>
      </c>
      <c r="J110" s="81" t="s">
        <v>79</v>
      </c>
      <c r="K110" s="81" t="s">
        <v>80</v>
      </c>
      <c r="L110" s="81" t="s">
        <v>81</v>
      </c>
      <c r="M110" s="88"/>
      <c r="N110" s="88"/>
      <c r="O110" s="88"/>
      <c r="P110" s="88"/>
      <c r="Q110" s="88"/>
      <c r="R110" s="88"/>
      <c r="S110" s="88"/>
      <c r="T110" s="88"/>
      <c r="U110" s="88"/>
      <c r="V110" s="88"/>
      <c r="W110" s="88"/>
      <c r="X110" s="88"/>
      <c r="Y110" s="88"/>
    </row>
    <row r="111" spans="1:25" ht="25.5" x14ac:dyDescent="0.2">
      <c r="A111" s="83">
        <v>37109</v>
      </c>
      <c r="B111" s="81" t="s">
        <v>369</v>
      </c>
      <c r="C111" s="68" t="s">
        <v>20</v>
      </c>
      <c r="D111" s="79" t="s">
        <v>370</v>
      </c>
      <c r="E111" s="80" t="s">
        <v>371</v>
      </c>
      <c r="F111" s="81" t="s">
        <v>10</v>
      </c>
      <c r="G111" s="89" t="s">
        <v>372</v>
      </c>
      <c r="H111" s="81" t="s">
        <v>373</v>
      </c>
      <c r="I111" s="81" t="s">
        <v>80</v>
      </c>
      <c r="J111" s="81" t="s">
        <v>79</v>
      </c>
      <c r="K111" s="81" t="s">
        <v>80</v>
      </c>
      <c r="L111" s="81" t="s">
        <v>81</v>
      </c>
      <c r="M111" s="88"/>
      <c r="N111" s="88"/>
      <c r="O111" s="88"/>
      <c r="P111" s="88"/>
      <c r="Q111" s="88"/>
      <c r="R111" s="88"/>
      <c r="S111" s="88"/>
      <c r="T111" s="88"/>
      <c r="U111" s="88"/>
      <c r="V111" s="88"/>
      <c r="W111" s="88"/>
      <c r="X111" s="88"/>
      <c r="Y111" s="88"/>
    </row>
    <row r="112" spans="1:25" ht="38.25" x14ac:dyDescent="0.2">
      <c r="A112" s="83">
        <v>37105</v>
      </c>
      <c r="B112" s="81" t="s">
        <v>82</v>
      </c>
      <c r="C112" s="81" t="s">
        <v>20</v>
      </c>
      <c r="D112" s="81" t="s">
        <v>82</v>
      </c>
      <c r="E112" s="81" t="s">
        <v>83</v>
      </c>
      <c r="F112" s="81" t="s">
        <v>30</v>
      </c>
      <c r="G112" s="89" t="s">
        <v>353</v>
      </c>
      <c r="H112" s="89" t="s">
        <v>354</v>
      </c>
      <c r="I112" s="81" t="s">
        <v>80</v>
      </c>
      <c r="J112" s="81" t="s">
        <v>79</v>
      </c>
      <c r="K112" s="81" t="s">
        <v>80</v>
      </c>
      <c r="L112" s="81" t="s">
        <v>81</v>
      </c>
      <c r="M112" s="88"/>
      <c r="N112" s="88"/>
      <c r="O112" s="88"/>
      <c r="P112" s="88"/>
      <c r="Q112" s="88"/>
      <c r="R112" s="88"/>
      <c r="S112" s="88"/>
      <c r="T112" s="88"/>
      <c r="U112" s="88"/>
      <c r="V112" s="88"/>
      <c r="W112" s="88"/>
      <c r="X112" s="88"/>
      <c r="Y112" s="88"/>
    </row>
    <row r="113" spans="1:25" ht="63.75" x14ac:dyDescent="0.2">
      <c r="A113" s="83">
        <v>37105</v>
      </c>
      <c r="B113" s="89" t="s">
        <v>355</v>
      </c>
      <c r="C113" s="81" t="s">
        <v>272</v>
      </c>
      <c r="D113" s="81" t="s">
        <v>220</v>
      </c>
      <c r="E113" s="81" t="s">
        <v>201</v>
      </c>
      <c r="F113" s="81" t="s">
        <v>30</v>
      </c>
      <c r="G113" s="89" t="s">
        <v>356</v>
      </c>
      <c r="H113" s="89" t="s">
        <v>357</v>
      </c>
      <c r="I113" s="81" t="s">
        <v>80</v>
      </c>
      <c r="J113" s="81" t="s">
        <v>79</v>
      </c>
      <c r="K113" s="81" t="s">
        <v>80</v>
      </c>
      <c r="L113" s="81" t="s">
        <v>81</v>
      </c>
      <c r="M113" s="88"/>
      <c r="N113" s="88"/>
      <c r="O113" s="88"/>
      <c r="P113" s="88"/>
      <c r="Q113" s="88"/>
      <c r="R113" s="88"/>
      <c r="S113" s="88"/>
      <c r="T113" s="88"/>
      <c r="U113" s="88"/>
      <c r="V113" s="88"/>
      <c r="W113" s="88"/>
      <c r="X113" s="88"/>
      <c r="Y113" s="88"/>
    </row>
    <row r="114" spans="1:25" ht="51" x14ac:dyDescent="0.2">
      <c r="A114" s="83">
        <v>37102</v>
      </c>
      <c r="B114" s="81" t="s">
        <v>358</v>
      </c>
      <c r="C114" s="81" t="s">
        <v>272</v>
      </c>
      <c r="D114" s="81" t="s">
        <v>359</v>
      </c>
      <c r="E114" s="81" t="s">
        <v>221</v>
      </c>
      <c r="F114" s="81" t="s">
        <v>12</v>
      </c>
      <c r="G114" s="89" t="s">
        <v>360</v>
      </c>
      <c r="H114" s="89" t="s">
        <v>293</v>
      </c>
      <c r="I114" s="81" t="s">
        <v>79</v>
      </c>
      <c r="J114" s="81" t="s">
        <v>80</v>
      </c>
      <c r="K114" s="81" t="s">
        <v>80</v>
      </c>
      <c r="L114" s="81" t="s">
        <v>81</v>
      </c>
      <c r="M114" s="88"/>
      <c r="N114" s="88"/>
      <c r="O114" s="88"/>
      <c r="P114" s="88"/>
      <c r="Q114" s="88"/>
      <c r="R114" s="88"/>
      <c r="S114" s="88"/>
      <c r="T114" s="88"/>
      <c r="U114" s="88"/>
      <c r="V114" s="88"/>
      <c r="W114" s="88"/>
      <c r="X114" s="88"/>
      <c r="Y114" s="88"/>
    </row>
    <row r="115" spans="1:25" ht="76.5" x14ac:dyDescent="0.2">
      <c r="A115" s="83">
        <v>37099</v>
      </c>
      <c r="B115" s="89" t="s">
        <v>335</v>
      </c>
      <c r="C115" s="81" t="s">
        <v>19</v>
      </c>
      <c r="D115" s="81" t="s">
        <v>336</v>
      </c>
      <c r="E115" s="81" t="s">
        <v>337</v>
      </c>
      <c r="F115" s="81" t="s">
        <v>30</v>
      </c>
      <c r="G115" s="89" t="s">
        <v>338</v>
      </c>
      <c r="H115" s="89" t="s">
        <v>339</v>
      </c>
      <c r="I115" s="81" t="s">
        <v>80</v>
      </c>
      <c r="J115" s="81" t="s">
        <v>79</v>
      </c>
      <c r="K115" s="81" t="s">
        <v>80</v>
      </c>
      <c r="L115" s="81" t="s">
        <v>81</v>
      </c>
      <c r="M115" s="88"/>
      <c r="N115" s="88"/>
      <c r="O115" s="88"/>
      <c r="P115" s="88"/>
      <c r="Q115" s="88"/>
      <c r="R115" s="88"/>
      <c r="S115" s="88"/>
      <c r="T115" s="88"/>
      <c r="U115" s="88"/>
      <c r="V115" s="88"/>
      <c r="W115" s="88"/>
      <c r="X115" s="88"/>
      <c r="Y115" s="88"/>
    </row>
    <row r="116" spans="1:25" ht="63.75" x14ac:dyDescent="0.2">
      <c r="A116" s="83">
        <v>37099</v>
      </c>
      <c r="B116" s="81" t="s">
        <v>208</v>
      </c>
      <c r="C116" s="81" t="s">
        <v>20</v>
      </c>
      <c r="D116" s="81" t="s">
        <v>340</v>
      </c>
      <c r="E116" s="81" t="s">
        <v>83</v>
      </c>
      <c r="F116" s="81" t="s">
        <v>84</v>
      </c>
      <c r="G116" s="89" t="s">
        <v>341</v>
      </c>
      <c r="H116" s="89" t="s">
        <v>342</v>
      </c>
      <c r="I116" s="81" t="s">
        <v>79</v>
      </c>
      <c r="J116" s="81" t="s">
        <v>79</v>
      </c>
      <c r="K116" s="81" t="s">
        <v>79</v>
      </c>
      <c r="L116" s="81" t="s">
        <v>81</v>
      </c>
      <c r="M116" s="88"/>
      <c r="N116" s="88"/>
      <c r="O116" s="88"/>
      <c r="P116" s="88"/>
      <c r="Q116" s="88"/>
      <c r="R116" s="88"/>
      <c r="S116" s="88"/>
      <c r="T116" s="88"/>
      <c r="U116" s="88"/>
      <c r="V116" s="88"/>
      <c r="W116" s="88"/>
      <c r="X116" s="88"/>
      <c r="Y116" s="88"/>
    </row>
    <row r="117" spans="1:25" ht="38.25" x14ac:dyDescent="0.2">
      <c r="A117" s="83">
        <v>37095</v>
      </c>
      <c r="B117" s="81" t="s">
        <v>323</v>
      </c>
      <c r="C117" s="81" t="s">
        <v>272</v>
      </c>
      <c r="D117" s="81" t="s">
        <v>324</v>
      </c>
      <c r="E117" s="81" t="s">
        <v>325</v>
      </c>
      <c r="F117" s="81" t="s">
        <v>10</v>
      </c>
      <c r="G117" s="89" t="s">
        <v>326</v>
      </c>
      <c r="H117" s="89" t="s">
        <v>343</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37092</v>
      </c>
      <c r="B118" s="81" t="s">
        <v>323</v>
      </c>
      <c r="C118" s="81" t="s">
        <v>272</v>
      </c>
      <c r="D118" s="81" t="s">
        <v>324</v>
      </c>
      <c r="E118" s="81" t="s">
        <v>325</v>
      </c>
      <c r="F118" s="81" t="s">
        <v>10</v>
      </c>
      <c r="G118" s="89" t="s">
        <v>326</v>
      </c>
      <c r="H118" s="89" t="s">
        <v>327</v>
      </c>
      <c r="I118" s="81" t="s">
        <v>80</v>
      </c>
      <c r="J118" s="81" t="s">
        <v>79</v>
      </c>
      <c r="K118" s="81" t="s">
        <v>79</v>
      </c>
      <c r="L118" s="81" t="s">
        <v>81</v>
      </c>
      <c r="M118" s="88"/>
      <c r="N118" s="88"/>
      <c r="O118" s="88"/>
      <c r="P118" s="88"/>
      <c r="Q118" s="88"/>
      <c r="R118" s="88"/>
      <c r="S118" s="88"/>
      <c r="T118" s="88"/>
      <c r="U118" s="88"/>
      <c r="V118" s="88"/>
      <c r="W118" s="88"/>
      <c r="X118" s="88"/>
      <c r="Y118" s="88"/>
    </row>
    <row r="119" spans="1:25" ht="38.25" x14ac:dyDescent="0.2">
      <c r="A119" s="83">
        <v>37092</v>
      </c>
      <c r="B119" s="81" t="s">
        <v>328</v>
      </c>
      <c r="C119" s="81" t="s">
        <v>23</v>
      </c>
      <c r="D119" s="81" t="s">
        <v>329</v>
      </c>
      <c r="E119" s="81" t="s">
        <v>241</v>
      </c>
      <c r="F119" s="81" t="s">
        <v>10</v>
      </c>
      <c r="G119" s="89" t="s">
        <v>330</v>
      </c>
      <c r="H119" s="81" t="s">
        <v>299</v>
      </c>
      <c r="I119" s="81" t="s">
        <v>80</v>
      </c>
      <c r="J119" s="81" t="s">
        <v>79</v>
      </c>
      <c r="K119" s="81" t="s">
        <v>79</v>
      </c>
      <c r="L119" s="81" t="s">
        <v>81</v>
      </c>
      <c r="M119" s="88"/>
      <c r="N119" s="88"/>
      <c r="O119" s="88"/>
      <c r="P119" s="88"/>
      <c r="Q119" s="88"/>
      <c r="R119" s="88"/>
      <c r="S119" s="88"/>
      <c r="T119" s="88"/>
      <c r="U119" s="88"/>
      <c r="V119" s="88"/>
      <c r="W119" s="88"/>
      <c r="X119" s="88"/>
      <c r="Y119" s="88"/>
    </row>
    <row r="120" spans="1:25" ht="38.25" x14ac:dyDescent="0.2">
      <c r="A120" s="83">
        <v>37090</v>
      </c>
      <c r="B120" s="81" t="s">
        <v>87</v>
      </c>
      <c r="C120" s="81" t="s">
        <v>20</v>
      </c>
      <c r="D120" s="81" t="s">
        <v>87</v>
      </c>
      <c r="E120" s="81" t="s">
        <v>83</v>
      </c>
      <c r="F120" s="81" t="s">
        <v>84</v>
      </c>
      <c r="G120" s="89" t="s">
        <v>331</v>
      </c>
      <c r="H120" s="81" t="s">
        <v>293</v>
      </c>
      <c r="I120" s="81" t="s">
        <v>79</v>
      </c>
      <c r="J120" s="81" t="s">
        <v>79</v>
      </c>
      <c r="K120" s="81" t="s">
        <v>79</v>
      </c>
      <c r="L120" s="81" t="s">
        <v>81</v>
      </c>
      <c r="M120" s="88"/>
      <c r="N120" s="88"/>
      <c r="O120" s="88"/>
      <c r="P120" s="88"/>
      <c r="Q120" s="88"/>
      <c r="R120" s="88"/>
      <c r="S120" s="88"/>
      <c r="T120" s="88"/>
      <c r="U120" s="88"/>
      <c r="V120" s="88"/>
      <c r="W120" s="88"/>
      <c r="X120" s="88"/>
      <c r="Y120" s="88"/>
    </row>
    <row r="121" spans="1:25" ht="76.5" x14ac:dyDescent="0.2">
      <c r="A121" s="83">
        <v>37081</v>
      </c>
      <c r="B121" s="81" t="s">
        <v>172</v>
      </c>
      <c r="C121" s="81" t="s">
        <v>20</v>
      </c>
      <c r="D121" s="81" t="s">
        <v>234</v>
      </c>
      <c r="E121" s="81" t="s">
        <v>83</v>
      </c>
      <c r="F121" s="81" t="s">
        <v>12</v>
      </c>
      <c r="G121" s="89" t="s">
        <v>311</v>
      </c>
      <c r="H121" s="89" t="s">
        <v>312</v>
      </c>
      <c r="I121" s="81" t="s">
        <v>80</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37081</v>
      </c>
      <c r="B122" s="81" t="s">
        <v>313</v>
      </c>
      <c r="C122" s="81" t="s">
        <v>272</v>
      </c>
      <c r="D122" s="81" t="s">
        <v>314</v>
      </c>
      <c r="E122" s="81" t="s">
        <v>286</v>
      </c>
      <c r="F122" s="81" t="s">
        <v>10</v>
      </c>
      <c r="G122" s="89" t="s">
        <v>315</v>
      </c>
      <c r="H122" s="81" t="s">
        <v>316</v>
      </c>
      <c r="I122" s="81" t="s">
        <v>80</v>
      </c>
      <c r="J122" s="81" t="s">
        <v>79</v>
      </c>
      <c r="K122" s="81" t="s">
        <v>79</v>
      </c>
      <c r="L122" s="81" t="s">
        <v>81</v>
      </c>
      <c r="M122" s="88"/>
      <c r="N122" s="88"/>
      <c r="O122" s="88"/>
      <c r="P122" s="88"/>
      <c r="Q122" s="88"/>
      <c r="R122" s="88"/>
      <c r="S122" s="88"/>
      <c r="T122" s="88"/>
      <c r="U122" s="88"/>
      <c r="V122" s="88"/>
      <c r="W122" s="88"/>
      <c r="X122" s="88"/>
      <c r="Y122" s="88"/>
    </row>
    <row r="123" spans="1:25" ht="51" x14ac:dyDescent="0.2">
      <c r="A123" s="83">
        <v>37074</v>
      </c>
      <c r="B123" s="81" t="s">
        <v>294</v>
      </c>
      <c r="C123" s="81" t="s">
        <v>20</v>
      </c>
      <c r="D123" s="81" t="s">
        <v>100</v>
      </c>
      <c r="E123" s="81" t="s">
        <v>83</v>
      </c>
      <c r="F123" s="81" t="s">
        <v>12</v>
      </c>
      <c r="G123" s="89" t="s">
        <v>295</v>
      </c>
      <c r="H123" s="89" t="s">
        <v>296</v>
      </c>
      <c r="I123" s="81" t="s">
        <v>80</v>
      </c>
      <c r="J123" s="81" t="s">
        <v>80</v>
      </c>
      <c r="K123" s="81" t="s">
        <v>80</v>
      </c>
      <c r="L123" s="81" t="s">
        <v>81</v>
      </c>
    </row>
    <row r="124" spans="1:25" x14ac:dyDescent="0.2">
      <c r="A124" s="83">
        <v>37074</v>
      </c>
      <c r="B124" s="81" t="s">
        <v>167</v>
      </c>
      <c r="C124" s="81" t="s">
        <v>297</v>
      </c>
      <c r="D124" s="81" t="s">
        <v>298</v>
      </c>
      <c r="E124" s="81" t="s">
        <v>169</v>
      </c>
      <c r="F124" s="81" t="s">
        <v>30</v>
      </c>
      <c r="G124" s="89" t="s">
        <v>299</v>
      </c>
      <c r="H124" s="89"/>
      <c r="I124" s="81"/>
      <c r="J124" s="81"/>
      <c r="K124" s="81"/>
      <c r="L124" s="81" t="s">
        <v>81</v>
      </c>
    </row>
    <row r="125" spans="1:25" ht="25.5" x14ac:dyDescent="0.2">
      <c r="A125" s="83">
        <v>37071</v>
      </c>
      <c r="B125" s="81" t="s">
        <v>262</v>
      </c>
      <c r="C125" s="81" t="s">
        <v>20</v>
      </c>
      <c r="D125" s="81" t="s">
        <v>262</v>
      </c>
      <c r="E125" s="81" t="s">
        <v>83</v>
      </c>
      <c r="F125" s="81" t="s">
        <v>14</v>
      </c>
      <c r="G125" s="89" t="s">
        <v>263</v>
      </c>
      <c r="H125" s="89" t="s">
        <v>264</v>
      </c>
      <c r="I125" s="81" t="s">
        <v>80</v>
      </c>
      <c r="J125" s="81" t="s">
        <v>79</v>
      </c>
      <c r="K125" s="81" t="s">
        <v>80</v>
      </c>
      <c r="L125" s="81" t="s">
        <v>81</v>
      </c>
    </row>
    <row r="126" spans="1:25" ht="38.25" x14ac:dyDescent="0.2">
      <c r="A126" s="83">
        <v>37069</v>
      </c>
      <c r="B126" s="81" t="s">
        <v>265</v>
      </c>
      <c r="C126" s="81"/>
      <c r="D126" s="81"/>
      <c r="E126" s="81"/>
      <c r="F126" s="81"/>
      <c r="G126" s="89" t="s">
        <v>266</v>
      </c>
      <c r="H126" s="89" t="s">
        <v>267</v>
      </c>
      <c r="I126" s="81" t="s">
        <v>80</v>
      </c>
      <c r="J126" s="81" t="s">
        <v>79</v>
      </c>
      <c r="K126" s="81" t="s">
        <v>80</v>
      </c>
      <c r="L126" s="81" t="s">
        <v>81</v>
      </c>
    </row>
    <row r="127" spans="1:25" ht="76.5" x14ac:dyDescent="0.2">
      <c r="A127" s="83">
        <v>37069</v>
      </c>
      <c r="B127" s="81" t="s">
        <v>268</v>
      </c>
      <c r="C127" s="81" t="s">
        <v>20</v>
      </c>
      <c r="D127" s="81" t="s">
        <v>268</v>
      </c>
      <c r="E127" s="81" t="s">
        <v>83</v>
      </c>
      <c r="F127" s="81" t="s">
        <v>14</v>
      </c>
      <c r="G127" s="89" t="s">
        <v>269</v>
      </c>
      <c r="H127" s="89" t="s">
        <v>270</v>
      </c>
      <c r="I127" s="81" t="s">
        <v>80</v>
      </c>
      <c r="J127" s="81" t="s">
        <v>79</v>
      </c>
      <c r="K127" s="81" t="s">
        <v>80</v>
      </c>
      <c r="L127" s="81" t="s">
        <v>81</v>
      </c>
    </row>
    <row r="128" spans="1:25" ht="51" x14ac:dyDescent="0.2">
      <c r="A128" s="83">
        <v>37069</v>
      </c>
      <c r="B128" s="89" t="s">
        <v>271</v>
      </c>
      <c r="C128" s="81" t="s">
        <v>272</v>
      </c>
      <c r="D128" s="81" t="s">
        <v>273</v>
      </c>
      <c r="E128" s="81" t="s">
        <v>146</v>
      </c>
      <c r="F128" s="81" t="s">
        <v>14</v>
      </c>
      <c r="G128" s="89" t="s">
        <v>274</v>
      </c>
      <c r="H128" s="89" t="s">
        <v>275</v>
      </c>
      <c r="I128" s="81" t="s">
        <v>80</v>
      </c>
      <c r="J128" s="81" t="s">
        <v>79</v>
      </c>
      <c r="K128" s="81" t="s">
        <v>80</v>
      </c>
      <c r="L128" s="81" t="s">
        <v>81</v>
      </c>
    </row>
    <row r="129" spans="1:12" ht="38.25" x14ac:dyDescent="0.2">
      <c r="A129" s="83">
        <v>37069</v>
      </c>
      <c r="B129" s="81" t="s">
        <v>276</v>
      </c>
      <c r="C129" s="81" t="s">
        <v>23</v>
      </c>
      <c r="D129" s="81" t="s">
        <v>240</v>
      </c>
      <c r="E129" s="81" t="s">
        <v>241</v>
      </c>
      <c r="F129" s="81" t="s">
        <v>12</v>
      </c>
      <c r="G129" s="89" t="s">
        <v>277</v>
      </c>
      <c r="H129" s="89" t="s">
        <v>278</v>
      </c>
      <c r="I129" s="81" t="s">
        <v>79</v>
      </c>
      <c r="J129" s="81" t="s">
        <v>79</v>
      </c>
      <c r="K129" s="81" t="s">
        <v>79</v>
      </c>
      <c r="L129" s="81" t="s">
        <v>81</v>
      </c>
    </row>
    <row r="130" spans="1:12" ht="102" x14ac:dyDescent="0.2">
      <c r="A130" s="83">
        <v>37068</v>
      </c>
      <c r="B130" s="81" t="s">
        <v>279</v>
      </c>
      <c r="C130" s="81"/>
      <c r="D130" s="81"/>
      <c r="E130" s="81"/>
      <c r="F130" s="81" t="s">
        <v>12</v>
      </c>
      <c r="G130" s="89" t="s">
        <v>280</v>
      </c>
      <c r="H130" s="89" t="s">
        <v>281</v>
      </c>
      <c r="I130" s="81" t="s">
        <v>79</v>
      </c>
      <c r="J130" s="81" t="s">
        <v>80</v>
      </c>
      <c r="K130" s="81" t="s">
        <v>80</v>
      </c>
      <c r="L130" s="81" t="s">
        <v>81</v>
      </c>
    </row>
    <row r="131" spans="1:12" ht="38.25" x14ac:dyDescent="0.2">
      <c r="A131" s="83">
        <v>37064</v>
      </c>
      <c r="B131" s="81" t="s">
        <v>172</v>
      </c>
      <c r="C131" s="81" t="s">
        <v>20</v>
      </c>
      <c r="D131" s="81" t="s">
        <v>234</v>
      </c>
      <c r="E131" s="81" t="s">
        <v>83</v>
      </c>
      <c r="F131" s="81" t="s">
        <v>84</v>
      </c>
      <c r="G131" s="45" t="s">
        <v>235</v>
      </c>
      <c r="H131" s="81" t="s">
        <v>236</v>
      </c>
      <c r="I131" s="81" t="s">
        <v>79</v>
      </c>
      <c r="J131" s="81" t="s">
        <v>79</v>
      </c>
      <c r="K131" s="81" t="s">
        <v>79</v>
      </c>
      <c r="L131" s="81" t="s">
        <v>81</v>
      </c>
    </row>
    <row r="132" spans="1:12" ht="63.75" x14ac:dyDescent="0.2">
      <c r="A132" s="83">
        <v>37064</v>
      </c>
      <c r="B132" s="81" t="s">
        <v>87</v>
      </c>
      <c r="C132" s="81" t="s">
        <v>20</v>
      </c>
      <c r="D132" s="81" t="s">
        <v>87</v>
      </c>
      <c r="E132" s="81" t="s">
        <v>83</v>
      </c>
      <c r="F132" s="81" t="s">
        <v>84</v>
      </c>
      <c r="G132" s="45" t="s">
        <v>237</v>
      </c>
      <c r="H132" s="45" t="s">
        <v>238</v>
      </c>
      <c r="I132" s="81" t="s">
        <v>79</v>
      </c>
      <c r="J132" s="81" t="s">
        <v>79</v>
      </c>
      <c r="K132" s="81" t="s">
        <v>80</v>
      </c>
      <c r="L132" s="81" t="s">
        <v>81</v>
      </c>
    </row>
    <row r="133" spans="1:12" ht="76.5" x14ac:dyDescent="0.2">
      <c r="A133" s="83">
        <v>37064</v>
      </c>
      <c r="B133" s="45" t="s">
        <v>239</v>
      </c>
      <c r="C133" s="81" t="s">
        <v>23</v>
      </c>
      <c r="D133" s="81" t="s">
        <v>240</v>
      </c>
      <c r="E133" s="81" t="s">
        <v>241</v>
      </c>
      <c r="F133" s="81" t="s">
        <v>30</v>
      </c>
      <c r="G133" s="45" t="s">
        <v>242</v>
      </c>
      <c r="H133" s="81" t="s">
        <v>243</v>
      </c>
      <c r="I133" s="81" t="s">
        <v>79</v>
      </c>
      <c r="J133" s="81" t="s">
        <v>79</v>
      </c>
      <c r="K133" s="81" t="s">
        <v>79</v>
      </c>
      <c r="L133" s="81" t="s">
        <v>81</v>
      </c>
    </row>
    <row r="134" spans="1:12" ht="63.75" x14ac:dyDescent="0.2">
      <c r="A134" s="83">
        <v>37063</v>
      </c>
      <c r="B134" s="81" t="s">
        <v>244</v>
      </c>
      <c r="C134" s="81"/>
      <c r="D134" s="81"/>
      <c r="E134" s="81"/>
      <c r="F134" s="81" t="s">
        <v>14</v>
      </c>
      <c r="G134" s="45" t="s">
        <v>245</v>
      </c>
      <c r="H134" s="45" t="s">
        <v>246</v>
      </c>
      <c r="I134" s="81" t="s">
        <v>80</v>
      </c>
      <c r="J134" s="81" t="s">
        <v>79</v>
      </c>
      <c r="K134" s="81" t="s">
        <v>80</v>
      </c>
      <c r="L134" s="81" t="s">
        <v>81</v>
      </c>
    </row>
    <row r="135" spans="1:12" ht="54.75" customHeight="1" x14ac:dyDescent="0.2">
      <c r="A135" s="83">
        <v>37063</v>
      </c>
      <c r="B135" s="81" t="s">
        <v>247</v>
      </c>
      <c r="C135" s="81" t="s">
        <v>23</v>
      </c>
      <c r="D135" s="81"/>
      <c r="E135" s="81" t="s">
        <v>241</v>
      </c>
      <c r="F135" s="81" t="s">
        <v>14</v>
      </c>
      <c r="G135" s="45" t="s">
        <v>248</v>
      </c>
      <c r="H135" s="45" t="s">
        <v>249</v>
      </c>
      <c r="I135" s="81" t="s">
        <v>80</v>
      </c>
      <c r="J135" s="81" t="s">
        <v>79</v>
      </c>
      <c r="K135" s="81" t="s">
        <v>79</v>
      </c>
      <c r="L135" s="81" t="s">
        <v>81</v>
      </c>
    </row>
    <row r="136" spans="1:12" ht="38.25" x14ac:dyDescent="0.2">
      <c r="A136" s="83">
        <v>37063</v>
      </c>
      <c r="B136" s="81" t="s">
        <v>87</v>
      </c>
      <c r="C136" s="81" t="s">
        <v>20</v>
      </c>
      <c r="D136" s="81" t="s">
        <v>87</v>
      </c>
      <c r="E136" s="81" t="s">
        <v>83</v>
      </c>
      <c r="F136" s="81" t="s">
        <v>12</v>
      </c>
      <c r="G136" s="45" t="s">
        <v>250</v>
      </c>
      <c r="H136" s="45" t="s">
        <v>251</v>
      </c>
      <c r="I136" s="81" t="s">
        <v>79</v>
      </c>
      <c r="J136" s="81" t="s">
        <v>79</v>
      </c>
      <c r="K136" s="81" t="s">
        <v>79</v>
      </c>
      <c r="L136" s="81" t="s">
        <v>81</v>
      </c>
    </row>
    <row r="137" spans="1:12" ht="51" x14ac:dyDescent="0.2">
      <c r="A137" s="83">
        <v>37060</v>
      </c>
      <c r="B137" s="81" t="s">
        <v>259</v>
      </c>
      <c r="C137" s="81" t="s">
        <v>20</v>
      </c>
      <c r="D137" s="81" t="s">
        <v>234</v>
      </c>
      <c r="E137" s="81" t="s">
        <v>83</v>
      </c>
      <c r="F137" s="81" t="s">
        <v>84</v>
      </c>
      <c r="G137" s="45" t="s">
        <v>260</v>
      </c>
      <c r="H137" s="45" t="s">
        <v>261</v>
      </c>
      <c r="I137" s="81" t="s">
        <v>79</v>
      </c>
      <c r="J137" s="81" t="s">
        <v>79</v>
      </c>
      <c r="K137" s="81" t="s">
        <v>79</v>
      </c>
      <c r="L137" s="81" t="s">
        <v>81</v>
      </c>
    </row>
    <row r="138" spans="1:12" ht="54" customHeight="1" x14ac:dyDescent="0.2">
      <c r="A138" s="83">
        <v>37057</v>
      </c>
      <c r="B138" s="81" t="s">
        <v>195</v>
      </c>
      <c r="C138" s="81" t="s">
        <v>196</v>
      </c>
      <c r="D138" s="81" t="s">
        <v>197</v>
      </c>
      <c r="E138" s="81"/>
      <c r="F138" s="81" t="s">
        <v>151</v>
      </c>
      <c r="G138" s="45" t="s">
        <v>198</v>
      </c>
      <c r="H138" s="45" t="s">
        <v>199</v>
      </c>
      <c r="I138" s="81" t="s">
        <v>79</v>
      </c>
      <c r="J138" s="81" t="s">
        <v>79</v>
      </c>
      <c r="K138" s="81" t="s">
        <v>79</v>
      </c>
      <c r="L138" s="81" t="s">
        <v>81</v>
      </c>
    </row>
    <row r="139" spans="1:12" ht="42" customHeight="1" x14ac:dyDescent="0.2">
      <c r="A139" s="83">
        <v>37057</v>
      </c>
      <c r="B139" s="81" t="s">
        <v>204</v>
      </c>
      <c r="C139" s="81" t="s">
        <v>20</v>
      </c>
      <c r="D139" s="81" t="s">
        <v>205</v>
      </c>
      <c r="E139" s="81" t="s">
        <v>83</v>
      </c>
      <c r="F139" s="81" t="s">
        <v>84</v>
      </c>
      <c r="G139" s="45" t="s">
        <v>206</v>
      </c>
      <c r="H139" s="45" t="s">
        <v>207</v>
      </c>
      <c r="I139" s="81" t="s">
        <v>79</v>
      </c>
      <c r="J139" s="81" t="s">
        <v>79</v>
      </c>
      <c r="K139" s="81" t="s">
        <v>79</v>
      </c>
      <c r="L139" s="81" t="s">
        <v>81</v>
      </c>
    </row>
    <row r="140" spans="1:12" ht="42" customHeight="1" x14ac:dyDescent="0.2">
      <c r="A140" s="83">
        <v>37057</v>
      </c>
      <c r="B140" s="81" t="s">
        <v>208</v>
      </c>
      <c r="C140" s="81" t="s">
        <v>20</v>
      </c>
      <c r="D140" s="81" t="s">
        <v>205</v>
      </c>
      <c r="E140" s="81" t="s">
        <v>83</v>
      </c>
      <c r="F140" s="81" t="s">
        <v>84</v>
      </c>
      <c r="G140" s="45" t="s">
        <v>209</v>
      </c>
      <c r="H140" s="45" t="s">
        <v>207</v>
      </c>
      <c r="I140" s="81" t="s">
        <v>79</v>
      </c>
      <c r="J140" s="81" t="s">
        <v>79</v>
      </c>
      <c r="K140" s="81" t="s">
        <v>79</v>
      </c>
      <c r="L140" s="81" t="s">
        <v>81</v>
      </c>
    </row>
    <row r="141" spans="1:12" ht="76.5" x14ac:dyDescent="0.2">
      <c r="A141" s="75">
        <v>37056</v>
      </c>
      <c r="B141" s="81" t="s">
        <v>215</v>
      </c>
      <c r="C141" s="81" t="s">
        <v>20</v>
      </c>
      <c r="D141" s="81" t="s">
        <v>82</v>
      </c>
      <c r="E141" s="81" t="s">
        <v>83</v>
      </c>
      <c r="F141" s="81" t="s">
        <v>8</v>
      </c>
      <c r="G141" s="45" t="s">
        <v>216</v>
      </c>
      <c r="H141" s="45" t="s">
        <v>217</v>
      </c>
      <c r="I141" s="81" t="s">
        <v>80</v>
      </c>
      <c r="J141" s="81" t="s">
        <v>79</v>
      </c>
      <c r="K141" s="81" t="s">
        <v>79</v>
      </c>
      <c r="L141" s="81" t="s">
        <v>81</v>
      </c>
    </row>
    <row r="142" spans="1:12" ht="76.5" x14ac:dyDescent="0.2">
      <c r="A142" s="75">
        <v>37053</v>
      </c>
      <c r="B142" s="81" t="s">
        <v>195</v>
      </c>
      <c r="C142" s="81" t="s">
        <v>219</v>
      </c>
      <c r="D142" s="81" t="s">
        <v>220</v>
      </c>
      <c r="E142" s="81" t="s">
        <v>221</v>
      </c>
      <c r="F142" s="81" t="s">
        <v>222</v>
      </c>
      <c r="G142" s="45" t="s">
        <v>223</v>
      </c>
      <c r="H142" s="45" t="s">
        <v>224</v>
      </c>
      <c r="I142" s="81" t="s">
        <v>79</v>
      </c>
      <c r="J142" s="81" t="s">
        <v>79</v>
      </c>
      <c r="K142" s="81" t="s">
        <v>79</v>
      </c>
      <c r="L142" s="81" t="s">
        <v>81</v>
      </c>
    </row>
    <row r="143" spans="1:12" ht="38.25" x14ac:dyDescent="0.2">
      <c r="A143" s="75">
        <v>37050</v>
      </c>
      <c r="B143" s="81" t="s">
        <v>167</v>
      </c>
      <c r="C143" s="81" t="s">
        <v>20</v>
      </c>
      <c r="D143" s="81" t="s">
        <v>168</v>
      </c>
      <c r="E143" s="81" t="s">
        <v>169</v>
      </c>
      <c r="F143" s="81" t="s">
        <v>10</v>
      </c>
      <c r="G143" s="45" t="s">
        <v>170</v>
      </c>
      <c r="H143" s="45" t="s">
        <v>171</v>
      </c>
      <c r="I143" s="81" t="s">
        <v>79</v>
      </c>
      <c r="J143" s="81" t="s">
        <v>79</v>
      </c>
      <c r="K143" s="81" t="s">
        <v>79</v>
      </c>
      <c r="L143" s="81" t="s">
        <v>81</v>
      </c>
    </row>
    <row r="144" spans="1:12" ht="51" x14ac:dyDescent="0.2">
      <c r="A144" s="75">
        <v>37049</v>
      </c>
      <c r="B144" s="81" t="s">
        <v>172</v>
      </c>
      <c r="C144" s="81" t="s">
        <v>20</v>
      </c>
      <c r="D144" s="81" t="s">
        <v>82</v>
      </c>
      <c r="E144" s="81" t="s">
        <v>83</v>
      </c>
      <c r="F144" s="81" t="s">
        <v>12</v>
      </c>
      <c r="G144" s="45" t="s">
        <v>173</v>
      </c>
      <c r="H144" s="45" t="s">
        <v>174</v>
      </c>
      <c r="I144" s="81" t="s">
        <v>80</v>
      </c>
      <c r="J144" s="81" t="s">
        <v>79</v>
      </c>
      <c r="K144" s="81" t="s">
        <v>79</v>
      </c>
      <c r="L144" s="81" t="s">
        <v>81</v>
      </c>
    </row>
    <row r="145" spans="1:12" ht="38.25" x14ac:dyDescent="0.2">
      <c r="A145" s="75">
        <v>37049</v>
      </c>
      <c r="B145" s="81" t="s">
        <v>82</v>
      </c>
      <c r="C145" s="81" t="s">
        <v>20</v>
      </c>
      <c r="D145" s="81" t="s">
        <v>82</v>
      </c>
      <c r="E145" s="81" t="s">
        <v>83</v>
      </c>
      <c r="F145" s="81" t="s">
        <v>12</v>
      </c>
      <c r="G145" s="45" t="s">
        <v>176</v>
      </c>
      <c r="H145" s="45" t="s">
        <v>177</v>
      </c>
      <c r="I145" s="81" t="s">
        <v>80</v>
      </c>
      <c r="J145" s="81" t="s">
        <v>80</v>
      </c>
      <c r="K145" s="81" t="s">
        <v>80</v>
      </c>
      <c r="L145" s="81" t="s">
        <v>81</v>
      </c>
    </row>
    <row r="146" spans="1:12" ht="102" x14ac:dyDescent="0.2">
      <c r="A146" s="75">
        <v>37046</v>
      </c>
      <c r="B146" s="45" t="s">
        <v>182</v>
      </c>
      <c r="C146" s="46"/>
      <c r="D146" s="45"/>
      <c r="E146" s="20" t="s">
        <v>183</v>
      </c>
      <c r="F146" s="46" t="s">
        <v>14</v>
      </c>
      <c r="G146" s="45" t="s">
        <v>184</v>
      </c>
      <c r="H146" s="45" t="s">
        <v>185</v>
      </c>
      <c r="I146" s="81" t="s">
        <v>80</v>
      </c>
      <c r="J146" s="81" t="s">
        <v>80</v>
      </c>
      <c r="K146" s="81" t="s">
        <v>80</v>
      </c>
      <c r="L146" s="81" t="s">
        <v>81</v>
      </c>
    </row>
    <row r="147" spans="1:12" x14ac:dyDescent="0.2">
      <c r="A147" s="75">
        <v>37043</v>
      </c>
      <c r="B147" s="45" t="s">
        <v>74</v>
      </c>
      <c r="C147" s="46" t="s">
        <v>24</v>
      </c>
      <c r="D147" s="45" t="s">
        <v>75</v>
      </c>
      <c r="E147" s="20" t="s">
        <v>76</v>
      </c>
      <c r="F147" s="46" t="s">
        <v>12</v>
      </c>
      <c r="G147" s="81" t="s">
        <v>77</v>
      </c>
      <c r="H147" s="81" t="s">
        <v>78</v>
      </c>
      <c r="I147" s="81" t="s">
        <v>79</v>
      </c>
      <c r="J147" s="81" t="s">
        <v>80</v>
      </c>
      <c r="K147" s="81" t="s">
        <v>80</v>
      </c>
      <c r="L147" s="81" t="s">
        <v>81</v>
      </c>
    </row>
    <row r="148" spans="1:12" ht="51" x14ac:dyDescent="0.2">
      <c r="A148" s="82">
        <v>37043</v>
      </c>
      <c r="B148" s="45" t="s">
        <v>87</v>
      </c>
      <c r="C148" s="46" t="s">
        <v>20</v>
      </c>
      <c r="D148" s="45" t="s">
        <v>87</v>
      </c>
      <c r="E148" s="20" t="s">
        <v>83</v>
      </c>
      <c r="F148" s="46" t="s">
        <v>10</v>
      </c>
      <c r="G148" s="45" t="s">
        <v>88</v>
      </c>
      <c r="H148" s="20" t="s">
        <v>89</v>
      </c>
      <c r="I148" s="81" t="s">
        <v>80</v>
      </c>
      <c r="J148" s="81" t="s">
        <v>79</v>
      </c>
      <c r="K148" s="81" t="s">
        <v>79</v>
      </c>
      <c r="L148" s="81" t="s">
        <v>81</v>
      </c>
    </row>
    <row r="149" spans="1:12" ht="38.25" x14ac:dyDescent="0.2">
      <c r="A149" s="44">
        <v>37035</v>
      </c>
      <c r="B149" s="45" t="s">
        <v>95</v>
      </c>
      <c r="C149" s="46" t="s">
        <v>20</v>
      </c>
      <c r="D149" s="20" t="s">
        <v>96</v>
      </c>
      <c r="E149" s="20" t="s">
        <v>83</v>
      </c>
      <c r="F149" s="46" t="s">
        <v>84</v>
      </c>
      <c r="G149" s="20" t="s">
        <v>97</v>
      </c>
      <c r="H149" s="20" t="s">
        <v>94</v>
      </c>
      <c r="I149" s="46" t="s">
        <v>80</v>
      </c>
      <c r="J149" s="46" t="s">
        <v>79</v>
      </c>
      <c r="K149" s="46" t="s">
        <v>79</v>
      </c>
      <c r="L149" s="46" t="s">
        <v>81</v>
      </c>
    </row>
    <row r="150" spans="1:12" ht="38.25" x14ac:dyDescent="0.2">
      <c r="A150" s="44">
        <v>37033</v>
      </c>
      <c r="B150" s="45" t="s">
        <v>100</v>
      </c>
      <c r="C150" s="46" t="s">
        <v>20</v>
      </c>
      <c r="D150" s="45" t="s">
        <v>100</v>
      </c>
      <c r="E150" s="20" t="s">
        <v>83</v>
      </c>
      <c r="F150" s="46" t="s">
        <v>12</v>
      </c>
      <c r="G150" s="20" t="s">
        <v>101</v>
      </c>
      <c r="H150" s="20" t="s">
        <v>102</v>
      </c>
      <c r="I150" s="46" t="s">
        <v>79</v>
      </c>
      <c r="J150" s="46" t="s">
        <v>80</v>
      </c>
      <c r="K150" s="46" t="s">
        <v>80</v>
      </c>
      <c r="L150" s="46" t="s">
        <v>81</v>
      </c>
    </row>
    <row r="151" spans="1:12" ht="51" x14ac:dyDescent="0.2">
      <c r="A151" s="44">
        <v>37033</v>
      </c>
      <c r="B151" s="45" t="s">
        <v>87</v>
      </c>
      <c r="C151" s="46" t="s">
        <v>20</v>
      </c>
      <c r="D151" s="45" t="s">
        <v>87</v>
      </c>
      <c r="E151" s="20" t="s">
        <v>83</v>
      </c>
      <c r="F151" s="46" t="s">
        <v>84</v>
      </c>
      <c r="G151" s="20" t="s">
        <v>103</v>
      </c>
      <c r="H151" s="20" t="s">
        <v>104</v>
      </c>
      <c r="I151" s="46" t="s">
        <v>80</v>
      </c>
      <c r="J151" s="46" t="s">
        <v>80</v>
      </c>
      <c r="K151" s="46" t="s">
        <v>80</v>
      </c>
      <c r="L151" s="46" t="s">
        <v>81</v>
      </c>
    </row>
    <row r="152" spans="1:12" ht="25.5" x14ac:dyDescent="0.2">
      <c r="A152" s="44">
        <v>37032</v>
      </c>
      <c r="B152" s="45" t="s">
        <v>105</v>
      </c>
      <c r="C152" s="46" t="s">
        <v>106</v>
      </c>
      <c r="D152" s="45" t="s">
        <v>107</v>
      </c>
      <c r="E152" s="20" t="s">
        <v>108</v>
      </c>
      <c r="F152" s="46" t="s">
        <v>84</v>
      </c>
      <c r="G152" s="20" t="s">
        <v>109</v>
      </c>
      <c r="H152" s="20" t="s">
        <v>110</v>
      </c>
      <c r="I152" s="46" t="s">
        <v>80</v>
      </c>
      <c r="J152" s="46" t="s">
        <v>79</v>
      </c>
      <c r="K152" s="46" t="s">
        <v>80</v>
      </c>
      <c r="L152" s="46" t="s">
        <v>81</v>
      </c>
    </row>
    <row r="153" spans="1:12" ht="127.5" x14ac:dyDescent="0.2">
      <c r="A153" s="44">
        <v>37019</v>
      </c>
      <c r="B153" s="45" t="s">
        <v>113</v>
      </c>
      <c r="C153" s="46" t="s">
        <v>20</v>
      </c>
      <c r="D153" s="45" t="s">
        <v>113</v>
      </c>
      <c r="E153" s="20" t="s">
        <v>83</v>
      </c>
      <c r="F153" s="46" t="s">
        <v>84</v>
      </c>
      <c r="G153" s="20" t="s">
        <v>114</v>
      </c>
      <c r="H153" s="20" t="s">
        <v>115</v>
      </c>
      <c r="I153" s="46" t="s">
        <v>79</v>
      </c>
      <c r="J153" s="46" t="s">
        <v>79</v>
      </c>
      <c r="K153" s="46" t="s">
        <v>79</v>
      </c>
      <c r="L153" s="46" t="s">
        <v>81</v>
      </c>
    </row>
    <row r="154" spans="1:12" ht="19.5" customHeight="1"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45"/>
      <c r="F156" s="46"/>
      <c r="G156" s="45"/>
      <c r="H156" s="45"/>
      <c r="I156" s="46"/>
      <c r="J156" s="46"/>
      <c r="K156" s="46"/>
      <c r="L156" s="68"/>
    </row>
    <row r="157" spans="1:12" x14ac:dyDescent="0.2">
      <c r="A157" s="61"/>
      <c r="B157" s="57"/>
      <c r="C157" s="58"/>
      <c r="D157" s="57"/>
      <c r="E157" s="59"/>
      <c r="F157" s="58"/>
      <c r="G157" s="57"/>
      <c r="H157" s="57"/>
      <c r="I157" s="58"/>
      <c r="J157" s="58"/>
      <c r="K157" s="58"/>
      <c r="L157" s="58"/>
    </row>
    <row r="158" spans="1:12" x14ac:dyDescent="0.2">
      <c r="A158" s="44"/>
      <c r="B158" s="45"/>
      <c r="C158" s="46"/>
      <c r="D158" s="45"/>
      <c r="E158" s="20"/>
      <c r="F158" s="46"/>
      <c r="G158" s="45"/>
      <c r="H158" s="45"/>
      <c r="I158" s="46"/>
      <c r="J158" s="46"/>
      <c r="K158" s="46"/>
      <c r="L158" s="46"/>
    </row>
    <row r="159" spans="1:12" x14ac:dyDescent="0.2">
      <c r="A159" s="44"/>
      <c r="B159" s="45"/>
      <c r="C159" s="46"/>
      <c r="D159" s="45"/>
      <c r="E159" s="20"/>
      <c r="F159" s="46"/>
      <c r="G159" s="45"/>
      <c r="H159" s="45"/>
      <c r="I159" s="46"/>
      <c r="J159" s="46"/>
      <c r="K159" s="46"/>
      <c r="L159" s="46"/>
    </row>
    <row r="161" spans="1:5" x14ac:dyDescent="0.2">
      <c r="A161" s="1" t="s">
        <v>73</v>
      </c>
      <c r="B161" s="1" t="s">
        <v>163</v>
      </c>
      <c r="C161" t="s">
        <v>71</v>
      </c>
      <c r="D161" s="93" t="s">
        <v>304</v>
      </c>
      <c r="E161" s="93" t="s">
        <v>365</v>
      </c>
    </row>
    <row r="162" spans="1:5" x14ac:dyDescent="0.2">
      <c r="A162" s="24" t="s">
        <v>18</v>
      </c>
      <c r="B162" s="69">
        <f t="shared" ref="B162:B170" si="1">C162/$C$171</f>
        <v>0</v>
      </c>
      <c r="C162" s="7">
        <f>'summary 0813'!I24</f>
        <v>0</v>
      </c>
      <c r="D162">
        <f>33+1+1+1+1+1+8+1+1+1+2+1+2+1+1</f>
        <v>56</v>
      </c>
      <c r="E162" s="95">
        <f t="shared" ref="E162:E167" si="2">(C162/D162)*100</f>
        <v>0</v>
      </c>
    </row>
    <row r="163" spans="1:5" x14ac:dyDescent="0.2">
      <c r="A163" s="24" t="s">
        <v>19</v>
      </c>
      <c r="B163" s="69">
        <f t="shared" si="1"/>
        <v>0.29411764705882354</v>
      </c>
      <c r="C163" s="7">
        <f>'summary 0813'!I25</f>
        <v>5</v>
      </c>
      <c r="D163">
        <f>540+17+1+1+6+10+1+2+12+2+1+1+1+3+4+3+1+1+1+8+2+1+1+6+1+1</f>
        <v>628</v>
      </c>
      <c r="E163" s="95">
        <f t="shared" si="2"/>
        <v>0.79617834394904463</v>
      </c>
    </row>
    <row r="164" spans="1:5" x14ac:dyDescent="0.2">
      <c r="A164" s="24" t="s">
        <v>20</v>
      </c>
      <c r="B164" s="69">
        <f t="shared" si="1"/>
        <v>0.52941176470588236</v>
      </c>
      <c r="C164" s="7">
        <f>'summary 0813'!I26</f>
        <v>9</v>
      </c>
      <c r="D164">
        <f>13+1+1+1+16</f>
        <v>32</v>
      </c>
      <c r="E164" s="95">
        <f t="shared" si="2"/>
        <v>28.125</v>
      </c>
    </row>
    <row r="165" spans="1:5" x14ac:dyDescent="0.2">
      <c r="A165" s="24" t="s">
        <v>33</v>
      </c>
      <c r="B165" s="69">
        <f t="shared" si="1"/>
        <v>0</v>
      </c>
      <c r="C165" s="7"/>
      <c r="D165">
        <f>36+1+1</f>
        <v>38</v>
      </c>
      <c r="E165" s="95">
        <f t="shared" si="2"/>
        <v>0</v>
      </c>
    </row>
    <row r="166" spans="1:5" x14ac:dyDescent="0.2">
      <c r="A166" s="24" t="s">
        <v>21</v>
      </c>
      <c r="B166" s="69">
        <f t="shared" si="1"/>
        <v>5.8823529411764705E-2</v>
      </c>
      <c r="C166" s="7">
        <f>'summary 0813'!I28</f>
        <v>1</v>
      </c>
      <c r="D166">
        <f>288+2+13+2+5+56+59+14+2+3+3</f>
        <v>447</v>
      </c>
      <c r="E166" s="95">
        <f t="shared" si="2"/>
        <v>0.22371364653243847</v>
      </c>
    </row>
    <row r="167" spans="1:5" x14ac:dyDescent="0.2">
      <c r="A167" s="24" t="s">
        <v>22</v>
      </c>
      <c r="B167" s="69">
        <f t="shared" si="1"/>
        <v>5.8823529411764705E-2</v>
      </c>
      <c r="C167" s="7">
        <f>'summary 0813'!I29</f>
        <v>1</v>
      </c>
      <c r="D167">
        <f>132+2+1+2+7+3+4</f>
        <v>151</v>
      </c>
      <c r="E167" s="95">
        <f t="shared" si="2"/>
        <v>0.66225165562913912</v>
      </c>
    </row>
    <row r="168" spans="1:5" x14ac:dyDescent="0.2">
      <c r="A168" s="24" t="s">
        <v>23</v>
      </c>
      <c r="B168" s="69">
        <f t="shared" si="1"/>
        <v>0</v>
      </c>
      <c r="C168" s="7"/>
      <c r="D168">
        <v>9</v>
      </c>
      <c r="E168" s="95"/>
    </row>
    <row r="169" spans="1:5" x14ac:dyDescent="0.2">
      <c r="A169" s="24" t="s">
        <v>24</v>
      </c>
      <c r="B169" s="69">
        <f t="shared" si="1"/>
        <v>0</v>
      </c>
      <c r="C169" s="7"/>
      <c r="D169">
        <f>10+5+2</f>
        <v>17</v>
      </c>
      <c r="E169" s="95"/>
    </row>
    <row r="170" spans="1:5" x14ac:dyDescent="0.2">
      <c r="A170" s="72" t="s">
        <v>164</v>
      </c>
      <c r="B170" s="69">
        <f t="shared" si="1"/>
        <v>5.8823529411764705E-2</v>
      </c>
      <c r="C170" s="7">
        <f>'summary 0813'!I32</f>
        <v>1</v>
      </c>
    </row>
    <row r="171" spans="1:5" x14ac:dyDescent="0.2">
      <c r="A171" s="72" t="s">
        <v>162</v>
      </c>
      <c r="B171" s="73">
        <f>SUM(B162:B170)</f>
        <v>1</v>
      </c>
      <c r="C171">
        <f>SUM(C162:C170)</f>
        <v>17</v>
      </c>
      <c r="D171">
        <f>SUM(D162:D170)</f>
        <v>1378</v>
      </c>
    </row>
  </sheetData>
  <phoneticPr fontId="0" type="noConversion"/>
  <printOptions horizontalCentered="1"/>
  <pageMargins left="0.25" right="0.25" top="1" bottom="0.5" header="0.5" footer="0.25"/>
  <pageSetup paperSize="5" scale="68" orientation="landscape" r:id="rId1"/>
  <headerFooter alignWithMargins="0">
    <oddHeader xml:space="preserve">&amp;C&amp;"Arial,Bold"EWS-Global Risk Operations
Weekly Summary of Market Risk Aggregation Issues
Week Beginning August 13 </oddHeader>
    <oddFooter>&amp;L&amp;"Arial,Bold"Questions Call Nancy ext 54751</oddFooter>
  </headerFooter>
  <rowBreaks count="1" manualBreakCount="1">
    <brk id="88"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15</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v>9</v>
      </c>
    </row>
    <row r="13" spans="1:11" x14ac:dyDescent="0.2">
      <c r="A13" s="11" t="s">
        <v>84</v>
      </c>
      <c r="B13" s="8"/>
      <c r="C13" s="8" t="s">
        <v>55</v>
      </c>
      <c r="D13" s="8"/>
      <c r="E13" s="8"/>
      <c r="F13" s="8"/>
      <c r="G13" s="8"/>
      <c r="H13" s="8"/>
      <c r="I13" s="8"/>
      <c r="J13" s="8"/>
      <c r="K13" s="8">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v>1</v>
      </c>
    </row>
    <row r="18" spans="1:11" x14ac:dyDescent="0.2">
      <c r="A18" s="11" t="s">
        <v>30</v>
      </c>
      <c r="B18" s="8"/>
      <c r="C18" s="8" t="s">
        <v>31</v>
      </c>
      <c r="D18" s="8"/>
      <c r="E18" s="8"/>
      <c r="F18" s="8"/>
      <c r="G18" s="8"/>
      <c r="H18" s="8"/>
      <c r="I18" s="8"/>
      <c r="J18" s="8"/>
      <c r="K18" s="84">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v>1</v>
      </c>
      <c r="J25" s="46"/>
      <c r="K25" s="22"/>
    </row>
    <row r="26" spans="1:11" x14ac:dyDescent="0.2">
      <c r="A26" s="44" t="s">
        <v>20</v>
      </c>
      <c r="B26" s="45"/>
      <c r="C26" s="45"/>
      <c r="D26" s="20"/>
      <c r="E26" s="46"/>
      <c r="F26" s="20"/>
      <c r="G26" s="20"/>
      <c r="H26" s="46"/>
      <c r="I26" s="46">
        <v>5</v>
      </c>
      <c r="J26" s="46"/>
      <c r="K26" s="20"/>
    </row>
    <row r="27" spans="1:11" x14ac:dyDescent="0.2">
      <c r="A27" s="44" t="s">
        <v>33</v>
      </c>
      <c r="B27" s="45"/>
      <c r="C27" s="45"/>
      <c r="D27" s="20"/>
      <c r="E27" s="46"/>
      <c r="F27" s="20"/>
      <c r="G27" s="20"/>
      <c r="H27" s="46"/>
      <c r="I27" s="46"/>
      <c r="J27" s="46"/>
      <c r="K27" s="46"/>
    </row>
    <row r="28" spans="1:11" ht="38.25" x14ac:dyDescent="0.2">
      <c r="A28" s="44" t="s">
        <v>21</v>
      </c>
      <c r="B28" s="45"/>
      <c r="C28" s="45"/>
      <c r="D28" s="20"/>
      <c r="E28" s="46"/>
      <c r="F28" s="20"/>
      <c r="G28" s="20"/>
      <c r="H28" s="46"/>
      <c r="I28" s="46">
        <v>3</v>
      </c>
      <c r="J28" s="46"/>
      <c r="K28" s="46" t="s">
        <v>332</v>
      </c>
    </row>
    <row r="29" spans="1:11" x14ac:dyDescent="0.2">
      <c r="A29" s="44" t="s">
        <v>22</v>
      </c>
      <c r="B29" s="45"/>
      <c r="C29" s="45"/>
      <c r="D29" s="20"/>
      <c r="E29" s="46"/>
      <c r="F29" s="20"/>
      <c r="G29" s="20"/>
      <c r="H29" s="46"/>
      <c r="I29" s="46">
        <v>1</v>
      </c>
      <c r="J29" s="46"/>
      <c r="K29" s="20" t="s">
        <v>189</v>
      </c>
    </row>
    <row r="30" spans="1:11" x14ac:dyDescent="0.2">
      <c r="A30" s="44" t="s">
        <v>23</v>
      </c>
      <c r="B30" s="45"/>
      <c r="C30" s="45"/>
      <c r="D30" s="20"/>
      <c r="E30" s="46"/>
      <c r="F30" s="20"/>
      <c r="G30" s="20"/>
      <c r="H30" s="46"/>
      <c r="I30" s="46">
        <v>2</v>
      </c>
      <c r="J30" s="46"/>
      <c r="K30" s="46" t="s">
        <v>334</v>
      </c>
    </row>
    <row r="31" spans="1:11" x14ac:dyDescent="0.2">
      <c r="A31" s="44" t="s">
        <v>24</v>
      </c>
      <c r="B31" s="45"/>
      <c r="C31" s="45"/>
      <c r="D31" s="20"/>
      <c r="E31" s="46"/>
      <c r="F31" s="20"/>
      <c r="G31" s="20"/>
      <c r="H31" s="46"/>
      <c r="I31" s="46"/>
      <c r="J31" s="46"/>
      <c r="K31" s="46"/>
    </row>
    <row r="32" spans="1:11" ht="26.25" thickBot="1" x14ac:dyDescent="0.25">
      <c r="A32" s="71" t="s">
        <v>161</v>
      </c>
      <c r="I32" s="2">
        <v>3</v>
      </c>
      <c r="K32" s="85" t="s">
        <v>333</v>
      </c>
    </row>
    <row r="33" spans="1:11" ht="13.5" thickTop="1" x14ac:dyDescent="0.2">
      <c r="A33" s="15" t="s">
        <v>17</v>
      </c>
      <c r="B33" s="16"/>
      <c r="C33" s="16"/>
      <c r="D33" s="16"/>
      <c r="E33" s="16"/>
      <c r="F33" s="16"/>
      <c r="G33" s="16"/>
      <c r="H33" s="16"/>
      <c r="I33" s="18">
        <f>SUM(I24:I32)</f>
        <v>15</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40" zoomScale="80" zoomScaleNormal="100" workbookViewId="0">
      <selection activeCell="G97" sqref="G97"/>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20"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row>
    <row r="2" spans="1:20" x14ac:dyDescent="0.2">
      <c r="A2" s="6" t="s">
        <v>0</v>
      </c>
      <c r="B2" s="2"/>
      <c r="H2">
        <f>1+1</f>
        <v>2</v>
      </c>
      <c r="J2">
        <f>1</f>
        <v>1</v>
      </c>
      <c r="K2" s="2"/>
      <c r="L2" s="7"/>
      <c r="M2" s="2"/>
      <c r="N2" s="2"/>
      <c r="P2">
        <f>'summary 0611'!K10</f>
        <v>1</v>
      </c>
    </row>
    <row r="3" spans="1:20" x14ac:dyDescent="0.2">
      <c r="A3" s="6" t="s">
        <v>1</v>
      </c>
      <c r="B3" s="7"/>
      <c r="K3" s="7"/>
      <c r="L3" s="7"/>
      <c r="M3" s="7"/>
      <c r="N3" s="11">
        <v>1</v>
      </c>
      <c r="P3">
        <f>'summary 0611'!K11</f>
        <v>1</v>
      </c>
      <c r="R3">
        <f>'summary 0625'!K11</f>
        <v>2</v>
      </c>
      <c r="T3">
        <f>'summary 0709'!K10</f>
        <v>1</v>
      </c>
    </row>
    <row r="4" spans="1:20"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0"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row>
    <row r="6" spans="1:20" x14ac:dyDescent="0.2">
      <c r="A6" s="6" t="s">
        <v>56</v>
      </c>
      <c r="B6" s="7"/>
      <c r="G6">
        <f>1+1</f>
        <v>2</v>
      </c>
      <c r="H6">
        <f>1+1+1+1</f>
        <v>4</v>
      </c>
      <c r="I6">
        <f>1</f>
        <v>1</v>
      </c>
      <c r="J6">
        <f>1+1+1</f>
        <v>3</v>
      </c>
      <c r="K6" s="7"/>
      <c r="L6" s="7"/>
      <c r="M6" s="7">
        <v>1</v>
      </c>
      <c r="N6" s="11"/>
      <c r="O6">
        <f>'summary 0604'!K14</f>
        <v>1</v>
      </c>
      <c r="P6">
        <f>'summary 0611'!K14</f>
        <v>3</v>
      </c>
      <c r="T6">
        <f>'summary 0709'!K13</f>
        <v>5</v>
      </c>
    </row>
    <row r="7" spans="1:20"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0"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0" x14ac:dyDescent="0.2">
      <c r="A9" s="6" t="s">
        <v>4</v>
      </c>
      <c r="B9" s="7"/>
      <c r="K9" s="7">
        <v>1</v>
      </c>
      <c r="L9" s="7"/>
      <c r="M9" s="7">
        <v>1</v>
      </c>
      <c r="N9" s="11"/>
      <c r="O9">
        <f>'summary 0604'!K17+'summary 0604'!K18</f>
        <v>2</v>
      </c>
      <c r="Q9">
        <f>'summary 0618'!K17</f>
        <v>4</v>
      </c>
      <c r="R9">
        <f>'summary 0625'!K17</f>
        <v>7</v>
      </c>
    </row>
    <row r="10" spans="1:20" x14ac:dyDescent="0.2">
      <c r="A10" s="8" t="s">
        <v>31</v>
      </c>
      <c r="B10" s="7"/>
      <c r="K10" s="7"/>
      <c r="L10" s="7"/>
      <c r="M10" s="7"/>
      <c r="N10" s="7"/>
      <c r="S10">
        <f>'summary 0702'!K18:K18</f>
        <v>1</v>
      </c>
    </row>
    <row r="11" spans="1:20"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row>
    <row r="12" spans="1:20"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51" x14ac:dyDescent="0.2">
      <c r="A106" s="83">
        <v>37085</v>
      </c>
      <c r="B106" s="81" t="s">
        <v>113</v>
      </c>
      <c r="C106" s="81" t="s">
        <v>20</v>
      </c>
      <c r="D106" s="81" t="s">
        <v>234</v>
      </c>
      <c r="E106" s="81" t="s">
        <v>83</v>
      </c>
      <c r="F106" s="81" t="s">
        <v>84</v>
      </c>
      <c r="G106" s="89" t="s">
        <v>305</v>
      </c>
      <c r="H106" s="89" t="s">
        <v>306</v>
      </c>
      <c r="I106" s="81" t="s">
        <v>80</v>
      </c>
      <c r="J106" s="81" t="s">
        <v>79</v>
      </c>
      <c r="K106" s="81" t="s">
        <v>79</v>
      </c>
      <c r="L106" s="81" t="s">
        <v>81</v>
      </c>
      <c r="M106" s="88"/>
      <c r="N106" s="88"/>
      <c r="O106" s="88"/>
      <c r="P106" s="88"/>
      <c r="Q106" s="88"/>
      <c r="R106" s="88"/>
      <c r="S106" s="88"/>
      <c r="T106" s="88"/>
      <c r="U106" s="88"/>
      <c r="V106" s="88"/>
      <c r="W106" s="88"/>
      <c r="X106" s="88"/>
      <c r="Y106" s="88"/>
    </row>
    <row r="107" spans="1:25" ht="63.75" x14ac:dyDescent="0.2">
      <c r="A107" s="83">
        <v>37084</v>
      </c>
      <c r="B107" s="81" t="s">
        <v>307</v>
      </c>
      <c r="C107" s="81" t="s">
        <v>19</v>
      </c>
      <c r="D107" s="81" t="s">
        <v>308</v>
      </c>
      <c r="E107" s="81" t="s">
        <v>309</v>
      </c>
      <c r="F107" s="81" t="s">
        <v>151</v>
      </c>
      <c r="G107" s="89" t="s">
        <v>310</v>
      </c>
      <c r="H107" s="89" t="s">
        <v>306</v>
      </c>
      <c r="I107" s="81" t="s">
        <v>80</v>
      </c>
      <c r="J107" s="81" t="s">
        <v>79</v>
      </c>
      <c r="K107" s="81" t="s">
        <v>79</v>
      </c>
      <c r="L107" s="81" t="s">
        <v>81</v>
      </c>
      <c r="M107" s="88"/>
      <c r="N107" s="88"/>
      <c r="O107" s="88"/>
      <c r="P107" s="88"/>
      <c r="Q107" s="88"/>
      <c r="R107" s="88"/>
      <c r="S107" s="88"/>
      <c r="T107" s="88"/>
      <c r="U107" s="88"/>
      <c r="V107" s="88"/>
      <c r="W107" s="88"/>
      <c r="X107" s="88"/>
      <c r="Y107" s="88"/>
    </row>
    <row r="108" spans="1:25" ht="76.5" x14ac:dyDescent="0.2">
      <c r="A108" s="83">
        <v>37081</v>
      </c>
      <c r="B108" s="81" t="s">
        <v>172</v>
      </c>
      <c r="C108" s="81" t="s">
        <v>20</v>
      </c>
      <c r="D108" s="81" t="s">
        <v>234</v>
      </c>
      <c r="E108" s="81" t="s">
        <v>83</v>
      </c>
      <c r="F108" s="81" t="s">
        <v>12</v>
      </c>
      <c r="G108" s="89" t="s">
        <v>311</v>
      </c>
      <c r="H108" s="89" t="s">
        <v>312</v>
      </c>
      <c r="I108" s="81" t="s">
        <v>80</v>
      </c>
      <c r="J108" s="81" t="s">
        <v>79</v>
      </c>
      <c r="K108" s="81" t="s">
        <v>79</v>
      </c>
      <c r="L108" s="81" t="s">
        <v>81</v>
      </c>
      <c r="M108" s="88"/>
      <c r="N108" s="88"/>
      <c r="O108" s="88"/>
      <c r="P108" s="88"/>
      <c r="Q108" s="88"/>
      <c r="R108" s="88"/>
      <c r="S108" s="88"/>
      <c r="T108" s="88"/>
      <c r="U108" s="88"/>
      <c r="V108" s="88"/>
      <c r="W108" s="88"/>
      <c r="X108" s="88"/>
      <c r="Y108" s="88"/>
    </row>
    <row r="109" spans="1:25" ht="51" x14ac:dyDescent="0.2">
      <c r="A109" s="83">
        <v>37081</v>
      </c>
      <c r="B109" s="81" t="s">
        <v>313</v>
      </c>
      <c r="C109" s="81" t="s">
        <v>272</v>
      </c>
      <c r="D109" s="81" t="s">
        <v>314</v>
      </c>
      <c r="E109" s="81" t="s">
        <v>286</v>
      </c>
      <c r="F109" s="81" t="s">
        <v>10</v>
      </c>
      <c r="G109" s="89" t="s">
        <v>315</v>
      </c>
      <c r="H109" s="81" t="s">
        <v>316</v>
      </c>
      <c r="I109" s="81" t="s">
        <v>80</v>
      </c>
      <c r="J109" s="81" t="s">
        <v>79</v>
      </c>
      <c r="K109" s="81" t="s">
        <v>79</v>
      </c>
      <c r="L109" s="81" t="s">
        <v>81</v>
      </c>
      <c r="M109" s="88"/>
      <c r="N109" s="88"/>
      <c r="O109" s="88"/>
      <c r="P109" s="88"/>
      <c r="Q109" s="88"/>
      <c r="R109" s="88"/>
      <c r="S109" s="88"/>
      <c r="T109" s="88"/>
      <c r="U109" s="88"/>
      <c r="V109" s="88"/>
      <c r="W109" s="88"/>
      <c r="X109" s="88"/>
      <c r="Y109" s="88"/>
    </row>
    <row r="110" spans="1:25" ht="51" x14ac:dyDescent="0.2">
      <c r="A110" s="83">
        <v>37074</v>
      </c>
      <c r="B110" s="81" t="s">
        <v>294</v>
      </c>
      <c r="C110" s="81" t="s">
        <v>20</v>
      </c>
      <c r="D110" s="81" t="s">
        <v>100</v>
      </c>
      <c r="E110" s="81" t="s">
        <v>83</v>
      </c>
      <c r="F110" s="81" t="s">
        <v>12</v>
      </c>
      <c r="G110" s="89" t="s">
        <v>295</v>
      </c>
      <c r="H110" s="89" t="s">
        <v>296</v>
      </c>
      <c r="I110" s="81" t="s">
        <v>80</v>
      </c>
      <c r="J110" s="81" t="s">
        <v>80</v>
      </c>
      <c r="K110" s="81" t="s">
        <v>80</v>
      </c>
      <c r="L110" s="81" t="s">
        <v>81</v>
      </c>
      <c r="M110" s="88"/>
      <c r="N110" s="88"/>
      <c r="O110" s="88"/>
      <c r="P110" s="88"/>
      <c r="Q110" s="88"/>
      <c r="R110" s="88"/>
      <c r="S110" s="88"/>
      <c r="T110" s="88"/>
      <c r="U110" s="88"/>
      <c r="V110" s="88"/>
      <c r="W110" s="88"/>
      <c r="X110" s="88"/>
      <c r="Y110" s="88"/>
    </row>
    <row r="111" spans="1:25" x14ac:dyDescent="0.2">
      <c r="A111" s="83">
        <v>37074</v>
      </c>
      <c r="B111" s="81" t="s">
        <v>167</v>
      </c>
      <c r="C111" s="81" t="s">
        <v>297</v>
      </c>
      <c r="D111" s="81" t="s">
        <v>298</v>
      </c>
      <c r="E111" s="81" t="s">
        <v>169</v>
      </c>
      <c r="F111" s="81" t="s">
        <v>30</v>
      </c>
      <c r="G111" s="89" t="s">
        <v>299</v>
      </c>
      <c r="H111" s="89"/>
      <c r="I111" s="81"/>
      <c r="J111" s="81"/>
      <c r="K111" s="81"/>
      <c r="L111" s="81" t="s">
        <v>81</v>
      </c>
      <c r="M111" s="88"/>
      <c r="N111" s="88"/>
      <c r="O111" s="88"/>
      <c r="P111" s="88"/>
      <c r="Q111" s="88"/>
      <c r="R111" s="88"/>
      <c r="S111" s="88"/>
      <c r="T111" s="88"/>
      <c r="U111" s="88"/>
      <c r="V111" s="88"/>
      <c r="W111" s="88"/>
      <c r="X111" s="88"/>
      <c r="Y111" s="88"/>
    </row>
    <row r="112" spans="1:25" ht="25.5" x14ac:dyDescent="0.2">
      <c r="A112" s="83">
        <v>37071</v>
      </c>
      <c r="B112" s="81" t="s">
        <v>262</v>
      </c>
      <c r="C112" s="81" t="s">
        <v>20</v>
      </c>
      <c r="D112" s="81" t="s">
        <v>262</v>
      </c>
      <c r="E112" s="81" t="s">
        <v>83</v>
      </c>
      <c r="F112" s="81" t="s">
        <v>14</v>
      </c>
      <c r="G112" s="89" t="s">
        <v>263</v>
      </c>
      <c r="H112" s="89" t="s">
        <v>264</v>
      </c>
      <c r="I112" s="81" t="s">
        <v>80</v>
      </c>
      <c r="J112" s="81" t="s">
        <v>79</v>
      </c>
      <c r="K112" s="81" t="s">
        <v>80</v>
      </c>
      <c r="L112" s="81" t="s">
        <v>81</v>
      </c>
      <c r="M112" s="88"/>
      <c r="N112" s="88"/>
      <c r="O112" s="88"/>
      <c r="P112" s="88"/>
      <c r="Q112" s="88"/>
      <c r="R112" s="88"/>
      <c r="S112" s="88"/>
      <c r="T112" s="88"/>
      <c r="U112" s="88"/>
      <c r="V112" s="88"/>
      <c r="W112" s="88"/>
      <c r="X112" s="88"/>
      <c r="Y112" s="88"/>
    </row>
    <row r="113" spans="1:25" ht="38.25" x14ac:dyDescent="0.2">
      <c r="A113" s="83">
        <v>37069</v>
      </c>
      <c r="B113" s="81" t="s">
        <v>265</v>
      </c>
      <c r="C113" s="81"/>
      <c r="D113" s="81"/>
      <c r="E113" s="81"/>
      <c r="F113" s="81"/>
      <c r="G113" s="89" t="s">
        <v>266</v>
      </c>
      <c r="H113" s="89" t="s">
        <v>267</v>
      </c>
      <c r="I113" s="81" t="s">
        <v>80</v>
      </c>
      <c r="J113" s="81" t="s">
        <v>79</v>
      </c>
      <c r="K113" s="81" t="s">
        <v>80</v>
      </c>
      <c r="L113" s="81" t="s">
        <v>81</v>
      </c>
      <c r="M113" s="88"/>
      <c r="N113" s="88"/>
      <c r="O113" s="88"/>
      <c r="P113" s="88"/>
      <c r="Q113" s="88"/>
      <c r="R113" s="88"/>
      <c r="S113" s="88"/>
      <c r="T113" s="88"/>
      <c r="U113" s="88"/>
      <c r="V113" s="88"/>
      <c r="W113" s="88"/>
      <c r="X113" s="88"/>
      <c r="Y113" s="88"/>
    </row>
    <row r="114" spans="1:25" ht="76.5" x14ac:dyDescent="0.2">
      <c r="A114" s="83">
        <v>37069</v>
      </c>
      <c r="B114" s="81" t="s">
        <v>268</v>
      </c>
      <c r="C114" s="81" t="s">
        <v>20</v>
      </c>
      <c r="D114" s="81" t="s">
        <v>268</v>
      </c>
      <c r="E114" s="81" t="s">
        <v>83</v>
      </c>
      <c r="F114" s="81" t="s">
        <v>14</v>
      </c>
      <c r="G114" s="89" t="s">
        <v>269</v>
      </c>
      <c r="H114" s="89" t="s">
        <v>270</v>
      </c>
      <c r="I114" s="81" t="s">
        <v>80</v>
      </c>
      <c r="J114" s="81" t="s">
        <v>79</v>
      </c>
      <c r="K114" s="81" t="s">
        <v>80</v>
      </c>
      <c r="L114" s="81" t="s">
        <v>81</v>
      </c>
      <c r="M114" s="88"/>
      <c r="N114" s="88"/>
      <c r="O114" s="88"/>
      <c r="P114" s="88"/>
      <c r="Q114" s="88"/>
      <c r="R114" s="88"/>
      <c r="S114" s="88"/>
      <c r="T114" s="88"/>
      <c r="U114" s="88"/>
      <c r="V114" s="88"/>
      <c r="W114" s="88"/>
      <c r="X114" s="88"/>
      <c r="Y114" s="88"/>
    </row>
    <row r="115" spans="1:25" ht="51" x14ac:dyDescent="0.2">
      <c r="A115" s="83">
        <v>37069</v>
      </c>
      <c r="B115" s="89" t="s">
        <v>271</v>
      </c>
      <c r="C115" s="81" t="s">
        <v>272</v>
      </c>
      <c r="D115" s="81" t="s">
        <v>273</v>
      </c>
      <c r="E115" s="81" t="s">
        <v>146</v>
      </c>
      <c r="F115" s="81" t="s">
        <v>14</v>
      </c>
      <c r="G115" s="89" t="s">
        <v>274</v>
      </c>
      <c r="H115" s="89" t="s">
        <v>275</v>
      </c>
      <c r="I115" s="81" t="s">
        <v>80</v>
      </c>
      <c r="J115" s="81" t="s">
        <v>79</v>
      </c>
      <c r="K115" s="81" t="s">
        <v>80</v>
      </c>
      <c r="L115" s="81" t="s">
        <v>81</v>
      </c>
      <c r="M115" s="88"/>
      <c r="N115" s="88"/>
      <c r="O115" s="88"/>
      <c r="P115" s="88"/>
      <c r="Q115" s="88"/>
      <c r="R115" s="88"/>
      <c r="S115" s="88"/>
      <c r="T115" s="88"/>
      <c r="U115" s="88"/>
      <c r="V115" s="88"/>
      <c r="W115" s="88"/>
      <c r="X115" s="88"/>
      <c r="Y115" s="88"/>
    </row>
    <row r="116" spans="1:25" ht="38.25" x14ac:dyDescent="0.2">
      <c r="A116" s="83">
        <v>37069</v>
      </c>
      <c r="B116" s="81" t="s">
        <v>276</v>
      </c>
      <c r="C116" s="81" t="s">
        <v>23</v>
      </c>
      <c r="D116" s="81" t="s">
        <v>240</v>
      </c>
      <c r="E116" s="81" t="s">
        <v>241</v>
      </c>
      <c r="F116" s="81" t="s">
        <v>12</v>
      </c>
      <c r="G116" s="89" t="s">
        <v>277</v>
      </c>
      <c r="H116" s="89" t="s">
        <v>278</v>
      </c>
      <c r="I116" s="81" t="s">
        <v>79</v>
      </c>
      <c r="J116" s="81" t="s">
        <v>79</v>
      </c>
      <c r="K116" s="81" t="s">
        <v>79</v>
      </c>
      <c r="L116" s="81" t="s">
        <v>81</v>
      </c>
      <c r="M116" s="88"/>
      <c r="N116" s="88"/>
      <c r="O116" s="88"/>
      <c r="P116" s="88"/>
      <c r="Q116" s="88"/>
      <c r="R116" s="88"/>
      <c r="S116" s="88"/>
      <c r="T116" s="88"/>
      <c r="U116" s="88"/>
      <c r="V116" s="88"/>
      <c r="W116" s="88"/>
      <c r="X116" s="88"/>
      <c r="Y116" s="88"/>
    </row>
    <row r="117" spans="1:25" ht="102" x14ac:dyDescent="0.2">
      <c r="A117" s="83">
        <v>37068</v>
      </c>
      <c r="B117" s="81" t="s">
        <v>279</v>
      </c>
      <c r="C117" s="81"/>
      <c r="D117" s="81"/>
      <c r="E117" s="81"/>
      <c r="F117" s="81" t="s">
        <v>12</v>
      </c>
      <c r="G117" s="89" t="s">
        <v>280</v>
      </c>
      <c r="H117" s="89" t="s">
        <v>281</v>
      </c>
      <c r="I117" s="81" t="s">
        <v>79</v>
      </c>
      <c r="J117" s="81" t="s">
        <v>80</v>
      </c>
      <c r="K117" s="81" t="s">
        <v>80</v>
      </c>
      <c r="L117" s="81" t="s">
        <v>81</v>
      </c>
      <c r="M117" s="88"/>
      <c r="N117" s="88"/>
      <c r="O117" s="88"/>
      <c r="P117" s="88"/>
      <c r="Q117" s="88"/>
      <c r="R117" s="88"/>
      <c r="S117" s="88"/>
      <c r="T117" s="88"/>
      <c r="U117" s="88"/>
      <c r="V117" s="88"/>
      <c r="W117" s="88"/>
      <c r="X117" s="88"/>
      <c r="Y117" s="88"/>
    </row>
    <row r="118" spans="1:25" ht="38.25" x14ac:dyDescent="0.2">
      <c r="A118" s="83">
        <v>37064</v>
      </c>
      <c r="B118" s="81" t="s">
        <v>172</v>
      </c>
      <c r="C118" s="81" t="s">
        <v>20</v>
      </c>
      <c r="D118" s="81" t="s">
        <v>234</v>
      </c>
      <c r="E118" s="81" t="s">
        <v>83</v>
      </c>
      <c r="F118" s="81" t="s">
        <v>84</v>
      </c>
      <c r="G118" s="45" t="s">
        <v>235</v>
      </c>
      <c r="H118" s="81" t="s">
        <v>236</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37064</v>
      </c>
      <c r="B119" s="81" t="s">
        <v>87</v>
      </c>
      <c r="C119" s="81" t="s">
        <v>20</v>
      </c>
      <c r="D119" s="81" t="s">
        <v>87</v>
      </c>
      <c r="E119" s="81" t="s">
        <v>83</v>
      </c>
      <c r="F119" s="81" t="s">
        <v>84</v>
      </c>
      <c r="G119" s="45" t="s">
        <v>237</v>
      </c>
      <c r="H119" s="45" t="s">
        <v>238</v>
      </c>
      <c r="I119" s="81" t="s">
        <v>79</v>
      </c>
      <c r="J119" s="81" t="s">
        <v>79</v>
      </c>
      <c r="K119" s="81" t="s">
        <v>80</v>
      </c>
      <c r="L119" s="81" t="s">
        <v>81</v>
      </c>
      <c r="M119" s="88"/>
      <c r="N119" s="88"/>
      <c r="O119" s="88"/>
      <c r="P119" s="88"/>
      <c r="Q119" s="88"/>
      <c r="R119" s="88"/>
      <c r="S119" s="88"/>
      <c r="T119" s="88"/>
      <c r="U119" s="88"/>
      <c r="V119" s="88"/>
      <c r="W119" s="88"/>
      <c r="X119" s="88"/>
      <c r="Y119" s="88"/>
    </row>
    <row r="120" spans="1:25" ht="76.5" x14ac:dyDescent="0.2">
      <c r="A120" s="83">
        <v>37064</v>
      </c>
      <c r="B120" s="45" t="s">
        <v>239</v>
      </c>
      <c r="C120" s="81" t="s">
        <v>23</v>
      </c>
      <c r="D120" s="81" t="s">
        <v>240</v>
      </c>
      <c r="E120" s="81" t="s">
        <v>241</v>
      </c>
      <c r="F120" s="81" t="s">
        <v>30</v>
      </c>
      <c r="G120" s="45" t="s">
        <v>242</v>
      </c>
      <c r="H120" s="81" t="s">
        <v>243</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37063</v>
      </c>
      <c r="B121" s="81" t="s">
        <v>244</v>
      </c>
      <c r="C121" s="81"/>
      <c r="D121" s="81"/>
      <c r="E121" s="81"/>
      <c r="F121" s="81" t="s">
        <v>14</v>
      </c>
      <c r="G121" s="45" t="s">
        <v>245</v>
      </c>
      <c r="H121" s="45" t="s">
        <v>246</v>
      </c>
      <c r="I121" s="81" t="s">
        <v>80</v>
      </c>
      <c r="J121" s="81" t="s">
        <v>79</v>
      </c>
      <c r="K121" s="81" t="s">
        <v>80</v>
      </c>
      <c r="L121" s="81" t="s">
        <v>81</v>
      </c>
      <c r="M121" s="88"/>
      <c r="N121" s="88"/>
      <c r="O121" s="88"/>
      <c r="P121" s="88"/>
      <c r="Q121" s="88"/>
      <c r="R121" s="88"/>
      <c r="S121" s="88"/>
      <c r="T121" s="88"/>
      <c r="U121" s="88"/>
      <c r="V121" s="88"/>
      <c r="W121" s="88"/>
      <c r="X121" s="88"/>
      <c r="Y121" s="88"/>
    </row>
    <row r="122" spans="1:25" ht="38.25" x14ac:dyDescent="0.2">
      <c r="A122" s="83">
        <v>37063</v>
      </c>
      <c r="B122" s="81" t="s">
        <v>247</v>
      </c>
      <c r="C122" s="81" t="s">
        <v>23</v>
      </c>
      <c r="D122" s="81"/>
      <c r="E122" s="81" t="s">
        <v>241</v>
      </c>
      <c r="F122" s="81" t="s">
        <v>14</v>
      </c>
      <c r="G122" s="45" t="s">
        <v>248</v>
      </c>
      <c r="H122" s="45" t="s">
        <v>249</v>
      </c>
      <c r="I122" s="81" t="s">
        <v>80</v>
      </c>
      <c r="J122" s="81" t="s">
        <v>79</v>
      </c>
      <c r="K122" s="81" t="s">
        <v>79</v>
      </c>
      <c r="L122" s="81" t="s">
        <v>81</v>
      </c>
      <c r="M122" s="88"/>
      <c r="N122" s="88"/>
      <c r="O122" s="88"/>
      <c r="P122" s="88"/>
      <c r="Q122" s="88"/>
      <c r="R122" s="88"/>
      <c r="S122" s="88"/>
      <c r="T122" s="88"/>
      <c r="U122" s="88"/>
      <c r="V122" s="88"/>
      <c r="W122" s="88"/>
      <c r="X122" s="88"/>
      <c r="Y122" s="88"/>
    </row>
    <row r="123" spans="1:25" ht="38.25" x14ac:dyDescent="0.2">
      <c r="A123" s="83">
        <v>37063</v>
      </c>
      <c r="B123" s="81" t="s">
        <v>87</v>
      </c>
      <c r="C123" s="81" t="s">
        <v>20</v>
      </c>
      <c r="D123" s="81" t="s">
        <v>87</v>
      </c>
      <c r="E123" s="81" t="s">
        <v>83</v>
      </c>
      <c r="F123" s="81" t="s">
        <v>12</v>
      </c>
      <c r="G123" s="45" t="s">
        <v>250</v>
      </c>
      <c r="H123" s="45" t="s">
        <v>251</v>
      </c>
      <c r="I123" s="81" t="s">
        <v>79</v>
      </c>
      <c r="J123" s="81" t="s">
        <v>79</v>
      </c>
      <c r="K123" s="81" t="s">
        <v>79</v>
      </c>
      <c r="L123" s="81" t="s">
        <v>81</v>
      </c>
    </row>
    <row r="124" spans="1:25" ht="51" x14ac:dyDescent="0.2">
      <c r="A124" s="83">
        <v>37063</v>
      </c>
      <c r="B124" s="81" t="s">
        <v>252</v>
      </c>
      <c r="C124" s="81" t="s">
        <v>20</v>
      </c>
      <c r="D124" s="81" t="s">
        <v>234</v>
      </c>
      <c r="E124" s="81" t="s">
        <v>83</v>
      </c>
      <c r="F124" s="81" t="s">
        <v>14</v>
      </c>
      <c r="G124" s="45" t="s">
        <v>253</v>
      </c>
      <c r="H124" s="45" t="s">
        <v>254</v>
      </c>
      <c r="I124" s="81" t="s">
        <v>79</v>
      </c>
      <c r="J124" s="81" t="s">
        <v>79</v>
      </c>
      <c r="K124" s="81" t="s">
        <v>79</v>
      </c>
      <c r="L124" s="81" t="s">
        <v>81</v>
      </c>
    </row>
    <row r="125" spans="1:25" ht="63.75" x14ac:dyDescent="0.2">
      <c r="A125" s="83">
        <v>37062</v>
      </c>
      <c r="B125" s="81" t="s">
        <v>252</v>
      </c>
      <c r="C125" s="81" t="s">
        <v>20</v>
      </c>
      <c r="D125" s="81" t="s">
        <v>234</v>
      </c>
      <c r="E125" s="81" t="s">
        <v>83</v>
      </c>
      <c r="F125" s="81" t="s">
        <v>84</v>
      </c>
      <c r="G125" s="45" t="s">
        <v>255</v>
      </c>
      <c r="H125" s="45" t="s">
        <v>256</v>
      </c>
      <c r="I125" s="81" t="s">
        <v>79</v>
      </c>
      <c r="J125" s="81" t="s">
        <v>79</v>
      </c>
      <c r="K125" s="81" t="s">
        <v>79</v>
      </c>
      <c r="L125" s="81" t="s">
        <v>81</v>
      </c>
    </row>
    <row r="126" spans="1:25" ht="38.25" x14ac:dyDescent="0.2">
      <c r="A126" s="83">
        <v>37061</v>
      </c>
      <c r="B126" s="81" t="s">
        <v>87</v>
      </c>
      <c r="C126" s="81" t="s">
        <v>20</v>
      </c>
      <c r="D126" s="81" t="s">
        <v>87</v>
      </c>
      <c r="E126" s="81" t="s">
        <v>83</v>
      </c>
      <c r="F126" s="81" t="s">
        <v>14</v>
      </c>
      <c r="G126" s="45" t="s">
        <v>257</v>
      </c>
      <c r="H126" s="45" t="s">
        <v>258</v>
      </c>
      <c r="I126" s="81" t="s">
        <v>79</v>
      </c>
      <c r="J126" s="81" t="s">
        <v>79</v>
      </c>
      <c r="K126" s="81" t="s">
        <v>79</v>
      </c>
      <c r="L126" s="81" t="s">
        <v>81</v>
      </c>
    </row>
    <row r="127" spans="1:25" ht="51" x14ac:dyDescent="0.2">
      <c r="A127" s="83">
        <v>37060</v>
      </c>
      <c r="B127" s="81" t="s">
        <v>259</v>
      </c>
      <c r="C127" s="81" t="s">
        <v>20</v>
      </c>
      <c r="D127" s="81" t="s">
        <v>234</v>
      </c>
      <c r="E127" s="81" t="s">
        <v>83</v>
      </c>
      <c r="F127" s="81" t="s">
        <v>84</v>
      </c>
      <c r="G127" s="45" t="s">
        <v>260</v>
      </c>
      <c r="H127" s="45" t="s">
        <v>261</v>
      </c>
      <c r="I127" s="81" t="s">
        <v>79</v>
      </c>
      <c r="J127" s="81" t="s">
        <v>79</v>
      </c>
      <c r="K127" s="81" t="s">
        <v>79</v>
      </c>
      <c r="L127" s="81" t="s">
        <v>81</v>
      </c>
    </row>
    <row r="128" spans="1:25" ht="63.75" x14ac:dyDescent="0.2">
      <c r="A128" s="83">
        <v>37057</v>
      </c>
      <c r="B128" s="81" t="s">
        <v>195</v>
      </c>
      <c r="C128" s="81" t="s">
        <v>196</v>
      </c>
      <c r="D128" s="81" t="s">
        <v>197</v>
      </c>
      <c r="E128" s="81"/>
      <c r="F128" s="81" t="s">
        <v>151</v>
      </c>
      <c r="G128" s="45" t="s">
        <v>198</v>
      </c>
      <c r="H128" s="45" t="s">
        <v>199</v>
      </c>
      <c r="I128" s="81" t="s">
        <v>79</v>
      </c>
      <c r="J128" s="81" t="s">
        <v>79</v>
      </c>
      <c r="K128" s="81" t="s">
        <v>79</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38.25" x14ac:dyDescent="0.2">
      <c r="A131" s="83">
        <v>37057</v>
      </c>
      <c r="B131" s="81" t="s">
        <v>210</v>
      </c>
      <c r="C131" s="81"/>
      <c r="D131" s="81" t="s">
        <v>211</v>
      </c>
      <c r="E131" s="81" t="s">
        <v>212</v>
      </c>
      <c r="F131" s="81" t="s">
        <v>10</v>
      </c>
      <c r="G131" s="45" t="s">
        <v>213</v>
      </c>
      <c r="H131" s="45" t="s">
        <v>214</v>
      </c>
      <c r="I131" s="81" t="s">
        <v>79</v>
      </c>
      <c r="J131" s="81" t="s">
        <v>79</v>
      </c>
      <c r="K131" s="81" t="s">
        <v>79</v>
      </c>
      <c r="L131" s="81" t="s">
        <v>81</v>
      </c>
    </row>
    <row r="132" spans="1:12" ht="76.5" x14ac:dyDescent="0.2">
      <c r="A132" s="75">
        <v>37056</v>
      </c>
      <c r="B132" s="81" t="s">
        <v>215</v>
      </c>
      <c r="C132" s="81" t="s">
        <v>20</v>
      </c>
      <c r="D132" s="81" t="s">
        <v>82</v>
      </c>
      <c r="E132" s="81" t="s">
        <v>83</v>
      </c>
      <c r="F132" s="81" t="s">
        <v>8</v>
      </c>
      <c r="G132" s="45" t="s">
        <v>216</v>
      </c>
      <c r="H132" s="45" t="s">
        <v>217</v>
      </c>
      <c r="I132" s="81" t="s">
        <v>80</v>
      </c>
      <c r="J132" s="81" t="s">
        <v>79</v>
      </c>
      <c r="K132" s="81" t="s">
        <v>79</v>
      </c>
      <c r="L132" s="81" t="s">
        <v>81</v>
      </c>
    </row>
    <row r="133" spans="1:12" ht="76.5" x14ac:dyDescent="0.2">
      <c r="A133" s="75">
        <v>37053</v>
      </c>
      <c r="B133" s="81" t="s">
        <v>195</v>
      </c>
      <c r="C133" s="81" t="s">
        <v>219</v>
      </c>
      <c r="D133" s="81" t="s">
        <v>220</v>
      </c>
      <c r="E133" s="81" t="s">
        <v>221</v>
      </c>
      <c r="F133" s="81" t="s">
        <v>222</v>
      </c>
      <c r="G133" s="45" t="s">
        <v>223</v>
      </c>
      <c r="H133" s="45" t="s">
        <v>224</v>
      </c>
      <c r="I133" s="81" t="s">
        <v>79</v>
      </c>
      <c r="J133" s="81" t="s">
        <v>79</v>
      </c>
      <c r="K133" s="81" t="s">
        <v>79</v>
      </c>
      <c r="L133" s="81" t="s">
        <v>81</v>
      </c>
    </row>
    <row r="134" spans="1:12" ht="38.25" x14ac:dyDescent="0.2">
      <c r="A134" s="75">
        <v>37050</v>
      </c>
      <c r="B134" s="81" t="s">
        <v>167</v>
      </c>
      <c r="C134" s="81" t="s">
        <v>20</v>
      </c>
      <c r="D134" s="81" t="s">
        <v>168</v>
      </c>
      <c r="E134" s="81" t="s">
        <v>169</v>
      </c>
      <c r="F134" s="81" t="s">
        <v>10</v>
      </c>
      <c r="G134" s="45" t="s">
        <v>170</v>
      </c>
      <c r="H134" s="45" t="s">
        <v>171</v>
      </c>
      <c r="I134" s="81" t="s">
        <v>79</v>
      </c>
      <c r="J134" s="81" t="s">
        <v>79</v>
      </c>
      <c r="K134" s="81" t="s">
        <v>79</v>
      </c>
      <c r="L134" s="81" t="s">
        <v>81</v>
      </c>
    </row>
    <row r="135" spans="1:12" ht="51" x14ac:dyDescent="0.2">
      <c r="A135" s="90">
        <v>37049</v>
      </c>
      <c r="B135" s="55" t="s">
        <v>172</v>
      </c>
      <c r="C135" s="81" t="s">
        <v>20</v>
      </c>
      <c r="D135" s="81" t="s">
        <v>82</v>
      </c>
      <c r="E135" s="81" t="s">
        <v>83</v>
      </c>
      <c r="F135" s="81" t="s">
        <v>12</v>
      </c>
      <c r="G135" s="45" t="s">
        <v>173</v>
      </c>
      <c r="H135" s="45" t="s">
        <v>174</v>
      </c>
      <c r="I135" s="81" t="s">
        <v>80</v>
      </c>
      <c r="J135" s="81" t="s">
        <v>79</v>
      </c>
      <c r="K135" s="81" t="s">
        <v>79</v>
      </c>
      <c r="L135" s="81" t="s">
        <v>81</v>
      </c>
    </row>
    <row r="136" spans="1:12" ht="38.25" x14ac:dyDescent="0.2">
      <c r="A136" s="75">
        <v>37049</v>
      </c>
      <c r="B136" s="81" t="s">
        <v>82</v>
      </c>
      <c r="C136" s="81" t="s">
        <v>20</v>
      </c>
      <c r="D136" s="81" t="s">
        <v>82</v>
      </c>
      <c r="E136" s="81" t="s">
        <v>83</v>
      </c>
      <c r="F136" s="81" t="s">
        <v>12</v>
      </c>
      <c r="G136" s="45" t="s">
        <v>176</v>
      </c>
      <c r="H136" s="45" t="s">
        <v>177</v>
      </c>
      <c r="I136" s="81" t="s">
        <v>80</v>
      </c>
      <c r="J136" s="81" t="s">
        <v>80</v>
      </c>
      <c r="K136" s="81" t="s">
        <v>80</v>
      </c>
      <c r="L136" s="81" t="s">
        <v>81</v>
      </c>
    </row>
    <row r="137" spans="1:12" ht="80.25" customHeight="1" x14ac:dyDescent="0.2">
      <c r="A137" s="75">
        <v>37046</v>
      </c>
      <c r="B137" s="45" t="s">
        <v>182</v>
      </c>
      <c r="C137" s="46"/>
      <c r="D137" s="45"/>
      <c r="E137" s="20" t="s">
        <v>183</v>
      </c>
      <c r="F137" s="46" t="s">
        <v>14</v>
      </c>
      <c r="G137" s="45" t="s">
        <v>184</v>
      </c>
      <c r="H137" s="45" t="s">
        <v>185</v>
      </c>
      <c r="I137" s="81" t="s">
        <v>80</v>
      </c>
      <c r="J137" s="81" t="s">
        <v>80</v>
      </c>
      <c r="K137" s="81" t="s">
        <v>80</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44">
        <v>37040</v>
      </c>
      <c r="B139" s="45" t="s">
        <v>87</v>
      </c>
      <c r="C139" s="46" t="s">
        <v>20</v>
      </c>
      <c r="D139" s="45" t="s">
        <v>87</v>
      </c>
      <c r="E139" s="20" t="s">
        <v>83</v>
      </c>
      <c r="F139" s="46" t="s">
        <v>84</v>
      </c>
      <c r="G139" s="20" t="s">
        <v>93</v>
      </c>
      <c r="H139" s="20" t="s">
        <v>94</v>
      </c>
      <c r="I139" s="46" t="s">
        <v>80</v>
      </c>
      <c r="J139" s="46" t="s">
        <v>80</v>
      </c>
      <c r="K139" s="46" t="s">
        <v>80</v>
      </c>
      <c r="L139" s="46"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134.25" customHeight="1" x14ac:dyDescent="0.2">
      <c r="A143" s="44">
        <v>37019</v>
      </c>
      <c r="B143" s="45" t="s">
        <v>113</v>
      </c>
      <c r="C143" s="46" t="s">
        <v>20</v>
      </c>
      <c r="D143" s="45" t="s">
        <v>113</v>
      </c>
      <c r="E143" s="20" t="s">
        <v>83</v>
      </c>
      <c r="F143" s="46" t="s">
        <v>84</v>
      </c>
      <c r="G143" s="20" t="s">
        <v>114</v>
      </c>
      <c r="H143" s="20" t="s">
        <v>115</v>
      </c>
      <c r="I143" s="46" t="s">
        <v>79</v>
      </c>
      <c r="J143" s="46" t="s">
        <v>79</v>
      </c>
      <c r="K143" s="46" t="s">
        <v>79</v>
      </c>
      <c r="L143" s="46" t="s">
        <v>81</v>
      </c>
    </row>
    <row r="144" spans="1:12" ht="114.75" x14ac:dyDescent="0.2">
      <c r="A144" s="44">
        <v>37019</v>
      </c>
      <c r="B144" s="45" t="s">
        <v>87</v>
      </c>
      <c r="C144" s="46" t="s">
        <v>20</v>
      </c>
      <c r="D144" s="45" t="s">
        <v>87</v>
      </c>
      <c r="E144" s="20" t="s">
        <v>83</v>
      </c>
      <c r="F144" s="46" t="s">
        <v>84</v>
      </c>
      <c r="G144" s="20" t="s">
        <v>116</v>
      </c>
      <c r="H144" s="20" t="s">
        <v>117</v>
      </c>
      <c r="I144" s="46" t="s">
        <v>80</v>
      </c>
      <c r="J144" s="46" t="s">
        <v>80</v>
      </c>
      <c r="K144" s="46" t="s">
        <v>80</v>
      </c>
      <c r="L144" s="46" t="s">
        <v>81</v>
      </c>
    </row>
    <row r="145" spans="1:12" x14ac:dyDescent="0.2">
      <c r="A145" s="44"/>
      <c r="B145" s="45"/>
      <c r="C145" s="46"/>
      <c r="D145" s="45"/>
      <c r="E145" s="45"/>
      <c r="F145" s="46"/>
      <c r="G145" s="45"/>
      <c r="H145" s="45"/>
      <c r="I145" s="46"/>
      <c r="J145" s="46"/>
      <c r="K145" s="46"/>
      <c r="L145" s="68"/>
    </row>
    <row r="146" spans="1:12" x14ac:dyDescent="0.2">
      <c r="A146" s="44"/>
      <c r="B146" s="45"/>
      <c r="C146" s="46"/>
      <c r="D146" s="45"/>
      <c r="E146" s="45"/>
      <c r="F146" s="46"/>
      <c r="G146" s="45"/>
      <c r="H146" s="45"/>
      <c r="I146" s="46"/>
      <c r="J146" s="46"/>
      <c r="K146" s="46"/>
      <c r="L146" s="68"/>
    </row>
    <row r="147" spans="1:12" x14ac:dyDescent="0.2">
      <c r="A147" s="44"/>
      <c r="B147" s="45"/>
      <c r="C147" s="46"/>
      <c r="D147" s="45"/>
      <c r="E147" s="45"/>
      <c r="F147" s="46"/>
      <c r="G147" s="45"/>
      <c r="H147" s="45"/>
      <c r="I147" s="46"/>
      <c r="J147" s="46"/>
      <c r="K147" s="46"/>
      <c r="L147" s="68"/>
    </row>
    <row r="148" spans="1:12" x14ac:dyDescent="0.2">
      <c r="A148" s="44"/>
      <c r="B148" s="45"/>
      <c r="C148" s="46"/>
      <c r="D148" s="45"/>
      <c r="E148" s="45"/>
      <c r="F148" s="46"/>
      <c r="G148" s="45"/>
      <c r="H148" s="45"/>
      <c r="I148" s="46"/>
      <c r="J148" s="46"/>
      <c r="K148" s="46"/>
      <c r="L148" s="68"/>
    </row>
    <row r="149" spans="1:12" x14ac:dyDescent="0.2">
      <c r="A149" s="44"/>
      <c r="B149" s="45"/>
      <c r="C149" s="46"/>
      <c r="D149" s="45"/>
      <c r="E149" s="45"/>
      <c r="F149" s="46"/>
      <c r="G149" s="45"/>
      <c r="H149" s="45"/>
      <c r="I149" s="46"/>
      <c r="J149" s="46"/>
      <c r="K149" s="46"/>
      <c r="L149" s="68"/>
    </row>
    <row r="150" spans="1:12" x14ac:dyDescent="0.2">
      <c r="A150" s="44"/>
      <c r="B150" s="45"/>
      <c r="C150" s="46"/>
      <c r="D150" s="45"/>
      <c r="E150" s="45"/>
      <c r="F150" s="46"/>
      <c r="G150" s="45"/>
      <c r="H150" s="45"/>
      <c r="I150" s="46"/>
      <c r="J150" s="46"/>
      <c r="K150" s="46"/>
      <c r="L150" s="68"/>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4.3478260869565216E-2</v>
      </c>
      <c r="C165" s="7">
        <f>'summary 0709'!I24</f>
        <v>1</v>
      </c>
      <c r="D165">
        <f>33+1+1+1+1+1+8+1+1+1+2</f>
        <v>51</v>
      </c>
      <c r="E165" s="70"/>
    </row>
    <row r="166" spans="1:12" x14ac:dyDescent="0.2">
      <c r="A166" s="24" t="s">
        <v>19</v>
      </c>
      <c r="B166" s="69">
        <f t="shared" si="1"/>
        <v>0.34782608695652173</v>
      </c>
      <c r="C166" s="7">
        <f>'summary 0709'!I25</f>
        <v>8</v>
      </c>
      <c r="D166">
        <f>540+17+1+1+6+10+1+2+12+2+1+1+1+3+4</f>
        <v>602</v>
      </c>
      <c r="E166" s="70"/>
    </row>
    <row r="167" spans="1:12" x14ac:dyDescent="0.2">
      <c r="A167" s="24" t="s">
        <v>20</v>
      </c>
      <c r="B167" s="69">
        <f t="shared" si="1"/>
        <v>0.30434782608695654</v>
      </c>
      <c r="C167" s="7">
        <f>'summary 0709'!I26</f>
        <v>7</v>
      </c>
      <c r="D167">
        <f>13+1+1+1+16</f>
        <v>32</v>
      </c>
      <c r="E167" s="70"/>
    </row>
    <row r="168" spans="1:12" x14ac:dyDescent="0.2">
      <c r="A168" s="24" t="s">
        <v>33</v>
      </c>
      <c r="B168" s="69">
        <f t="shared" si="1"/>
        <v>8.6956521739130432E-2</v>
      </c>
      <c r="C168" s="7">
        <f>'summary 0709'!I27</f>
        <v>2</v>
      </c>
      <c r="D168">
        <f>36+1</f>
        <v>37</v>
      </c>
      <c r="E168" s="70"/>
    </row>
    <row r="169" spans="1:12" x14ac:dyDescent="0.2">
      <c r="A169" s="24" t="s">
        <v>21</v>
      </c>
      <c r="B169" s="69">
        <f t="shared" si="1"/>
        <v>0.13043478260869565</v>
      </c>
      <c r="C169" s="7">
        <f>'summary 0709'!I28</f>
        <v>3</v>
      </c>
      <c r="D169">
        <f>288+2+13+2+5+56</f>
        <v>366</v>
      </c>
      <c r="E169" s="70"/>
    </row>
    <row r="170" spans="1:12" x14ac:dyDescent="0.2">
      <c r="A170" s="24" t="s">
        <v>22</v>
      </c>
      <c r="B170" s="69">
        <f t="shared" si="1"/>
        <v>0</v>
      </c>
      <c r="C170" s="7">
        <f>'summary 0709'!I29</f>
        <v>0</v>
      </c>
      <c r="D170">
        <f>132+2+1+2+7</f>
        <v>144</v>
      </c>
      <c r="E170" s="70"/>
    </row>
    <row r="171" spans="1:12" x14ac:dyDescent="0.2">
      <c r="A171" s="24" t="s">
        <v>23</v>
      </c>
      <c r="B171" s="69">
        <f t="shared" si="1"/>
        <v>0</v>
      </c>
      <c r="C171" s="7">
        <f>'summary 0709'!I30</f>
        <v>0</v>
      </c>
      <c r="D171">
        <v>9</v>
      </c>
      <c r="E171" s="70"/>
    </row>
    <row r="172" spans="1:12" x14ac:dyDescent="0.2">
      <c r="A172" s="24" t="s">
        <v>24</v>
      </c>
      <c r="B172" s="69">
        <f t="shared" si="1"/>
        <v>0</v>
      </c>
      <c r="C172" s="7">
        <f>'summary 0709'!I31</f>
        <v>0</v>
      </c>
      <c r="D172">
        <f>10+5+2</f>
        <v>17</v>
      </c>
      <c r="E172" s="70"/>
    </row>
    <row r="173" spans="1:12" x14ac:dyDescent="0.2">
      <c r="A173" s="72" t="s">
        <v>164</v>
      </c>
      <c r="B173" s="69">
        <f t="shared" si="1"/>
        <v>8.6956521739130432E-2</v>
      </c>
      <c r="C173" s="7">
        <f>'summary 0709'!I32</f>
        <v>2</v>
      </c>
    </row>
    <row r="174" spans="1:12" x14ac:dyDescent="0.2">
      <c r="A174" s="72" t="s">
        <v>162</v>
      </c>
      <c r="B174" s="73">
        <f>SUM(B165:B173)</f>
        <v>1</v>
      </c>
      <c r="C174">
        <f>SUM(C165:C173)</f>
        <v>23</v>
      </c>
      <c r="D174">
        <f>SUM(D165:D173)</f>
        <v>1258</v>
      </c>
    </row>
  </sheetData>
  <phoneticPr fontId="0" type="noConversion"/>
  <printOptions horizontalCentered="1"/>
  <pageMargins left="0.25" right="0.25" top="1" bottom="0.5" header="0.5" footer="0.25"/>
  <pageSetup paperSize="5" scale="63" fitToHeight="3" orientation="landscape" r:id="rId1"/>
  <headerFooter alignWithMargins="0">
    <oddHeader>&amp;C&amp;"Arial,Bold"EWS-Global Risk Operations
Weekly Summary of Market Risk Aggregation Issues
Week Begining July 9</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27" sqref="K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23</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1+1+1</f>
        <v>3</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ht="25.5" x14ac:dyDescent="0.2">
      <c r="A24" s="44" t="s">
        <v>18</v>
      </c>
      <c r="B24" s="45"/>
      <c r="C24" s="45"/>
      <c r="D24" s="20"/>
      <c r="E24" s="46"/>
      <c r="F24" s="20"/>
      <c r="G24" s="20"/>
      <c r="H24" s="46"/>
      <c r="I24" s="46">
        <f>1</f>
        <v>1</v>
      </c>
      <c r="J24" s="46"/>
      <c r="K24" s="46" t="s">
        <v>320</v>
      </c>
    </row>
    <row r="25" spans="1:11" ht="25.5" x14ac:dyDescent="0.2">
      <c r="A25" s="44" t="s">
        <v>19</v>
      </c>
      <c r="B25" s="45"/>
      <c r="C25" s="45"/>
      <c r="D25" s="20"/>
      <c r="E25" s="46"/>
      <c r="F25" s="20"/>
      <c r="G25" s="20"/>
      <c r="H25" s="46"/>
      <c r="I25" s="46">
        <f>1+1+1+1+1+1+1+1</f>
        <v>8</v>
      </c>
      <c r="J25" s="46"/>
      <c r="K25" s="22" t="s">
        <v>319</v>
      </c>
    </row>
    <row r="26" spans="1:11" ht="38.25" x14ac:dyDescent="0.2">
      <c r="A26" s="44" t="s">
        <v>20</v>
      </c>
      <c r="B26" s="45"/>
      <c r="C26" s="45"/>
      <c r="D26" s="20"/>
      <c r="E26" s="46"/>
      <c r="F26" s="20"/>
      <c r="G26" s="20"/>
      <c r="H26" s="46"/>
      <c r="I26" s="46">
        <f>1+1+1+1+1+1+1</f>
        <v>7</v>
      </c>
      <c r="J26" s="46"/>
      <c r="K26" s="20" t="s">
        <v>321</v>
      </c>
    </row>
    <row r="27" spans="1:11" x14ac:dyDescent="0.2">
      <c r="A27" s="44" t="s">
        <v>33</v>
      </c>
      <c r="B27" s="45"/>
      <c r="C27" s="45"/>
      <c r="D27" s="20"/>
      <c r="E27" s="46"/>
      <c r="F27" s="20"/>
      <c r="G27" s="20"/>
      <c r="H27" s="46"/>
      <c r="I27" s="46">
        <f>1+1</f>
        <v>2</v>
      </c>
      <c r="J27" s="46"/>
      <c r="K27" s="46" t="s">
        <v>160</v>
      </c>
    </row>
    <row r="28" spans="1:11" x14ac:dyDescent="0.2">
      <c r="A28" s="44" t="s">
        <v>21</v>
      </c>
      <c r="B28" s="45"/>
      <c r="C28" s="45"/>
      <c r="D28" s="20"/>
      <c r="E28" s="46"/>
      <c r="F28" s="20"/>
      <c r="G28" s="20"/>
      <c r="H28" s="46"/>
      <c r="I28" s="46">
        <f>1+1+1</f>
        <v>3</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2</f>
        <v>2</v>
      </c>
      <c r="K32" s="85" t="s">
        <v>318</v>
      </c>
    </row>
    <row r="33" spans="1:11" ht="13.5" thickTop="1" x14ac:dyDescent="0.2">
      <c r="A33" s="15" t="s">
        <v>17</v>
      </c>
      <c r="B33" s="16"/>
      <c r="C33" s="16"/>
      <c r="D33" s="16"/>
      <c r="E33" s="16"/>
      <c r="F33" s="16"/>
      <c r="G33" s="16"/>
      <c r="H33" s="16"/>
      <c r="I33" s="18">
        <f>SUM(I24:I32)</f>
        <v>23</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9"/>
  <sheetViews>
    <sheetView topLeftCell="A40" zoomScale="80" zoomScaleNormal="100" workbookViewId="0">
      <selection activeCell="H76" sqref="H76"/>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19"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row>
    <row r="2" spans="1:19" x14ac:dyDescent="0.2">
      <c r="A2" s="6" t="s">
        <v>0</v>
      </c>
      <c r="B2" s="2"/>
      <c r="H2">
        <f>1+1</f>
        <v>2</v>
      </c>
      <c r="J2">
        <f>1</f>
        <v>1</v>
      </c>
      <c r="K2" s="2"/>
      <c r="L2" s="7"/>
      <c r="M2" s="2"/>
      <c r="N2" s="2"/>
      <c r="P2">
        <f>'summary 0611'!K10</f>
        <v>1</v>
      </c>
    </row>
    <row r="3" spans="1:19" x14ac:dyDescent="0.2">
      <c r="A3" s="6" t="s">
        <v>1</v>
      </c>
      <c r="B3" s="7"/>
      <c r="K3" s="7"/>
      <c r="L3" s="7"/>
      <c r="M3" s="7"/>
      <c r="N3" s="11">
        <v>1</v>
      </c>
      <c r="P3">
        <f>'summary 0611'!K11</f>
        <v>1</v>
      </c>
      <c r="R3">
        <f>'summary 0625'!K11</f>
        <v>2</v>
      </c>
    </row>
    <row r="4" spans="1:19"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19"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row>
    <row r="6" spans="1:19" x14ac:dyDescent="0.2">
      <c r="A6" s="6" t="s">
        <v>56</v>
      </c>
      <c r="B6" s="7"/>
      <c r="G6">
        <f>1+1</f>
        <v>2</v>
      </c>
      <c r="H6">
        <f>1+1+1+1</f>
        <v>4</v>
      </c>
      <c r="I6">
        <f>1</f>
        <v>1</v>
      </c>
      <c r="J6">
        <f>1+1+1</f>
        <v>3</v>
      </c>
      <c r="K6" s="7"/>
      <c r="L6" s="7"/>
      <c r="M6" s="7">
        <v>1</v>
      </c>
      <c r="N6" s="11"/>
      <c r="O6">
        <f>'summary 0604'!K14</f>
        <v>1</v>
      </c>
      <c r="P6">
        <f>'summary 0611'!K14</f>
        <v>3</v>
      </c>
    </row>
    <row r="7" spans="1:19" x14ac:dyDescent="0.2">
      <c r="A7" s="6" t="s">
        <v>3</v>
      </c>
      <c r="B7" s="7"/>
      <c r="G7">
        <f>1+1+1</f>
        <v>3</v>
      </c>
      <c r="K7" s="7"/>
      <c r="L7" s="7"/>
      <c r="M7" s="7">
        <v>1</v>
      </c>
      <c r="N7" s="11">
        <f>1</f>
        <v>1</v>
      </c>
      <c r="O7">
        <f>'summary 0604'!K15</f>
        <v>3</v>
      </c>
      <c r="Q7">
        <f>'summary 0618'!K15</f>
        <v>1</v>
      </c>
      <c r="R7">
        <f>'summary 0625'!K15</f>
        <v>5</v>
      </c>
      <c r="S7">
        <f>'summary 0702'!K15:K15</f>
        <v>1</v>
      </c>
    </row>
    <row r="8" spans="1:19" x14ac:dyDescent="0.2">
      <c r="A8" s="6" t="s">
        <v>7</v>
      </c>
      <c r="B8" s="7"/>
      <c r="G8">
        <f>1+1+1+1</f>
        <v>4</v>
      </c>
      <c r="H8">
        <f>1</f>
        <v>1</v>
      </c>
      <c r="I8">
        <f>1+1+1+1+1</f>
        <v>5</v>
      </c>
      <c r="J8">
        <f>1</f>
        <v>1</v>
      </c>
      <c r="K8" s="7">
        <v>2</v>
      </c>
      <c r="L8" s="7">
        <v>1</v>
      </c>
      <c r="M8" s="7"/>
      <c r="N8" s="11">
        <f>3</f>
        <v>3</v>
      </c>
      <c r="P8">
        <f>'summary 0611'!K16</f>
        <v>3</v>
      </c>
      <c r="Q8">
        <f>'summary 0618'!K16</f>
        <v>1</v>
      </c>
    </row>
    <row r="9" spans="1:19" x14ac:dyDescent="0.2">
      <c r="A9" s="6" t="s">
        <v>4</v>
      </c>
      <c r="B9" s="7"/>
      <c r="K9" s="7">
        <v>1</v>
      </c>
      <c r="L9" s="7"/>
      <c r="M9" s="7">
        <v>1</v>
      </c>
      <c r="N9" s="11"/>
      <c r="O9">
        <f>'summary 0604'!K17+'summary 0604'!K18</f>
        <v>2</v>
      </c>
      <c r="Q9">
        <f>'summary 0618'!K17</f>
        <v>4</v>
      </c>
      <c r="R9">
        <f>'summary 0625'!K17</f>
        <v>7</v>
      </c>
    </row>
    <row r="10" spans="1:19" x14ac:dyDescent="0.2">
      <c r="A10" s="8" t="s">
        <v>31</v>
      </c>
      <c r="B10" s="7"/>
      <c r="K10" s="7"/>
      <c r="L10" s="7"/>
      <c r="M10" s="7"/>
      <c r="N10" s="7"/>
      <c r="S10">
        <f>'summary 0702'!K18:K18</f>
        <v>1</v>
      </c>
    </row>
    <row r="11" spans="1:19"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row>
    <row r="12" spans="1:19"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37077</v>
      </c>
      <c r="B106" s="89" t="s">
        <v>284</v>
      </c>
      <c r="C106" s="81" t="s">
        <v>19</v>
      </c>
      <c r="D106" s="81" t="s">
        <v>285</v>
      </c>
      <c r="E106" s="46" t="s">
        <v>286</v>
      </c>
      <c r="F106" s="81" t="s">
        <v>10</v>
      </c>
      <c r="G106" s="89" t="s">
        <v>287</v>
      </c>
      <c r="H106" s="89" t="s">
        <v>288</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37074</v>
      </c>
      <c r="B107" s="81" t="s">
        <v>289</v>
      </c>
      <c r="C107" s="81" t="s">
        <v>18</v>
      </c>
      <c r="D107" s="81" t="s">
        <v>290</v>
      </c>
      <c r="E107" s="81" t="s">
        <v>291</v>
      </c>
      <c r="F107" s="81" t="s">
        <v>10</v>
      </c>
      <c r="G107" s="89" t="s">
        <v>292</v>
      </c>
      <c r="H107" s="81" t="s">
        <v>293</v>
      </c>
      <c r="I107" s="81" t="s">
        <v>79</v>
      </c>
      <c r="J107" s="81" t="s">
        <v>79</v>
      </c>
      <c r="K107" s="81" t="s">
        <v>79</v>
      </c>
      <c r="L107" s="81" t="s">
        <v>81</v>
      </c>
      <c r="M107" s="88"/>
      <c r="N107" s="88"/>
      <c r="O107" s="88"/>
      <c r="P107" s="88"/>
      <c r="Q107" s="88"/>
      <c r="R107" s="88"/>
      <c r="S107" s="88"/>
      <c r="T107" s="88"/>
      <c r="U107" s="88"/>
      <c r="V107" s="88"/>
      <c r="W107" s="88"/>
      <c r="X107" s="88"/>
      <c r="Y107" s="88"/>
    </row>
    <row r="108" spans="1:25" ht="51" x14ac:dyDescent="0.2">
      <c r="A108" s="83">
        <v>37074</v>
      </c>
      <c r="B108" s="81" t="s">
        <v>294</v>
      </c>
      <c r="C108" s="81" t="s">
        <v>20</v>
      </c>
      <c r="D108" s="81" t="s">
        <v>100</v>
      </c>
      <c r="E108" s="81" t="s">
        <v>83</v>
      </c>
      <c r="F108" s="81" t="s">
        <v>12</v>
      </c>
      <c r="G108" s="89" t="s">
        <v>295</v>
      </c>
      <c r="H108" s="89" t="s">
        <v>296</v>
      </c>
      <c r="I108" s="81" t="s">
        <v>80</v>
      </c>
      <c r="J108" s="81" t="s">
        <v>80</v>
      </c>
      <c r="K108" s="81" t="s">
        <v>80</v>
      </c>
      <c r="L108" s="81" t="s">
        <v>81</v>
      </c>
      <c r="M108" s="88"/>
      <c r="N108" s="88"/>
      <c r="O108" s="88"/>
      <c r="P108" s="88"/>
      <c r="Q108" s="88"/>
      <c r="R108" s="88"/>
      <c r="S108" s="88"/>
      <c r="T108" s="88"/>
      <c r="U108" s="88"/>
      <c r="V108" s="88"/>
      <c r="W108" s="88"/>
      <c r="X108" s="88"/>
      <c r="Y108" s="88"/>
    </row>
    <row r="109" spans="1:25" x14ac:dyDescent="0.2">
      <c r="A109" s="83">
        <v>37074</v>
      </c>
      <c r="B109" s="81" t="s">
        <v>167</v>
      </c>
      <c r="C109" s="81" t="s">
        <v>297</v>
      </c>
      <c r="D109" s="81" t="s">
        <v>298</v>
      </c>
      <c r="E109" s="81" t="s">
        <v>169</v>
      </c>
      <c r="F109" s="81"/>
      <c r="G109" s="89" t="s">
        <v>299</v>
      </c>
      <c r="H109" s="89"/>
      <c r="I109" s="81"/>
      <c r="J109" s="81"/>
      <c r="K109" s="81"/>
      <c r="L109" s="81" t="s">
        <v>81</v>
      </c>
      <c r="M109" s="88"/>
      <c r="N109" s="88"/>
      <c r="O109" s="88"/>
      <c r="P109" s="88"/>
      <c r="Q109" s="88"/>
      <c r="R109" s="88"/>
      <c r="S109" s="88"/>
      <c r="T109" s="88"/>
      <c r="U109" s="88"/>
      <c r="V109" s="88"/>
      <c r="W109" s="88"/>
      <c r="X109" s="88"/>
      <c r="Y109" s="88"/>
    </row>
    <row r="110" spans="1:25" ht="25.5" x14ac:dyDescent="0.2">
      <c r="A110" s="83">
        <v>37071</v>
      </c>
      <c r="B110" s="81" t="s">
        <v>262</v>
      </c>
      <c r="C110" s="81" t="s">
        <v>20</v>
      </c>
      <c r="D110" s="81" t="s">
        <v>262</v>
      </c>
      <c r="E110" s="81" t="s">
        <v>83</v>
      </c>
      <c r="F110" s="81" t="s">
        <v>14</v>
      </c>
      <c r="G110" s="89" t="s">
        <v>263</v>
      </c>
      <c r="H110" s="89" t="s">
        <v>264</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37069</v>
      </c>
      <c r="B111" s="81" t="s">
        <v>265</v>
      </c>
      <c r="C111" s="81"/>
      <c r="D111" s="81"/>
      <c r="E111" s="81"/>
      <c r="F111" s="81"/>
      <c r="G111" s="89" t="s">
        <v>266</v>
      </c>
      <c r="H111" s="89" t="s">
        <v>267</v>
      </c>
      <c r="I111" s="81" t="s">
        <v>80</v>
      </c>
      <c r="J111" s="81" t="s">
        <v>79</v>
      </c>
      <c r="K111" s="81" t="s">
        <v>80</v>
      </c>
      <c r="L111" s="81" t="s">
        <v>81</v>
      </c>
      <c r="M111" s="88"/>
      <c r="N111" s="88"/>
      <c r="O111" s="88"/>
      <c r="P111" s="88"/>
      <c r="Q111" s="88"/>
      <c r="R111" s="88"/>
      <c r="S111" s="88"/>
      <c r="T111" s="88"/>
      <c r="U111" s="88"/>
      <c r="V111" s="88"/>
      <c r="W111" s="88"/>
      <c r="X111" s="88"/>
      <c r="Y111" s="88"/>
    </row>
    <row r="112" spans="1:25" ht="76.5" x14ac:dyDescent="0.2">
      <c r="A112" s="86">
        <v>37069</v>
      </c>
      <c r="B112" s="55" t="s">
        <v>268</v>
      </c>
      <c r="C112" s="81" t="s">
        <v>20</v>
      </c>
      <c r="D112" s="81" t="s">
        <v>268</v>
      </c>
      <c r="E112" s="81" t="s">
        <v>83</v>
      </c>
      <c r="F112" s="81" t="s">
        <v>14</v>
      </c>
      <c r="G112" s="89" t="s">
        <v>269</v>
      </c>
      <c r="H112" s="89" t="s">
        <v>270</v>
      </c>
      <c r="I112" s="81" t="s">
        <v>80</v>
      </c>
      <c r="J112" s="81" t="s">
        <v>79</v>
      </c>
      <c r="K112" s="81" t="s">
        <v>80</v>
      </c>
      <c r="L112" s="81" t="s">
        <v>81</v>
      </c>
      <c r="M112" s="88"/>
      <c r="N112" s="88"/>
      <c r="O112" s="88"/>
      <c r="P112" s="88"/>
      <c r="Q112" s="88"/>
      <c r="R112" s="88"/>
      <c r="S112" s="88"/>
      <c r="T112" s="88"/>
      <c r="U112" s="88"/>
      <c r="V112" s="88"/>
      <c r="W112" s="88"/>
      <c r="X112" s="88"/>
      <c r="Y112" s="88"/>
    </row>
    <row r="113" spans="1:25" ht="51" x14ac:dyDescent="0.2">
      <c r="A113" s="83">
        <v>37069</v>
      </c>
      <c r="B113" s="89" t="s">
        <v>271</v>
      </c>
      <c r="C113" s="81" t="s">
        <v>272</v>
      </c>
      <c r="D113" s="81" t="s">
        <v>273</v>
      </c>
      <c r="E113" s="81" t="s">
        <v>146</v>
      </c>
      <c r="F113" s="81" t="s">
        <v>14</v>
      </c>
      <c r="G113" s="89" t="s">
        <v>274</v>
      </c>
      <c r="H113" s="89" t="s">
        <v>275</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37069</v>
      </c>
      <c r="B114" s="81" t="s">
        <v>276</v>
      </c>
      <c r="C114" s="81" t="s">
        <v>23</v>
      </c>
      <c r="D114" s="81" t="s">
        <v>240</v>
      </c>
      <c r="E114" s="81" t="s">
        <v>241</v>
      </c>
      <c r="F114" s="81" t="s">
        <v>12</v>
      </c>
      <c r="G114" s="89" t="s">
        <v>277</v>
      </c>
      <c r="H114" s="89" t="s">
        <v>278</v>
      </c>
      <c r="I114" s="81" t="s">
        <v>79</v>
      </c>
      <c r="J114" s="81" t="s">
        <v>79</v>
      </c>
      <c r="K114" s="81" t="s">
        <v>79</v>
      </c>
      <c r="L114" s="81" t="s">
        <v>81</v>
      </c>
      <c r="M114" s="88"/>
      <c r="N114" s="88"/>
      <c r="O114" s="88"/>
      <c r="P114" s="88"/>
      <c r="Q114" s="88"/>
      <c r="R114" s="88"/>
      <c r="S114" s="88"/>
      <c r="T114" s="88"/>
      <c r="U114" s="88"/>
      <c r="V114" s="88"/>
      <c r="W114" s="88"/>
      <c r="X114" s="88"/>
      <c r="Y114" s="88"/>
    </row>
    <row r="115" spans="1:25" ht="102" x14ac:dyDescent="0.2">
      <c r="A115" s="83">
        <v>37068</v>
      </c>
      <c r="B115" s="81" t="s">
        <v>279</v>
      </c>
      <c r="C115" s="81"/>
      <c r="D115" s="81"/>
      <c r="E115" s="81"/>
      <c r="F115" s="81" t="s">
        <v>12</v>
      </c>
      <c r="G115" s="89" t="s">
        <v>280</v>
      </c>
      <c r="H115" s="89" t="s">
        <v>281</v>
      </c>
      <c r="I115" s="81" t="s">
        <v>79</v>
      </c>
      <c r="J115" s="81" t="s">
        <v>80</v>
      </c>
      <c r="K115" s="81" t="s">
        <v>80</v>
      </c>
      <c r="L115" s="81" t="s">
        <v>81</v>
      </c>
      <c r="M115" s="88"/>
      <c r="N115" s="88"/>
      <c r="O115" s="88"/>
      <c r="P115" s="88"/>
      <c r="Q115" s="88"/>
      <c r="R115" s="88"/>
      <c r="S115" s="88"/>
      <c r="T115" s="88"/>
      <c r="U115" s="88"/>
      <c r="V115" s="88"/>
      <c r="W115" s="88"/>
      <c r="X115" s="88"/>
      <c r="Y115" s="88"/>
    </row>
    <row r="116" spans="1:25" ht="38.25" x14ac:dyDescent="0.2">
      <c r="A116" s="83">
        <v>37064</v>
      </c>
      <c r="B116" s="81" t="s">
        <v>172</v>
      </c>
      <c r="C116" s="81" t="s">
        <v>20</v>
      </c>
      <c r="D116" s="81" t="s">
        <v>234</v>
      </c>
      <c r="E116" s="81" t="s">
        <v>83</v>
      </c>
      <c r="F116" s="81" t="s">
        <v>84</v>
      </c>
      <c r="G116" s="45" t="s">
        <v>235</v>
      </c>
      <c r="H116" s="81" t="s">
        <v>236</v>
      </c>
      <c r="I116" s="81" t="s">
        <v>79</v>
      </c>
      <c r="J116" s="81" t="s">
        <v>79</v>
      </c>
      <c r="K116" s="81" t="s">
        <v>79</v>
      </c>
      <c r="L116" s="81" t="s">
        <v>81</v>
      </c>
      <c r="M116" s="88"/>
      <c r="N116" s="88"/>
      <c r="O116" s="88"/>
      <c r="P116" s="88"/>
      <c r="Q116" s="88"/>
      <c r="R116" s="88"/>
      <c r="S116" s="88"/>
      <c r="T116" s="88"/>
      <c r="U116" s="88"/>
      <c r="V116" s="88"/>
      <c r="W116" s="88"/>
      <c r="X116" s="88"/>
      <c r="Y116" s="88"/>
    </row>
    <row r="117" spans="1:25" ht="63.75" x14ac:dyDescent="0.2">
      <c r="A117" s="83">
        <v>37064</v>
      </c>
      <c r="B117" s="81" t="s">
        <v>87</v>
      </c>
      <c r="C117" s="81" t="s">
        <v>20</v>
      </c>
      <c r="D117" s="81" t="s">
        <v>87</v>
      </c>
      <c r="E117" s="81" t="s">
        <v>83</v>
      </c>
      <c r="F117" s="81" t="s">
        <v>84</v>
      </c>
      <c r="G117" s="45" t="s">
        <v>237</v>
      </c>
      <c r="H117" s="45" t="s">
        <v>238</v>
      </c>
      <c r="I117" s="81" t="s">
        <v>79</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37064</v>
      </c>
      <c r="B118" s="45" t="s">
        <v>239</v>
      </c>
      <c r="C118" s="81" t="s">
        <v>23</v>
      </c>
      <c r="D118" s="81" t="s">
        <v>240</v>
      </c>
      <c r="E118" s="81" t="s">
        <v>241</v>
      </c>
      <c r="F118" s="81" t="s">
        <v>30</v>
      </c>
      <c r="G118" s="45" t="s">
        <v>242</v>
      </c>
      <c r="H118" s="81" t="s">
        <v>243</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37063</v>
      </c>
      <c r="B119" s="81" t="s">
        <v>244</v>
      </c>
      <c r="C119" s="81"/>
      <c r="D119" s="81"/>
      <c r="E119" s="81"/>
      <c r="F119" s="81" t="s">
        <v>14</v>
      </c>
      <c r="G119" s="45" t="s">
        <v>245</v>
      </c>
      <c r="H119" s="45" t="s">
        <v>246</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37063</v>
      </c>
      <c r="B120" s="81" t="s">
        <v>247</v>
      </c>
      <c r="C120" s="81" t="s">
        <v>23</v>
      </c>
      <c r="D120" s="81"/>
      <c r="E120" s="81" t="s">
        <v>241</v>
      </c>
      <c r="F120" s="81" t="s">
        <v>14</v>
      </c>
      <c r="G120" s="45" t="s">
        <v>248</v>
      </c>
      <c r="H120" s="45" t="s">
        <v>249</v>
      </c>
      <c r="I120" s="81" t="s">
        <v>80</v>
      </c>
      <c r="J120" s="81" t="s">
        <v>79</v>
      </c>
      <c r="K120" s="81" t="s">
        <v>79</v>
      </c>
      <c r="L120" s="81" t="s">
        <v>81</v>
      </c>
      <c r="M120" s="88"/>
      <c r="N120" s="88"/>
      <c r="O120" s="88"/>
      <c r="P120" s="88"/>
      <c r="Q120" s="88"/>
      <c r="R120" s="88"/>
      <c r="S120" s="88"/>
      <c r="T120" s="88"/>
      <c r="U120" s="88"/>
      <c r="V120" s="88"/>
      <c r="W120" s="88"/>
      <c r="X120" s="88"/>
      <c r="Y120" s="88"/>
    </row>
    <row r="121" spans="1:25" ht="38.25" x14ac:dyDescent="0.2">
      <c r="A121" s="83">
        <v>37063</v>
      </c>
      <c r="B121" s="81" t="s">
        <v>87</v>
      </c>
      <c r="C121" s="81" t="s">
        <v>20</v>
      </c>
      <c r="D121" s="81" t="s">
        <v>87</v>
      </c>
      <c r="E121" s="81" t="s">
        <v>83</v>
      </c>
      <c r="F121" s="81" t="s">
        <v>12</v>
      </c>
      <c r="G121" s="45" t="s">
        <v>250</v>
      </c>
      <c r="H121" s="45" t="s">
        <v>251</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37063</v>
      </c>
      <c r="B122" s="81" t="s">
        <v>252</v>
      </c>
      <c r="C122" s="81" t="s">
        <v>20</v>
      </c>
      <c r="D122" s="81" t="s">
        <v>234</v>
      </c>
      <c r="E122" s="81" t="s">
        <v>83</v>
      </c>
      <c r="F122" s="81" t="s">
        <v>14</v>
      </c>
      <c r="G122" s="45" t="s">
        <v>253</v>
      </c>
      <c r="H122" s="45" t="s">
        <v>254</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37062</v>
      </c>
      <c r="B123" s="81" t="s">
        <v>252</v>
      </c>
      <c r="C123" s="81" t="s">
        <v>20</v>
      </c>
      <c r="D123" s="81" t="s">
        <v>234</v>
      </c>
      <c r="E123" s="81" t="s">
        <v>83</v>
      </c>
      <c r="F123" s="81" t="s">
        <v>84</v>
      </c>
      <c r="G123" s="45" t="s">
        <v>255</v>
      </c>
      <c r="H123" s="45" t="s">
        <v>256</v>
      </c>
      <c r="I123" s="81" t="s">
        <v>79</v>
      </c>
      <c r="J123" s="81" t="s">
        <v>79</v>
      </c>
      <c r="K123" s="81" t="s">
        <v>79</v>
      </c>
      <c r="L123" s="81" t="s">
        <v>81</v>
      </c>
    </row>
    <row r="124" spans="1:25" ht="38.25" x14ac:dyDescent="0.2">
      <c r="A124" s="83">
        <v>37061</v>
      </c>
      <c r="B124" s="81" t="s">
        <v>87</v>
      </c>
      <c r="C124" s="81" t="s">
        <v>20</v>
      </c>
      <c r="D124" s="81" t="s">
        <v>87</v>
      </c>
      <c r="E124" s="81" t="s">
        <v>83</v>
      </c>
      <c r="F124" s="81" t="s">
        <v>14</v>
      </c>
      <c r="G124" s="45" t="s">
        <v>257</v>
      </c>
      <c r="H124" s="45" t="s">
        <v>258</v>
      </c>
      <c r="I124" s="81" t="s">
        <v>79</v>
      </c>
      <c r="J124" s="81" t="s">
        <v>79</v>
      </c>
      <c r="K124" s="81" t="s">
        <v>79</v>
      </c>
      <c r="L124" s="81" t="s">
        <v>81</v>
      </c>
    </row>
    <row r="125" spans="1:25" ht="51" x14ac:dyDescent="0.2">
      <c r="A125" s="83">
        <v>37060</v>
      </c>
      <c r="B125" s="81" t="s">
        <v>259</v>
      </c>
      <c r="C125" s="81" t="s">
        <v>20</v>
      </c>
      <c r="D125" s="81" t="s">
        <v>234</v>
      </c>
      <c r="E125" s="81" t="s">
        <v>83</v>
      </c>
      <c r="F125" s="81" t="s">
        <v>84</v>
      </c>
      <c r="G125" s="45" t="s">
        <v>260</v>
      </c>
      <c r="H125" s="45" t="s">
        <v>261</v>
      </c>
      <c r="I125" s="81" t="s">
        <v>79</v>
      </c>
      <c r="J125" s="81" t="s">
        <v>79</v>
      </c>
      <c r="K125" s="81" t="s">
        <v>79</v>
      </c>
      <c r="L125" s="81" t="s">
        <v>81</v>
      </c>
    </row>
    <row r="126" spans="1:25" ht="63.75" x14ac:dyDescent="0.2">
      <c r="A126" s="83">
        <v>37057</v>
      </c>
      <c r="B126" s="81" t="s">
        <v>195</v>
      </c>
      <c r="C126" s="81" t="s">
        <v>196</v>
      </c>
      <c r="D126" s="81" t="s">
        <v>197</v>
      </c>
      <c r="E126" s="81"/>
      <c r="F126" s="81" t="s">
        <v>151</v>
      </c>
      <c r="G126" s="45" t="s">
        <v>198</v>
      </c>
      <c r="H126" s="45" t="s">
        <v>199</v>
      </c>
      <c r="I126" s="81" t="s">
        <v>79</v>
      </c>
      <c r="J126" s="81" t="s">
        <v>79</v>
      </c>
      <c r="K126" s="81" t="s">
        <v>79</v>
      </c>
      <c r="L126" s="81" t="s">
        <v>81</v>
      </c>
    </row>
    <row r="127" spans="1:25" ht="51" x14ac:dyDescent="0.2">
      <c r="A127" s="83">
        <v>37057</v>
      </c>
      <c r="B127" s="81" t="s">
        <v>204</v>
      </c>
      <c r="C127" s="81" t="s">
        <v>20</v>
      </c>
      <c r="D127" s="81" t="s">
        <v>205</v>
      </c>
      <c r="E127" s="81" t="s">
        <v>83</v>
      </c>
      <c r="F127" s="81" t="s">
        <v>84</v>
      </c>
      <c r="G127" s="45" t="s">
        <v>206</v>
      </c>
      <c r="H127" s="45" t="s">
        <v>207</v>
      </c>
      <c r="I127" s="81" t="s">
        <v>79</v>
      </c>
      <c r="J127" s="81" t="s">
        <v>79</v>
      </c>
      <c r="K127" s="81" t="s">
        <v>79</v>
      </c>
      <c r="L127" s="81" t="s">
        <v>81</v>
      </c>
    </row>
    <row r="128" spans="1:25" ht="38.25" x14ac:dyDescent="0.2">
      <c r="A128" s="83">
        <v>37057</v>
      </c>
      <c r="B128" s="81" t="s">
        <v>208</v>
      </c>
      <c r="C128" s="81" t="s">
        <v>20</v>
      </c>
      <c r="D128" s="81" t="s">
        <v>205</v>
      </c>
      <c r="E128" s="81" t="s">
        <v>83</v>
      </c>
      <c r="F128" s="81" t="s">
        <v>84</v>
      </c>
      <c r="G128" s="45" t="s">
        <v>209</v>
      </c>
      <c r="H128" s="45" t="s">
        <v>207</v>
      </c>
      <c r="I128" s="81" t="s">
        <v>79</v>
      </c>
      <c r="J128" s="81" t="s">
        <v>79</v>
      </c>
      <c r="K128" s="81" t="s">
        <v>79</v>
      </c>
      <c r="L128" s="81" t="s">
        <v>81</v>
      </c>
    </row>
    <row r="129" spans="1:12" ht="38.25" x14ac:dyDescent="0.2">
      <c r="A129" s="83">
        <v>37057</v>
      </c>
      <c r="B129" s="81" t="s">
        <v>210</v>
      </c>
      <c r="C129" s="81"/>
      <c r="D129" s="81" t="s">
        <v>211</v>
      </c>
      <c r="E129" s="81" t="s">
        <v>212</v>
      </c>
      <c r="F129" s="81" t="s">
        <v>10</v>
      </c>
      <c r="G129" s="45" t="s">
        <v>213</v>
      </c>
      <c r="H129" s="45" t="s">
        <v>214</v>
      </c>
      <c r="I129" s="81" t="s">
        <v>79</v>
      </c>
      <c r="J129" s="81" t="s">
        <v>79</v>
      </c>
      <c r="K129" s="81" t="s">
        <v>79</v>
      </c>
      <c r="L129" s="81" t="s">
        <v>81</v>
      </c>
    </row>
    <row r="130" spans="1:12" ht="76.5" x14ac:dyDescent="0.2">
      <c r="A130" s="75">
        <v>37056</v>
      </c>
      <c r="B130" s="81" t="s">
        <v>215</v>
      </c>
      <c r="C130" s="81" t="s">
        <v>20</v>
      </c>
      <c r="D130" s="81" t="s">
        <v>82</v>
      </c>
      <c r="E130" s="81" t="s">
        <v>83</v>
      </c>
      <c r="F130" s="81" t="s">
        <v>8</v>
      </c>
      <c r="G130" s="45" t="s">
        <v>216</v>
      </c>
      <c r="H130" s="45" t="s">
        <v>217</v>
      </c>
      <c r="I130" s="81" t="s">
        <v>80</v>
      </c>
      <c r="J130" s="81" t="s">
        <v>79</v>
      </c>
      <c r="K130" s="81" t="s">
        <v>79</v>
      </c>
      <c r="L130" s="81" t="s">
        <v>81</v>
      </c>
    </row>
    <row r="131" spans="1:12" ht="76.5" x14ac:dyDescent="0.2">
      <c r="A131" s="75">
        <v>37053</v>
      </c>
      <c r="B131" s="81" t="s">
        <v>195</v>
      </c>
      <c r="C131" s="81" t="s">
        <v>219</v>
      </c>
      <c r="D131" s="81" t="s">
        <v>220</v>
      </c>
      <c r="E131" s="81" t="s">
        <v>221</v>
      </c>
      <c r="F131" s="81" t="s">
        <v>222</v>
      </c>
      <c r="G131" s="45" t="s">
        <v>223</v>
      </c>
      <c r="H131" s="45" t="s">
        <v>224</v>
      </c>
      <c r="I131" s="81" t="s">
        <v>79</v>
      </c>
      <c r="J131" s="81" t="s">
        <v>79</v>
      </c>
      <c r="K131" s="81" t="s">
        <v>79</v>
      </c>
      <c r="L131" s="81" t="s">
        <v>81</v>
      </c>
    </row>
    <row r="132" spans="1:12" ht="38.25" x14ac:dyDescent="0.2">
      <c r="A132" s="75">
        <v>37050</v>
      </c>
      <c r="B132" s="81" t="s">
        <v>167</v>
      </c>
      <c r="C132" s="81" t="s">
        <v>20</v>
      </c>
      <c r="D132" s="81" t="s">
        <v>168</v>
      </c>
      <c r="E132" s="81" t="s">
        <v>169</v>
      </c>
      <c r="F132" s="81" t="s">
        <v>10</v>
      </c>
      <c r="G132" s="45" t="s">
        <v>170</v>
      </c>
      <c r="H132" s="45" t="s">
        <v>171</v>
      </c>
      <c r="I132" s="81" t="s">
        <v>79</v>
      </c>
      <c r="J132" s="81" t="s">
        <v>79</v>
      </c>
      <c r="K132" s="81" t="s">
        <v>79</v>
      </c>
      <c r="L132" s="81" t="s">
        <v>81</v>
      </c>
    </row>
    <row r="133" spans="1:12" ht="51" x14ac:dyDescent="0.2">
      <c r="A133" s="75">
        <v>37049</v>
      </c>
      <c r="B133" s="81" t="s">
        <v>172</v>
      </c>
      <c r="C133" s="81" t="s">
        <v>20</v>
      </c>
      <c r="D133" s="81" t="s">
        <v>82</v>
      </c>
      <c r="E133" s="81" t="s">
        <v>83</v>
      </c>
      <c r="F133" s="81" t="s">
        <v>12</v>
      </c>
      <c r="G133" s="45" t="s">
        <v>173</v>
      </c>
      <c r="H133" s="45" t="s">
        <v>174</v>
      </c>
      <c r="I133" s="81" t="s">
        <v>80</v>
      </c>
      <c r="J133" s="81" t="s">
        <v>79</v>
      </c>
      <c r="K133" s="81" t="s">
        <v>79</v>
      </c>
      <c r="L133" s="81" t="s">
        <v>81</v>
      </c>
    </row>
    <row r="134" spans="1:12" ht="38.25" x14ac:dyDescent="0.2">
      <c r="A134" s="75">
        <v>37049</v>
      </c>
      <c r="B134" s="81" t="s">
        <v>82</v>
      </c>
      <c r="C134" s="81" t="s">
        <v>20</v>
      </c>
      <c r="D134" s="81" t="s">
        <v>82</v>
      </c>
      <c r="E134" s="81" t="s">
        <v>83</v>
      </c>
      <c r="F134" s="81" t="s">
        <v>12</v>
      </c>
      <c r="G134" s="45" t="s">
        <v>176</v>
      </c>
      <c r="H134" s="45" t="s">
        <v>177</v>
      </c>
      <c r="I134" s="81" t="s">
        <v>80</v>
      </c>
      <c r="J134" s="81" t="s">
        <v>80</v>
      </c>
      <c r="K134" s="81" t="s">
        <v>80</v>
      </c>
      <c r="L134" s="81" t="s">
        <v>81</v>
      </c>
    </row>
    <row r="135" spans="1:12" ht="102" x14ac:dyDescent="0.2">
      <c r="A135" s="75">
        <v>37046</v>
      </c>
      <c r="B135" s="45" t="s">
        <v>182</v>
      </c>
      <c r="C135" s="46"/>
      <c r="D135" s="45"/>
      <c r="E135" s="20" t="s">
        <v>183</v>
      </c>
      <c r="F135" s="46" t="s">
        <v>14</v>
      </c>
      <c r="G135" s="45" t="s">
        <v>184</v>
      </c>
      <c r="H135" s="45" t="s">
        <v>185</v>
      </c>
      <c r="I135" s="81" t="s">
        <v>80</v>
      </c>
      <c r="J135" s="81" t="s">
        <v>80</v>
      </c>
      <c r="K135" s="81" t="s">
        <v>80</v>
      </c>
      <c r="L135" s="81" t="s">
        <v>81</v>
      </c>
    </row>
    <row r="136" spans="1:12" x14ac:dyDescent="0.2">
      <c r="A136" s="75">
        <v>37043</v>
      </c>
      <c r="B136" s="45" t="s">
        <v>74</v>
      </c>
      <c r="C136" s="46" t="s">
        <v>24</v>
      </c>
      <c r="D136" s="45" t="s">
        <v>75</v>
      </c>
      <c r="E136" s="20" t="s">
        <v>76</v>
      </c>
      <c r="F136" s="46" t="s">
        <v>12</v>
      </c>
      <c r="G136" s="81" t="s">
        <v>77</v>
      </c>
      <c r="H136" s="81" t="s">
        <v>78</v>
      </c>
      <c r="I136" s="81" t="s">
        <v>79</v>
      </c>
      <c r="J136" s="81" t="s">
        <v>80</v>
      </c>
      <c r="K136" s="81" t="s">
        <v>80</v>
      </c>
      <c r="L136" s="81" t="s">
        <v>81</v>
      </c>
    </row>
    <row r="137" spans="1:12" ht="74.25" customHeight="1" x14ac:dyDescent="0.2">
      <c r="A137" s="82">
        <v>37043</v>
      </c>
      <c r="B137" s="45" t="s">
        <v>90</v>
      </c>
      <c r="C137" s="46" t="s">
        <v>20</v>
      </c>
      <c r="D137" s="45" t="s">
        <v>90</v>
      </c>
      <c r="E137" s="20" t="s">
        <v>83</v>
      </c>
      <c r="F137" s="46" t="s">
        <v>10</v>
      </c>
      <c r="G137" s="45" t="s">
        <v>91</v>
      </c>
      <c r="H137" s="20"/>
      <c r="I137" s="81" t="s">
        <v>79</v>
      </c>
      <c r="J137" s="81" t="s">
        <v>79</v>
      </c>
      <c r="K137" s="81" t="s">
        <v>79</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92">
        <v>37040</v>
      </c>
      <c r="B139" s="77" t="s">
        <v>87</v>
      </c>
      <c r="C139" s="60" t="s">
        <v>20</v>
      </c>
      <c r="D139" s="77" t="s">
        <v>87</v>
      </c>
      <c r="E139" s="91" t="s">
        <v>83</v>
      </c>
      <c r="F139" s="60" t="s">
        <v>84</v>
      </c>
      <c r="G139" s="20" t="s">
        <v>93</v>
      </c>
      <c r="H139" s="20" t="s">
        <v>94</v>
      </c>
      <c r="I139" s="60" t="s">
        <v>80</v>
      </c>
      <c r="J139" s="60" t="s">
        <v>80</v>
      </c>
      <c r="K139" s="60" t="s">
        <v>80</v>
      </c>
      <c r="L139" s="60"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51" x14ac:dyDescent="0.2">
      <c r="A143" s="44">
        <v>37033</v>
      </c>
      <c r="B143" s="45" t="s">
        <v>87</v>
      </c>
      <c r="C143" s="46" t="s">
        <v>20</v>
      </c>
      <c r="D143" s="45" t="s">
        <v>87</v>
      </c>
      <c r="E143" s="20" t="s">
        <v>83</v>
      </c>
      <c r="F143" s="46" t="s">
        <v>84</v>
      </c>
      <c r="G143" s="20" t="s">
        <v>103</v>
      </c>
      <c r="H143" s="20" t="s">
        <v>104</v>
      </c>
      <c r="I143" s="46" t="s">
        <v>80</v>
      </c>
      <c r="J143" s="46" t="s">
        <v>80</v>
      </c>
      <c r="K143" s="46" t="s">
        <v>80</v>
      </c>
      <c r="L143" s="46" t="s">
        <v>81</v>
      </c>
    </row>
    <row r="144" spans="1:12" ht="25.5" x14ac:dyDescent="0.2">
      <c r="A144" s="44">
        <v>37032</v>
      </c>
      <c r="B144" s="45" t="s">
        <v>105</v>
      </c>
      <c r="C144" s="46" t="s">
        <v>106</v>
      </c>
      <c r="D144" s="45" t="s">
        <v>107</v>
      </c>
      <c r="E144" s="20" t="s">
        <v>108</v>
      </c>
      <c r="F144" s="46" t="s">
        <v>84</v>
      </c>
      <c r="G144" s="20" t="s">
        <v>109</v>
      </c>
      <c r="H144" s="20" t="s">
        <v>110</v>
      </c>
      <c r="I144" s="46" t="s">
        <v>80</v>
      </c>
      <c r="J144" s="46" t="s">
        <v>79</v>
      </c>
      <c r="K144" s="46" t="s">
        <v>80</v>
      </c>
      <c r="L144" s="46" t="s">
        <v>81</v>
      </c>
    </row>
    <row r="145" spans="1:12" ht="127.5" x14ac:dyDescent="0.2">
      <c r="A145" s="92">
        <v>37019</v>
      </c>
      <c r="B145" s="57" t="s">
        <v>113</v>
      </c>
      <c r="C145" s="58" t="s">
        <v>20</v>
      </c>
      <c r="D145" s="57" t="s">
        <v>113</v>
      </c>
      <c r="E145" s="59" t="s">
        <v>83</v>
      </c>
      <c r="F145" s="58" t="s">
        <v>84</v>
      </c>
      <c r="G145" s="59" t="s">
        <v>114</v>
      </c>
      <c r="H145" s="59" t="s">
        <v>115</v>
      </c>
      <c r="I145" s="58" t="s">
        <v>79</v>
      </c>
      <c r="J145" s="58" t="s">
        <v>79</v>
      </c>
      <c r="K145" s="58" t="s">
        <v>79</v>
      </c>
      <c r="L145" s="58" t="s">
        <v>81</v>
      </c>
    </row>
    <row r="146" spans="1:12" ht="114.75" x14ac:dyDescent="0.2">
      <c r="A146" s="44">
        <v>37019</v>
      </c>
      <c r="B146" s="45" t="s">
        <v>87</v>
      </c>
      <c r="C146" s="46" t="s">
        <v>20</v>
      </c>
      <c r="D146" s="45" t="s">
        <v>87</v>
      </c>
      <c r="E146" s="20" t="s">
        <v>83</v>
      </c>
      <c r="F146" s="46" t="s">
        <v>84</v>
      </c>
      <c r="G146" s="20" t="s">
        <v>116</v>
      </c>
      <c r="H146" s="20" t="s">
        <v>117</v>
      </c>
      <c r="I146" s="46" t="s">
        <v>80</v>
      </c>
      <c r="J146" s="46" t="s">
        <v>80</v>
      </c>
      <c r="K146" s="46" t="s">
        <v>80</v>
      </c>
      <c r="L146" s="46" t="s">
        <v>81</v>
      </c>
    </row>
    <row r="147" spans="1:12" ht="38.25" x14ac:dyDescent="0.2">
      <c r="A147" s="44">
        <v>37008</v>
      </c>
      <c r="B147" s="45" t="s">
        <v>149</v>
      </c>
      <c r="C147" s="46" t="s">
        <v>24</v>
      </c>
      <c r="D147" s="45" t="s">
        <v>150</v>
      </c>
      <c r="E147" s="45"/>
      <c r="F147" s="46" t="s">
        <v>151</v>
      </c>
      <c r="G147" s="45" t="s">
        <v>152</v>
      </c>
      <c r="H147" s="45" t="s">
        <v>153</v>
      </c>
      <c r="I147" s="46" t="s">
        <v>80</v>
      </c>
      <c r="J147" s="46" t="s">
        <v>80</v>
      </c>
      <c r="K147" s="46" t="s">
        <v>80</v>
      </c>
      <c r="L147" s="68" t="s">
        <v>81</v>
      </c>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45"/>
      <c r="F154" s="46"/>
      <c r="G154" s="45"/>
      <c r="H154" s="45"/>
      <c r="I154" s="46"/>
      <c r="J154" s="46"/>
      <c r="K154" s="46"/>
      <c r="L154" s="68"/>
    </row>
    <row r="155" spans="1:12" x14ac:dyDescent="0.2">
      <c r="A155" s="61"/>
      <c r="B155" s="57"/>
      <c r="C155" s="58"/>
      <c r="D155" s="57"/>
      <c r="E155" s="59"/>
      <c r="F155" s="58"/>
      <c r="G155" s="57"/>
      <c r="H155" s="57"/>
      <c r="I155" s="58"/>
      <c r="J155" s="58"/>
      <c r="K155" s="58"/>
      <c r="L155" s="58"/>
    </row>
    <row r="156" spans="1:12" x14ac:dyDescent="0.2">
      <c r="A156" s="44"/>
      <c r="B156" s="45"/>
      <c r="C156" s="46"/>
      <c r="D156" s="45"/>
      <c r="E156" s="20"/>
      <c r="F156" s="46"/>
      <c r="G156" s="45"/>
      <c r="H156" s="45"/>
      <c r="I156" s="46"/>
      <c r="J156" s="46"/>
      <c r="K156" s="46"/>
      <c r="L156" s="46"/>
    </row>
    <row r="157" spans="1:12" x14ac:dyDescent="0.2">
      <c r="A157" s="44"/>
      <c r="B157" s="45"/>
      <c r="C157" s="46"/>
      <c r="D157" s="45"/>
      <c r="E157" s="20"/>
      <c r="F157" s="46"/>
      <c r="G157" s="45"/>
      <c r="H157" s="45"/>
      <c r="I157" s="46"/>
      <c r="J157" s="46"/>
      <c r="K157" s="46"/>
      <c r="L157" s="46"/>
    </row>
    <row r="159" spans="1:12" x14ac:dyDescent="0.2">
      <c r="A159" s="1" t="s">
        <v>73</v>
      </c>
      <c r="B159" s="1" t="s">
        <v>163</v>
      </c>
      <c r="C159" t="s">
        <v>71</v>
      </c>
      <c r="D159" s="93" t="s">
        <v>304</v>
      </c>
      <c r="E159" s="49"/>
    </row>
    <row r="160" spans="1:12" x14ac:dyDescent="0.2">
      <c r="A160" s="24" t="s">
        <v>18</v>
      </c>
      <c r="B160" s="69">
        <f t="shared" ref="B160:B168" si="1">C160/$C$169</f>
        <v>0.25</v>
      </c>
      <c r="C160" s="7">
        <f>'summary 0702'!I24</f>
        <v>2</v>
      </c>
      <c r="D160">
        <f>33+1+1+1+1+1+8+1+1+1</f>
        <v>49</v>
      </c>
      <c r="E160" s="70"/>
    </row>
    <row r="161" spans="1:5" x14ac:dyDescent="0.2">
      <c r="A161" s="24" t="s">
        <v>19</v>
      </c>
      <c r="B161" s="69">
        <f t="shared" si="1"/>
        <v>0.125</v>
      </c>
      <c r="C161" s="7">
        <f>'summary 0702'!I25</f>
        <v>1</v>
      </c>
      <c r="D161">
        <f>540+17+1+1+6+10+1+2+12+2+1</f>
        <v>593</v>
      </c>
      <c r="E161" s="70"/>
    </row>
    <row r="162" spans="1:5" x14ac:dyDescent="0.2">
      <c r="A162" s="24" t="s">
        <v>20</v>
      </c>
      <c r="B162" s="69">
        <f t="shared" si="1"/>
        <v>0.375</v>
      </c>
      <c r="C162" s="7">
        <f>'summary 0702'!I26</f>
        <v>3</v>
      </c>
      <c r="D162">
        <f>13+1+1+1</f>
        <v>16</v>
      </c>
      <c r="E162" s="70"/>
    </row>
    <row r="163" spans="1:5" x14ac:dyDescent="0.2">
      <c r="A163" s="24" t="s">
        <v>33</v>
      </c>
      <c r="B163" s="69">
        <f t="shared" si="1"/>
        <v>0.125</v>
      </c>
      <c r="C163" s="7">
        <f>'summary 0702'!I27</f>
        <v>1</v>
      </c>
      <c r="D163">
        <f>36+1</f>
        <v>37</v>
      </c>
      <c r="E163" s="70"/>
    </row>
    <row r="164" spans="1:5" x14ac:dyDescent="0.2">
      <c r="A164" s="24" t="s">
        <v>21</v>
      </c>
      <c r="B164" s="69">
        <f t="shared" si="1"/>
        <v>0.125</v>
      </c>
      <c r="C164" s="7">
        <f>'summary 0702'!I28</f>
        <v>1</v>
      </c>
      <c r="D164">
        <f>288+2+13+2+5</f>
        <v>310</v>
      </c>
      <c r="E164" s="70"/>
    </row>
    <row r="165" spans="1:5" x14ac:dyDescent="0.2">
      <c r="A165" s="24" t="s">
        <v>22</v>
      </c>
      <c r="B165" s="69">
        <f t="shared" si="1"/>
        <v>0</v>
      </c>
      <c r="C165" s="7">
        <f>'summary 0702'!I29</f>
        <v>0</v>
      </c>
      <c r="D165">
        <f>132+2+1+2</f>
        <v>137</v>
      </c>
      <c r="E165" s="70"/>
    </row>
    <row r="166" spans="1:5" x14ac:dyDescent="0.2">
      <c r="A166" s="24" t="s">
        <v>23</v>
      </c>
      <c r="B166" s="69">
        <f t="shared" si="1"/>
        <v>0</v>
      </c>
      <c r="C166" s="7">
        <f>'summary 0702'!I30</f>
        <v>0</v>
      </c>
      <c r="D166">
        <v>9</v>
      </c>
      <c r="E166" s="70"/>
    </row>
    <row r="167" spans="1:5" x14ac:dyDescent="0.2">
      <c r="A167" s="24" t="s">
        <v>24</v>
      </c>
      <c r="B167" s="69">
        <f t="shared" si="1"/>
        <v>0</v>
      </c>
      <c r="C167" s="7">
        <f>'summary 0702'!I31</f>
        <v>0</v>
      </c>
      <c r="D167">
        <f>10+5</f>
        <v>15</v>
      </c>
      <c r="E167" s="70"/>
    </row>
    <row r="168" spans="1:5" x14ac:dyDescent="0.2">
      <c r="A168" s="72" t="s">
        <v>164</v>
      </c>
      <c r="B168" s="69">
        <f t="shared" si="1"/>
        <v>0</v>
      </c>
      <c r="C168" s="7">
        <f>'summary 0702'!I32</f>
        <v>0</v>
      </c>
    </row>
    <row r="169" spans="1:5" x14ac:dyDescent="0.2">
      <c r="A169" s="72" t="s">
        <v>162</v>
      </c>
      <c r="B169" s="73">
        <f>SUM(B160:B168)</f>
        <v>1</v>
      </c>
      <c r="C169">
        <f>SUM(C160:C168)</f>
        <v>8</v>
      </c>
      <c r="D169">
        <f>SUM(D160:D168)</f>
        <v>1166</v>
      </c>
    </row>
  </sheetData>
  <phoneticPr fontId="0" type="noConversion"/>
  <printOptions horizontalCentered="1"/>
  <pageMargins left="0.25" right="0.25" top="1" bottom="0.5" header="0.5" footer="0.25"/>
  <pageSetup paperSize="5" scale="42" fitToHeight="2" orientation="landscape" r:id="rId1"/>
  <headerFooter alignWithMargins="0">
    <oddHeader>&amp;C&amp;"Arial,Bold"EWS-Global Risk Operations
Weekly Summary of Market Risk Aggregation Issues
Week Begining July 2</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4"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f>
        <v>5</v>
      </c>
    </row>
    <row r="13" spans="1:11" x14ac:dyDescent="0.2">
      <c r="A13" s="11" t="s">
        <v>84</v>
      </c>
      <c r="B13" s="8"/>
      <c r="C13" s="8" t="s">
        <v>55</v>
      </c>
      <c r="D13" s="8"/>
      <c r="E13" s="8"/>
      <c r="F13" s="8"/>
      <c r="G13" s="8"/>
      <c r="H13" s="8"/>
      <c r="I13" s="8"/>
      <c r="J13" s="8"/>
      <c r="K13" s="8">
        <f>1</f>
        <v>1</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f>1+1</f>
        <v>2</v>
      </c>
      <c r="J24" s="46"/>
      <c r="K24" s="46" t="s">
        <v>301</v>
      </c>
    </row>
    <row r="25" spans="1:11" ht="25.5" x14ac:dyDescent="0.2">
      <c r="A25" s="44" t="s">
        <v>19</v>
      </c>
      <c r="B25" s="45"/>
      <c r="C25" s="45"/>
      <c r="D25" s="20"/>
      <c r="E25" s="46"/>
      <c r="F25" s="20"/>
      <c r="G25" s="20"/>
      <c r="H25" s="46"/>
      <c r="I25" s="46">
        <f>1</f>
        <v>1</v>
      </c>
      <c r="J25" s="46"/>
      <c r="K25" s="22" t="s">
        <v>300</v>
      </c>
    </row>
    <row r="26" spans="1:11" ht="25.5" x14ac:dyDescent="0.2">
      <c r="A26" s="44" t="s">
        <v>20</v>
      </c>
      <c r="B26" s="45"/>
      <c r="C26" s="45"/>
      <c r="D26" s="20"/>
      <c r="E26" s="46"/>
      <c r="F26" s="20"/>
      <c r="G26" s="20"/>
      <c r="H26" s="46"/>
      <c r="I26" s="46">
        <f>1+1+1</f>
        <v>3</v>
      </c>
      <c r="J26" s="46"/>
      <c r="K26" s="20" t="s">
        <v>302</v>
      </c>
    </row>
    <row r="27" spans="1:11" x14ac:dyDescent="0.2">
      <c r="A27" s="44" t="s">
        <v>33</v>
      </c>
      <c r="B27" s="45"/>
      <c r="C27" s="45"/>
      <c r="D27" s="20"/>
      <c r="E27" s="46"/>
      <c r="F27" s="20"/>
      <c r="G27" s="20"/>
      <c r="H27" s="46"/>
      <c r="I27" s="46">
        <f>1</f>
        <v>1</v>
      </c>
      <c r="J27" s="46"/>
      <c r="K27" s="46" t="s">
        <v>303</v>
      </c>
    </row>
    <row r="28" spans="1:11" x14ac:dyDescent="0.2">
      <c r="A28" s="44" t="s">
        <v>21</v>
      </c>
      <c r="B28" s="45"/>
      <c r="C28" s="45"/>
      <c r="D28" s="20"/>
      <c r="E28" s="46"/>
      <c r="F28" s="20"/>
      <c r="G28" s="20"/>
      <c r="H28" s="46"/>
      <c r="I28" s="46">
        <f>1</f>
        <v>1</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c r="K32" s="85"/>
    </row>
    <row r="33" spans="1:11" ht="13.5" thickTop="1" x14ac:dyDescent="0.2">
      <c r="A33" s="15" t="s">
        <v>17</v>
      </c>
      <c r="B33" s="16"/>
      <c r="C33" s="16"/>
      <c r="D33" s="16"/>
      <c r="E33" s="16"/>
      <c r="F33" s="16"/>
      <c r="G33" s="16"/>
      <c r="H33" s="16"/>
      <c r="I33" s="18">
        <f>SUM(I24:I32)</f>
        <v>8</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8"/>
  <sheetViews>
    <sheetView topLeftCell="A24" zoomScale="75" zoomScaleNormal="100" workbookViewId="0">
      <selection activeCell="E80" sqref="E80"/>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7" max="17" width="10.7109375" bestFit="1" customWidth="1"/>
  </cols>
  <sheetData>
    <row r="1" spans="1:18"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row>
    <row r="2" spans="1:18" x14ac:dyDescent="0.2">
      <c r="A2" s="6" t="s">
        <v>0</v>
      </c>
      <c r="B2" s="2"/>
      <c r="H2">
        <f>1+1</f>
        <v>2</v>
      </c>
      <c r="J2">
        <f>1</f>
        <v>1</v>
      </c>
      <c r="K2" s="2"/>
      <c r="L2" s="7"/>
      <c r="M2" s="2"/>
      <c r="N2" s="2"/>
      <c r="P2">
        <f>'summary 0611'!K10</f>
        <v>1</v>
      </c>
    </row>
    <row r="3" spans="1:18" x14ac:dyDescent="0.2">
      <c r="A3" s="6" t="s">
        <v>1</v>
      </c>
      <c r="B3" s="7"/>
      <c r="K3" s="7"/>
      <c r="L3" s="7"/>
      <c r="M3" s="7"/>
      <c r="N3" s="11">
        <v>1</v>
      </c>
      <c r="P3">
        <f>'summary 0611'!K11</f>
        <v>1</v>
      </c>
      <c r="R3">
        <f>'summary 0625'!K11</f>
        <v>2</v>
      </c>
    </row>
    <row r="4" spans="1:18"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row>
    <row r="5" spans="1:18"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row>
    <row r="6" spans="1:18" x14ac:dyDescent="0.2">
      <c r="A6" s="6" t="s">
        <v>56</v>
      </c>
      <c r="B6" s="7"/>
      <c r="G6">
        <f>1+1</f>
        <v>2</v>
      </c>
      <c r="H6">
        <f>1+1+1+1</f>
        <v>4</v>
      </c>
      <c r="I6">
        <f>1</f>
        <v>1</v>
      </c>
      <c r="J6">
        <f>1+1+1</f>
        <v>3</v>
      </c>
      <c r="K6" s="7"/>
      <c r="L6" s="7"/>
      <c r="M6" s="7">
        <v>1</v>
      </c>
      <c r="N6" s="11"/>
      <c r="O6">
        <f>'summary 0604'!K14</f>
        <v>1</v>
      </c>
      <c r="P6">
        <f>'summary 0611'!K14</f>
        <v>3</v>
      </c>
    </row>
    <row r="7" spans="1:18" x14ac:dyDescent="0.2">
      <c r="A7" s="6" t="s">
        <v>3</v>
      </c>
      <c r="B7" s="7"/>
      <c r="G7">
        <f>1+1+1</f>
        <v>3</v>
      </c>
      <c r="K7" s="7"/>
      <c r="L7" s="7"/>
      <c r="M7" s="7">
        <v>1</v>
      </c>
      <c r="N7" s="11">
        <f>1</f>
        <v>1</v>
      </c>
      <c r="O7">
        <f>'summary 0604'!K15</f>
        <v>3</v>
      </c>
      <c r="Q7">
        <f>'summary 0618'!K15</f>
        <v>1</v>
      </c>
      <c r="R7">
        <f>'summary 0625'!K15</f>
        <v>5</v>
      </c>
    </row>
    <row r="8" spans="1:18" x14ac:dyDescent="0.2">
      <c r="A8" s="6" t="s">
        <v>7</v>
      </c>
      <c r="B8" s="7"/>
      <c r="G8">
        <f>1+1+1+1</f>
        <v>4</v>
      </c>
      <c r="H8">
        <f>1</f>
        <v>1</v>
      </c>
      <c r="I8">
        <f>1+1+1+1+1</f>
        <v>5</v>
      </c>
      <c r="J8">
        <f>1</f>
        <v>1</v>
      </c>
      <c r="K8" s="7">
        <v>2</v>
      </c>
      <c r="L8" s="7">
        <v>1</v>
      </c>
      <c r="M8" s="7"/>
      <c r="N8" s="11">
        <f>3</f>
        <v>3</v>
      </c>
      <c r="P8">
        <f>'summary 0611'!K16</f>
        <v>3</v>
      </c>
      <c r="Q8">
        <f>'summary 0618'!K16</f>
        <v>1</v>
      </c>
    </row>
    <row r="9" spans="1:18" x14ac:dyDescent="0.2">
      <c r="A9" s="6" t="s">
        <v>4</v>
      </c>
      <c r="B9" s="7"/>
      <c r="K9" s="7">
        <v>1</v>
      </c>
      <c r="L9" s="7"/>
      <c r="M9" s="7">
        <v>1</v>
      </c>
      <c r="N9" s="11"/>
      <c r="O9">
        <f>'summary 0604'!K17+'summary 0604'!K18</f>
        <v>2</v>
      </c>
      <c r="Q9">
        <f>'summary 0618'!K17</f>
        <v>4</v>
      </c>
      <c r="R9">
        <f>'summary 0625'!K17</f>
        <v>7</v>
      </c>
    </row>
    <row r="10" spans="1:18" x14ac:dyDescent="0.2">
      <c r="A10" s="50" t="s">
        <v>69</v>
      </c>
      <c r="B10" s="7"/>
      <c r="G10">
        <v>44</v>
      </c>
      <c r="H10">
        <v>16</v>
      </c>
      <c r="I10">
        <v>19</v>
      </c>
      <c r="J10">
        <f>SUM(J2:J8)</f>
        <v>26</v>
      </c>
      <c r="K10" s="7">
        <f t="shared" ref="K10:R10" si="0">SUM(K2:K9)</f>
        <v>22</v>
      </c>
      <c r="L10" s="7">
        <f t="shared" si="0"/>
        <v>13</v>
      </c>
      <c r="M10" s="7">
        <f t="shared" si="0"/>
        <v>11</v>
      </c>
      <c r="N10" s="7">
        <f t="shared" si="0"/>
        <v>17</v>
      </c>
      <c r="O10" s="7">
        <f t="shared" si="0"/>
        <v>16</v>
      </c>
      <c r="P10" s="7">
        <f t="shared" si="0"/>
        <v>16</v>
      </c>
      <c r="Q10" s="7">
        <f t="shared" si="0"/>
        <v>16</v>
      </c>
      <c r="R10" s="7">
        <f t="shared" si="0"/>
        <v>26</v>
      </c>
    </row>
    <row r="11" spans="1:18"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c r="R11" s="51">
        <v>37067</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25" x14ac:dyDescent="0.2">
      <c r="A97" s="63" t="s">
        <v>125</v>
      </c>
      <c r="B97" s="63"/>
      <c r="C97" s="63"/>
      <c r="D97" s="63"/>
      <c r="E97" s="63"/>
      <c r="F97" s="64"/>
      <c r="G97" s="63"/>
      <c r="H97" s="63"/>
      <c r="I97" s="64"/>
      <c r="J97" s="64"/>
      <c r="K97" s="64"/>
      <c r="L97" s="63"/>
    </row>
    <row r="98" spans="1:25" x14ac:dyDescent="0.2">
      <c r="A98" s="63" t="s">
        <v>126</v>
      </c>
      <c r="B98" s="63"/>
      <c r="C98" s="63"/>
      <c r="D98" s="63"/>
      <c r="E98" s="63"/>
      <c r="F98" s="64"/>
      <c r="G98" s="63"/>
      <c r="H98" s="63"/>
      <c r="I98" s="64"/>
      <c r="J98" s="64"/>
      <c r="K98" s="64"/>
      <c r="L98" s="63"/>
    </row>
    <row r="99" spans="1:25" x14ac:dyDescent="0.2">
      <c r="A99" s="63" t="s">
        <v>127</v>
      </c>
      <c r="B99" s="63"/>
      <c r="C99" s="63"/>
      <c r="D99" s="63"/>
      <c r="E99" s="63"/>
      <c r="F99" s="64"/>
      <c r="G99" s="63"/>
      <c r="H99" s="63"/>
      <c r="I99" s="64"/>
      <c r="J99" s="64"/>
      <c r="K99" s="64"/>
      <c r="L99" s="63"/>
    </row>
    <row r="100" spans="1:25" x14ac:dyDescent="0.2">
      <c r="A100" s="63"/>
      <c r="B100" s="63"/>
      <c r="C100" s="63"/>
      <c r="D100" s="63"/>
      <c r="E100" s="63"/>
      <c r="F100" s="64"/>
      <c r="G100" s="63"/>
      <c r="H100" s="63"/>
      <c r="I100" s="64"/>
      <c r="J100" s="64"/>
      <c r="K100" s="64"/>
      <c r="L100" s="63"/>
    </row>
    <row r="101" spans="1:25" x14ac:dyDescent="0.2">
      <c r="A101" s="66"/>
      <c r="B101" s="66"/>
      <c r="C101" s="66"/>
      <c r="D101" s="66"/>
      <c r="E101" s="66" t="s">
        <v>128</v>
      </c>
      <c r="F101" s="66"/>
      <c r="G101" s="66"/>
      <c r="H101" s="66"/>
      <c r="I101" s="66" t="s">
        <v>129</v>
      </c>
      <c r="J101" s="66" t="s">
        <v>130</v>
      </c>
      <c r="K101" s="66" t="s">
        <v>131</v>
      </c>
      <c r="L101" s="66" t="s">
        <v>132</v>
      </c>
    </row>
    <row r="102" spans="1:25"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25" x14ac:dyDescent="0.2">
      <c r="A103" s="66"/>
      <c r="B103" s="66"/>
      <c r="C103" s="66"/>
      <c r="D103" s="66"/>
      <c r="E103" s="66"/>
      <c r="F103" s="66"/>
      <c r="G103" s="66"/>
      <c r="H103" s="66"/>
      <c r="I103" s="66"/>
      <c r="J103" s="66"/>
      <c r="K103" s="66"/>
      <c r="L103" s="66"/>
    </row>
    <row r="104" spans="1:25" x14ac:dyDescent="0.2">
      <c r="A104" s="87"/>
      <c r="B104" s="87"/>
      <c r="C104" s="87"/>
      <c r="D104" s="87"/>
      <c r="E104" s="87"/>
      <c r="F104" s="87"/>
      <c r="G104" s="87"/>
      <c r="H104" s="87"/>
      <c r="I104" s="87"/>
      <c r="J104" s="87"/>
      <c r="K104" s="87"/>
      <c r="L104" s="87"/>
      <c r="M104" s="88"/>
      <c r="N104" s="88"/>
      <c r="O104" s="88"/>
      <c r="P104" s="88"/>
      <c r="Q104" s="88"/>
      <c r="R104" s="88"/>
      <c r="S104" s="88"/>
      <c r="T104" s="88"/>
      <c r="U104" s="88"/>
      <c r="V104" s="88"/>
      <c r="W104" s="88"/>
      <c r="X104" s="88"/>
      <c r="Y104" s="88"/>
    </row>
    <row r="105" spans="1:25" ht="25.5" x14ac:dyDescent="0.2">
      <c r="A105" s="83">
        <v>37071</v>
      </c>
      <c r="B105" s="81" t="s">
        <v>262</v>
      </c>
      <c r="C105" s="81" t="s">
        <v>20</v>
      </c>
      <c r="D105" s="81" t="s">
        <v>262</v>
      </c>
      <c r="E105" s="81" t="s">
        <v>83</v>
      </c>
      <c r="F105" s="81" t="s">
        <v>14</v>
      </c>
      <c r="G105" s="89" t="s">
        <v>263</v>
      </c>
      <c r="H105" s="89" t="s">
        <v>264</v>
      </c>
      <c r="I105" s="81" t="s">
        <v>80</v>
      </c>
      <c r="J105" s="81" t="s">
        <v>79</v>
      </c>
      <c r="K105" s="81" t="s">
        <v>80</v>
      </c>
      <c r="L105" s="81" t="s">
        <v>81</v>
      </c>
      <c r="M105" s="88"/>
      <c r="N105" s="88"/>
      <c r="O105" s="88"/>
      <c r="P105" s="88"/>
      <c r="Q105" s="88"/>
      <c r="R105" s="88"/>
      <c r="S105" s="88"/>
      <c r="T105" s="88"/>
      <c r="U105" s="88"/>
      <c r="V105" s="88"/>
      <c r="W105" s="88"/>
      <c r="X105" s="88"/>
      <c r="Y105" s="88"/>
    </row>
    <row r="106" spans="1:25" ht="38.25" x14ac:dyDescent="0.2">
      <c r="A106" s="83">
        <v>37069</v>
      </c>
      <c r="B106" s="81" t="s">
        <v>265</v>
      </c>
      <c r="C106" s="81"/>
      <c r="D106" s="81"/>
      <c r="E106" s="81"/>
      <c r="F106" s="81"/>
      <c r="G106" s="89" t="s">
        <v>266</v>
      </c>
      <c r="H106" s="89" t="s">
        <v>267</v>
      </c>
      <c r="I106" s="81" t="s">
        <v>80</v>
      </c>
      <c r="J106" s="81" t="s">
        <v>79</v>
      </c>
      <c r="K106" s="81" t="s">
        <v>80</v>
      </c>
      <c r="L106" s="81" t="s">
        <v>81</v>
      </c>
      <c r="M106" s="88"/>
      <c r="N106" s="88"/>
      <c r="O106" s="88"/>
      <c r="P106" s="88"/>
      <c r="Q106" s="88"/>
      <c r="R106" s="88"/>
      <c r="S106" s="88"/>
      <c r="T106" s="88"/>
      <c r="U106" s="88"/>
      <c r="V106" s="88"/>
      <c r="W106" s="88"/>
      <c r="X106" s="88"/>
      <c r="Y106" s="88"/>
    </row>
    <row r="107" spans="1:25" ht="76.5" x14ac:dyDescent="0.2">
      <c r="A107" s="83">
        <v>37069</v>
      </c>
      <c r="B107" s="81" t="s">
        <v>268</v>
      </c>
      <c r="C107" s="81" t="s">
        <v>20</v>
      </c>
      <c r="D107" s="81" t="s">
        <v>268</v>
      </c>
      <c r="E107" s="81" t="s">
        <v>83</v>
      </c>
      <c r="F107" s="81" t="s">
        <v>14</v>
      </c>
      <c r="G107" s="89" t="s">
        <v>269</v>
      </c>
      <c r="H107" s="89" t="s">
        <v>270</v>
      </c>
      <c r="I107" s="81" t="s">
        <v>80</v>
      </c>
      <c r="J107" s="81" t="s">
        <v>79</v>
      </c>
      <c r="K107" s="81" t="s">
        <v>80</v>
      </c>
      <c r="L107" s="81" t="s">
        <v>81</v>
      </c>
      <c r="M107" s="88"/>
      <c r="N107" s="88"/>
      <c r="O107" s="88"/>
      <c r="P107" s="88"/>
      <c r="Q107" s="88"/>
      <c r="R107" s="88"/>
      <c r="S107" s="88"/>
      <c r="T107" s="88"/>
      <c r="U107" s="88"/>
      <c r="V107" s="88"/>
      <c r="W107" s="88"/>
      <c r="X107" s="88"/>
      <c r="Y107" s="88"/>
    </row>
    <row r="108" spans="1:25" ht="51" x14ac:dyDescent="0.2">
      <c r="A108" s="83">
        <v>37069</v>
      </c>
      <c r="B108" s="89" t="s">
        <v>271</v>
      </c>
      <c r="C108" s="81" t="s">
        <v>272</v>
      </c>
      <c r="D108" s="81" t="s">
        <v>273</v>
      </c>
      <c r="E108" s="81" t="s">
        <v>146</v>
      </c>
      <c r="F108" s="81" t="s">
        <v>14</v>
      </c>
      <c r="G108" s="89" t="s">
        <v>274</v>
      </c>
      <c r="H108" s="89" t="s">
        <v>275</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37069</v>
      </c>
      <c r="B109" s="81" t="s">
        <v>276</v>
      </c>
      <c r="C109" s="81" t="s">
        <v>23</v>
      </c>
      <c r="D109" s="81" t="s">
        <v>240</v>
      </c>
      <c r="E109" s="81" t="s">
        <v>241</v>
      </c>
      <c r="F109" s="81" t="s">
        <v>12</v>
      </c>
      <c r="G109" s="89" t="s">
        <v>277</v>
      </c>
      <c r="H109" s="89" t="s">
        <v>278</v>
      </c>
      <c r="I109" s="81" t="s">
        <v>79</v>
      </c>
      <c r="J109" s="81" t="s">
        <v>79</v>
      </c>
      <c r="K109" s="81" t="s">
        <v>79</v>
      </c>
      <c r="L109" s="81" t="s">
        <v>81</v>
      </c>
      <c r="M109" s="88"/>
      <c r="N109" s="88"/>
      <c r="O109" s="88"/>
      <c r="P109" s="88"/>
      <c r="Q109" s="88"/>
      <c r="R109" s="88"/>
      <c r="S109" s="88"/>
      <c r="T109" s="88"/>
      <c r="U109" s="88"/>
      <c r="V109" s="88"/>
      <c r="W109" s="88"/>
      <c r="X109" s="88"/>
      <c r="Y109" s="88"/>
    </row>
    <row r="110" spans="1:25" ht="102" x14ac:dyDescent="0.2">
      <c r="A110" s="83">
        <v>37068</v>
      </c>
      <c r="B110" s="81" t="s">
        <v>279</v>
      </c>
      <c r="C110" s="81"/>
      <c r="D110" s="81"/>
      <c r="E110" s="81"/>
      <c r="F110" s="81" t="s">
        <v>12</v>
      </c>
      <c r="G110" s="89" t="s">
        <v>280</v>
      </c>
      <c r="H110" s="89" t="s">
        <v>281</v>
      </c>
      <c r="I110" s="81" t="s">
        <v>79</v>
      </c>
      <c r="J110" s="81" t="s">
        <v>80</v>
      </c>
      <c r="K110" s="81" t="s">
        <v>80</v>
      </c>
      <c r="L110" s="81" t="s">
        <v>81</v>
      </c>
      <c r="M110" s="88"/>
      <c r="N110" s="88"/>
      <c r="O110" s="88"/>
      <c r="P110" s="88"/>
      <c r="Q110" s="88"/>
      <c r="R110" s="88"/>
      <c r="S110" s="88"/>
      <c r="T110" s="88"/>
      <c r="U110" s="88"/>
      <c r="V110" s="88"/>
      <c r="W110" s="88"/>
      <c r="X110" s="88"/>
      <c r="Y110" s="88"/>
    </row>
    <row r="111" spans="1:25" ht="38.25" x14ac:dyDescent="0.2">
      <c r="A111" s="83">
        <v>37064</v>
      </c>
      <c r="B111" s="81" t="s">
        <v>172</v>
      </c>
      <c r="C111" s="81" t="s">
        <v>20</v>
      </c>
      <c r="D111" s="81" t="s">
        <v>234</v>
      </c>
      <c r="E111" s="81" t="s">
        <v>83</v>
      </c>
      <c r="F111" s="81" t="s">
        <v>84</v>
      </c>
      <c r="G111" s="45" t="s">
        <v>235</v>
      </c>
      <c r="H111" s="81" t="s">
        <v>236</v>
      </c>
      <c r="I111" s="81" t="s">
        <v>79</v>
      </c>
      <c r="J111" s="81" t="s">
        <v>79</v>
      </c>
      <c r="K111" s="81" t="s">
        <v>79</v>
      </c>
      <c r="L111" s="81" t="s">
        <v>81</v>
      </c>
      <c r="M111" s="88"/>
      <c r="N111" s="88"/>
      <c r="O111" s="88"/>
      <c r="P111" s="88"/>
      <c r="Q111" s="88"/>
      <c r="R111" s="88"/>
      <c r="S111" s="88"/>
      <c r="T111" s="88"/>
      <c r="U111" s="88"/>
      <c r="V111" s="88"/>
      <c r="W111" s="88"/>
      <c r="X111" s="88"/>
      <c r="Y111" s="88"/>
    </row>
    <row r="112" spans="1:25" ht="63.75" x14ac:dyDescent="0.2">
      <c r="A112" s="83">
        <v>37064</v>
      </c>
      <c r="B112" s="81" t="s">
        <v>87</v>
      </c>
      <c r="C112" s="81" t="s">
        <v>20</v>
      </c>
      <c r="D112" s="81" t="s">
        <v>87</v>
      </c>
      <c r="E112" s="81" t="s">
        <v>83</v>
      </c>
      <c r="F112" s="81" t="s">
        <v>84</v>
      </c>
      <c r="G112" s="45" t="s">
        <v>237</v>
      </c>
      <c r="H112" s="45" t="s">
        <v>238</v>
      </c>
      <c r="I112" s="81" t="s">
        <v>79</v>
      </c>
      <c r="J112" s="81" t="s">
        <v>79</v>
      </c>
      <c r="K112" s="81" t="s">
        <v>80</v>
      </c>
      <c r="L112" s="81" t="s">
        <v>81</v>
      </c>
      <c r="M112" s="88"/>
      <c r="N112" s="88"/>
      <c r="O112" s="88"/>
      <c r="P112" s="88"/>
      <c r="Q112" s="88"/>
      <c r="R112" s="88"/>
      <c r="S112" s="88"/>
      <c r="T112" s="88"/>
      <c r="U112" s="88"/>
      <c r="V112" s="88"/>
      <c r="W112" s="88"/>
      <c r="X112" s="88"/>
      <c r="Y112" s="88"/>
    </row>
    <row r="113" spans="1:25" ht="76.5" x14ac:dyDescent="0.2">
      <c r="A113" s="83">
        <v>37064</v>
      </c>
      <c r="B113" s="45" t="s">
        <v>239</v>
      </c>
      <c r="C113" s="81" t="s">
        <v>23</v>
      </c>
      <c r="D113" s="81" t="s">
        <v>240</v>
      </c>
      <c r="E113" s="81" t="s">
        <v>241</v>
      </c>
      <c r="F113" s="81" t="s">
        <v>30</v>
      </c>
      <c r="G113" s="45" t="s">
        <v>242</v>
      </c>
      <c r="H113" s="81" t="s">
        <v>243</v>
      </c>
      <c r="I113" s="81" t="s">
        <v>79</v>
      </c>
      <c r="J113" s="81" t="s">
        <v>79</v>
      </c>
      <c r="K113" s="81" t="s">
        <v>79</v>
      </c>
      <c r="L113" s="81" t="s">
        <v>81</v>
      </c>
      <c r="M113" s="88"/>
      <c r="N113" s="88"/>
      <c r="O113" s="88"/>
      <c r="P113" s="88"/>
      <c r="Q113" s="88"/>
      <c r="R113" s="88"/>
      <c r="S113" s="88"/>
      <c r="T113" s="88"/>
      <c r="U113" s="88"/>
      <c r="V113" s="88"/>
      <c r="W113" s="88"/>
      <c r="X113" s="88"/>
      <c r="Y113" s="88"/>
    </row>
    <row r="114" spans="1:25" ht="63.75" x14ac:dyDescent="0.2">
      <c r="A114" s="83">
        <v>37063</v>
      </c>
      <c r="B114" s="81" t="s">
        <v>244</v>
      </c>
      <c r="C114" s="81"/>
      <c r="D114" s="81"/>
      <c r="E114" s="81"/>
      <c r="F114" s="81" t="s">
        <v>14</v>
      </c>
      <c r="G114" s="45" t="s">
        <v>245</v>
      </c>
      <c r="H114" s="45" t="s">
        <v>246</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37063</v>
      </c>
      <c r="B115" s="81" t="s">
        <v>247</v>
      </c>
      <c r="C115" s="81" t="s">
        <v>23</v>
      </c>
      <c r="D115" s="81"/>
      <c r="E115" s="81" t="s">
        <v>241</v>
      </c>
      <c r="F115" s="81" t="s">
        <v>14</v>
      </c>
      <c r="G115" s="45" t="s">
        <v>248</v>
      </c>
      <c r="H115" s="45" t="s">
        <v>249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37063</v>
      </c>
      <c r="B116" s="81" t="s">
        <v>87</v>
      </c>
      <c r="C116" s="81" t="s">
        <v>20</v>
      </c>
      <c r="D116" s="81" t="s">
        <v>87</v>
      </c>
      <c r="E116" s="81" t="s">
        <v>83</v>
      </c>
      <c r="F116" s="81" t="s">
        <v>12</v>
      </c>
      <c r="G116" s="45" t="s">
        <v>250</v>
      </c>
      <c r="H116" s="45" t="s">
        <v>251</v>
      </c>
      <c r="I116" s="81" t="s">
        <v>79</v>
      </c>
      <c r="J116" s="81" t="s">
        <v>79</v>
      </c>
      <c r="K116" s="81" t="s">
        <v>79</v>
      </c>
      <c r="L116" s="81" t="s">
        <v>81</v>
      </c>
      <c r="M116" s="88"/>
      <c r="N116" s="88"/>
      <c r="O116" s="88"/>
      <c r="P116" s="88"/>
      <c r="Q116" s="88"/>
      <c r="R116" s="88"/>
      <c r="S116" s="88"/>
      <c r="T116" s="88"/>
      <c r="U116" s="88"/>
      <c r="V116" s="88"/>
      <c r="W116" s="88"/>
      <c r="X116" s="88"/>
      <c r="Y116" s="88"/>
    </row>
    <row r="117" spans="1:25" ht="51" x14ac:dyDescent="0.2">
      <c r="A117" s="83">
        <v>37063</v>
      </c>
      <c r="B117" s="81" t="s">
        <v>252</v>
      </c>
      <c r="C117" s="81" t="s">
        <v>20</v>
      </c>
      <c r="D117" s="81" t="s">
        <v>234</v>
      </c>
      <c r="E117" s="81" t="s">
        <v>83</v>
      </c>
      <c r="F117" s="81" t="s">
        <v>14</v>
      </c>
      <c r="G117" s="45" t="s">
        <v>253</v>
      </c>
      <c r="H117" s="45" t="s">
        <v>254</v>
      </c>
      <c r="I117" s="81" t="s">
        <v>79</v>
      </c>
      <c r="J117" s="81" t="s">
        <v>79</v>
      </c>
      <c r="K117" s="81" t="s">
        <v>79</v>
      </c>
      <c r="L117" s="81" t="s">
        <v>81</v>
      </c>
      <c r="M117" s="88"/>
      <c r="N117" s="88"/>
      <c r="O117" s="88"/>
      <c r="P117" s="88"/>
      <c r="Q117" s="88"/>
      <c r="R117" s="88"/>
      <c r="S117" s="88"/>
      <c r="T117" s="88"/>
      <c r="U117" s="88"/>
      <c r="V117" s="88"/>
      <c r="W117" s="88"/>
      <c r="X117" s="88"/>
      <c r="Y117" s="88"/>
    </row>
    <row r="118" spans="1:25" ht="63.75" x14ac:dyDescent="0.2">
      <c r="A118" s="83">
        <v>37062</v>
      </c>
      <c r="B118" s="81" t="s">
        <v>252</v>
      </c>
      <c r="C118" s="81" t="s">
        <v>20</v>
      </c>
      <c r="D118" s="81" t="s">
        <v>234</v>
      </c>
      <c r="E118" s="81" t="s">
        <v>83</v>
      </c>
      <c r="F118" s="81" t="s">
        <v>84</v>
      </c>
      <c r="G118" s="45" t="s">
        <v>255</v>
      </c>
      <c r="H118" s="45" t="s">
        <v>256</v>
      </c>
      <c r="I118" s="81" t="s">
        <v>79</v>
      </c>
      <c r="J118" s="81" t="s">
        <v>79</v>
      </c>
      <c r="K118" s="81" t="s">
        <v>79</v>
      </c>
      <c r="L118" s="81" t="s">
        <v>81</v>
      </c>
      <c r="M118" s="88"/>
      <c r="N118" s="88"/>
      <c r="O118" s="88"/>
      <c r="P118" s="88"/>
      <c r="Q118" s="88"/>
      <c r="R118" s="88"/>
      <c r="S118" s="88"/>
      <c r="T118" s="88"/>
      <c r="U118" s="88"/>
      <c r="V118" s="88"/>
      <c r="W118" s="88"/>
      <c r="X118" s="88"/>
      <c r="Y118" s="88"/>
    </row>
    <row r="119" spans="1:25" ht="38.25" x14ac:dyDescent="0.2">
      <c r="A119" s="83">
        <v>37061</v>
      </c>
      <c r="B119" s="81" t="s">
        <v>87</v>
      </c>
      <c r="C119" s="81" t="s">
        <v>20</v>
      </c>
      <c r="D119" s="81" t="s">
        <v>87</v>
      </c>
      <c r="E119" s="81" t="s">
        <v>83</v>
      </c>
      <c r="F119" s="81" t="s">
        <v>14</v>
      </c>
      <c r="G119" s="45" t="s">
        <v>257</v>
      </c>
      <c r="H119" s="45" t="s">
        <v>258</v>
      </c>
      <c r="I119" s="81" t="s">
        <v>79</v>
      </c>
      <c r="J119" s="81" t="s">
        <v>79</v>
      </c>
      <c r="K119" s="81" t="s">
        <v>79</v>
      </c>
      <c r="L119" s="81" t="s">
        <v>81</v>
      </c>
      <c r="M119" s="88"/>
      <c r="N119" s="88"/>
      <c r="O119" s="88"/>
      <c r="P119" s="88"/>
      <c r="Q119" s="88"/>
      <c r="R119" s="88"/>
      <c r="S119" s="88"/>
      <c r="T119" s="88"/>
      <c r="U119" s="88"/>
      <c r="V119" s="88"/>
      <c r="W119" s="88"/>
      <c r="X119" s="88"/>
      <c r="Y119" s="88"/>
    </row>
    <row r="120" spans="1:25" ht="51" x14ac:dyDescent="0.2">
      <c r="A120" s="83">
        <v>37060</v>
      </c>
      <c r="B120" s="81" t="s">
        <v>259</v>
      </c>
      <c r="C120" s="81" t="s">
        <v>20</v>
      </c>
      <c r="D120" s="81" t="s">
        <v>234</v>
      </c>
      <c r="E120" s="81" t="s">
        <v>83</v>
      </c>
      <c r="F120" s="81" t="s">
        <v>84</v>
      </c>
      <c r="G120" s="45" t="s">
        <v>260</v>
      </c>
      <c r="H120" s="45" t="s">
        <v>261</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37057</v>
      </c>
      <c r="B121" s="81" t="s">
        <v>195</v>
      </c>
      <c r="C121" s="81" t="s">
        <v>196</v>
      </c>
      <c r="D121" s="81" t="s">
        <v>197</v>
      </c>
      <c r="E121" s="81"/>
      <c r="F121" s="81" t="s">
        <v>151</v>
      </c>
      <c r="G121" s="45" t="s">
        <v>198</v>
      </c>
      <c r="H121" s="45" t="s">
        <v>199</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37057</v>
      </c>
      <c r="B122" s="81" t="s">
        <v>204</v>
      </c>
      <c r="C122" s="81" t="s">
        <v>20</v>
      </c>
      <c r="D122" s="81" t="s">
        <v>205</v>
      </c>
      <c r="E122" s="81" t="s">
        <v>83</v>
      </c>
      <c r="F122" s="81" t="s">
        <v>84</v>
      </c>
      <c r="G122" s="45" t="s">
        <v>206</v>
      </c>
      <c r="H122" s="45" t="s">
        <v>207</v>
      </c>
      <c r="I122" s="81" t="s">
        <v>79</v>
      </c>
      <c r="J122" s="81" t="s">
        <v>79</v>
      </c>
      <c r="K122" s="81" t="s">
        <v>79</v>
      </c>
      <c r="L122" s="81" t="s">
        <v>81</v>
      </c>
    </row>
    <row r="123" spans="1:25" ht="38.25" x14ac:dyDescent="0.2">
      <c r="A123" s="83">
        <v>37057</v>
      </c>
      <c r="B123" s="81" t="s">
        <v>208</v>
      </c>
      <c r="C123" s="81" t="s">
        <v>20</v>
      </c>
      <c r="D123" s="81" t="s">
        <v>205</v>
      </c>
      <c r="E123" s="81" t="s">
        <v>83</v>
      </c>
      <c r="F123" s="81" t="s">
        <v>84</v>
      </c>
      <c r="G123" s="45" t="s">
        <v>209</v>
      </c>
      <c r="H123" s="45" t="s">
        <v>207</v>
      </c>
      <c r="I123" s="81" t="s">
        <v>79</v>
      </c>
      <c r="J123" s="81" t="s">
        <v>79</v>
      </c>
      <c r="K123" s="81" t="s">
        <v>79</v>
      </c>
      <c r="L123" s="81" t="s">
        <v>81</v>
      </c>
    </row>
    <row r="124" spans="1:25" ht="38.25" x14ac:dyDescent="0.2">
      <c r="A124" s="83">
        <v>37057</v>
      </c>
      <c r="B124" s="81" t="s">
        <v>210</v>
      </c>
      <c r="C124" s="81"/>
      <c r="D124" s="81" t="s">
        <v>211</v>
      </c>
      <c r="E124" s="81" t="s">
        <v>212</v>
      </c>
      <c r="F124" s="81" t="s">
        <v>10</v>
      </c>
      <c r="G124" s="45" t="s">
        <v>213</v>
      </c>
      <c r="H124" s="45" t="s">
        <v>214</v>
      </c>
      <c r="I124" s="81" t="s">
        <v>79</v>
      </c>
      <c r="J124" s="81" t="s">
        <v>79</v>
      </c>
      <c r="K124" s="81" t="s">
        <v>79</v>
      </c>
      <c r="L124" s="81" t="s">
        <v>81</v>
      </c>
    </row>
    <row r="125" spans="1:25" ht="76.5" x14ac:dyDescent="0.2">
      <c r="A125" s="75">
        <v>37056</v>
      </c>
      <c r="B125" s="81" t="s">
        <v>215</v>
      </c>
      <c r="C125" s="81" t="s">
        <v>20</v>
      </c>
      <c r="D125" s="81" t="s">
        <v>82</v>
      </c>
      <c r="E125" s="81" t="s">
        <v>83</v>
      </c>
      <c r="F125" s="81" t="s">
        <v>8</v>
      </c>
      <c r="G125" s="45" t="s">
        <v>216</v>
      </c>
      <c r="H125" s="45" t="s">
        <v>217</v>
      </c>
      <c r="I125" s="81" t="s">
        <v>80</v>
      </c>
      <c r="J125" s="81" t="s">
        <v>79</v>
      </c>
      <c r="K125" s="81" t="s">
        <v>79</v>
      </c>
      <c r="L125" s="81" t="s">
        <v>81</v>
      </c>
    </row>
    <row r="126" spans="1:25" ht="76.5" x14ac:dyDescent="0.2">
      <c r="A126" s="75">
        <v>37053</v>
      </c>
      <c r="B126" s="81" t="s">
        <v>195</v>
      </c>
      <c r="C126" s="81" t="s">
        <v>219</v>
      </c>
      <c r="D126" s="81" t="s">
        <v>220</v>
      </c>
      <c r="E126" s="81" t="s">
        <v>221</v>
      </c>
      <c r="F126" s="81" t="s">
        <v>222</v>
      </c>
      <c r="G126" s="45" t="s">
        <v>223</v>
      </c>
      <c r="H126" s="45" t="s">
        <v>224</v>
      </c>
      <c r="I126" s="81" t="s">
        <v>79</v>
      </c>
      <c r="J126" s="81" t="s">
        <v>79</v>
      </c>
      <c r="K126" s="81" t="s">
        <v>79</v>
      </c>
      <c r="L126" s="81" t="s">
        <v>81</v>
      </c>
    </row>
    <row r="127" spans="1:25" ht="38.25" x14ac:dyDescent="0.2">
      <c r="A127" s="75">
        <v>37050</v>
      </c>
      <c r="B127" s="81" t="s">
        <v>167</v>
      </c>
      <c r="C127" s="81" t="s">
        <v>20</v>
      </c>
      <c r="D127" s="81" t="s">
        <v>168</v>
      </c>
      <c r="E127" s="81" t="s">
        <v>169</v>
      </c>
      <c r="F127" s="81" t="s">
        <v>10</v>
      </c>
      <c r="G127" s="45" t="s">
        <v>170</v>
      </c>
      <c r="H127" s="45" t="s">
        <v>171</v>
      </c>
      <c r="I127" s="81" t="s">
        <v>79</v>
      </c>
      <c r="J127" s="81" t="s">
        <v>79</v>
      </c>
      <c r="K127" s="81" t="s">
        <v>79</v>
      </c>
      <c r="L127" s="81" t="s">
        <v>81</v>
      </c>
    </row>
    <row r="128" spans="1:25" ht="51" x14ac:dyDescent="0.2">
      <c r="A128" s="75">
        <v>37049</v>
      </c>
      <c r="B128" s="81" t="s">
        <v>172</v>
      </c>
      <c r="C128" s="81" t="s">
        <v>20</v>
      </c>
      <c r="D128" s="81" t="s">
        <v>82</v>
      </c>
      <c r="E128" s="81" t="s">
        <v>83</v>
      </c>
      <c r="F128" s="81" t="s">
        <v>12</v>
      </c>
      <c r="G128" s="45" t="s">
        <v>173</v>
      </c>
      <c r="H128" s="45" t="s">
        <v>174</v>
      </c>
      <c r="I128" s="81" t="s">
        <v>80</v>
      </c>
      <c r="J128" s="81" t="s">
        <v>79</v>
      </c>
      <c r="K128" s="81" t="s">
        <v>79</v>
      </c>
      <c r="L128" s="81" t="s">
        <v>81</v>
      </c>
    </row>
    <row r="129" spans="1:12" ht="38.25" x14ac:dyDescent="0.2">
      <c r="A129" s="75">
        <v>37049</v>
      </c>
      <c r="B129" s="81" t="s">
        <v>82</v>
      </c>
      <c r="C129" s="81" t="s">
        <v>20</v>
      </c>
      <c r="D129" s="81" t="s">
        <v>82</v>
      </c>
      <c r="E129" s="81" t="s">
        <v>83</v>
      </c>
      <c r="F129" s="81" t="s">
        <v>12</v>
      </c>
      <c r="G129" s="45" t="s">
        <v>176</v>
      </c>
      <c r="H129" s="45" t="s">
        <v>177</v>
      </c>
      <c r="I129" s="81" t="s">
        <v>80</v>
      </c>
      <c r="J129" s="81" t="s">
        <v>80</v>
      </c>
      <c r="K129" s="81" t="s">
        <v>80</v>
      </c>
      <c r="L129" s="81" t="s">
        <v>81</v>
      </c>
    </row>
    <row r="130" spans="1:12" ht="102" x14ac:dyDescent="0.2">
      <c r="A130" s="90">
        <v>37046</v>
      </c>
      <c r="B130" s="77" t="s">
        <v>182</v>
      </c>
      <c r="C130" s="60"/>
      <c r="D130" s="77"/>
      <c r="E130" s="91" t="s">
        <v>183</v>
      </c>
      <c r="F130" s="60" t="s">
        <v>14</v>
      </c>
      <c r="G130" s="45" t="s">
        <v>184</v>
      </c>
      <c r="H130" s="45" t="s">
        <v>185</v>
      </c>
      <c r="I130" s="55" t="s">
        <v>80</v>
      </c>
      <c r="J130" s="55" t="s">
        <v>80</v>
      </c>
      <c r="K130" s="55" t="s">
        <v>80</v>
      </c>
      <c r="L130" s="55" t="s">
        <v>81</v>
      </c>
    </row>
    <row r="131" spans="1:12" ht="51" x14ac:dyDescent="0.2">
      <c r="A131" s="82">
        <v>37043</v>
      </c>
      <c r="B131" s="45" t="s">
        <v>87</v>
      </c>
      <c r="C131" s="46" t="s">
        <v>20</v>
      </c>
      <c r="D131" s="45" t="s">
        <v>87</v>
      </c>
      <c r="E131" s="20" t="s">
        <v>83</v>
      </c>
      <c r="F131" s="46" t="s">
        <v>10</v>
      </c>
      <c r="G131" s="45" t="s">
        <v>88</v>
      </c>
      <c r="H131" s="20" t="s">
        <v>89</v>
      </c>
      <c r="I131" s="81" t="s">
        <v>80</v>
      </c>
      <c r="J131" s="81" t="s">
        <v>79</v>
      </c>
      <c r="K131" s="81" t="s">
        <v>79</v>
      </c>
      <c r="L131" s="81" t="s">
        <v>81</v>
      </c>
    </row>
    <row r="132" spans="1:12" ht="38.25" x14ac:dyDescent="0.2">
      <c r="A132" s="44">
        <v>37040</v>
      </c>
      <c r="B132" s="45" t="s">
        <v>87</v>
      </c>
      <c r="C132" s="46" t="s">
        <v>20</v>
      </c>
      <c r="D132" s="45" t="s">
        <v>87</v>
      </c>
      <c r="E132" s="20" t="s">
        <v>83</v>
      </c>
      <c r="F132" s="46" t="s">
        <v>84</v>
      </c>
      <c r="G132" s="20" t="s">
        <v>93</v>
      </c>
      <c r="H132" s="20" t="s">
        <v>94</v>
      </c>
      <c r="I132" s="46" t="s">
        <v>80</v>
      </c>
      <c r="J132" s="46" t="s">
        <v>80</v>
      </c>
      <c r="K132" s="46" t="s">
        <v>80</v>
      </c>
      <c r="L132" s="46" t="s">
        <v>81</v>
      </c>
    </row>
    <row r="133" spans="1:12" ht="38.25" x14ac:dyDescent="0.2">
      <c r="A133" s="44">
        <v>37035</v>
      </c>
      <c r="B133" s="45" t="s">
        <v>95</v>
      </c>
      <c r="C133" s="46" t="s">
        <v>20</v>
      </c>
      <c r="D133" s="20" t="s">
        <v>96</v>
      </c>
      <c r="E133" s="20" t="s">
        <v>83</v>
      </c>
      <c r="F133" s="46" t="s">
        <v>84</v>
      </c>
      <c r="G133" s="20" t="s">
        <v>97</v>
      </c>
      <c r="H133" s="20" t="s">
        <v>94</v>
      </c>
      <c r="I133" s="46" t="s">
        <v>80</v>
      </c>
      <c r="J133" s="46" t="s">
        <v>79</v>
      </c>
      <c r="K133" s="46" t="s">
        <v>79</v>
      </c>
      <c r="L133" s="46" t="s">
        <v>81</v>
      </c>
    </row>
    <row r="134" spans="1:12" ht="38.25" x14ac:dyDescent="0.2">
      <c r="A134" s="44">
        <v>37033</v>
      </c>
      <c r="B134" s="45" t="s">
        <v>100</v>
      </c>
      <c r="C134" s="46" t="s">
        <v>20</v>
      </c>
      <c r="D134" s="45" t="s">
        <v>100</v>
      </c>
      <c r="E134" s="20" t="s">
        <v>83</v>
      </c>
      <c r="F134" s="46" t="s">
        <v>12</v>
      </c>
      <c r="G134" s="20" t="s">
        <v>101</v>
      </c>
      <c r="H134" s="20" t="s">
        <v>102</v>
      </c>
      <c r="I134" s="46" t="s">
        <v>79</v>
      </c>
      <c r="J134" s="46" t="s">
        <v>80</v>
      </c>
      <c r="K134" s="46" t="s">
        <v>80</v>
      </c>
      <c r="L134" s="46" t="s">
        <v>81</v>
      </c>
    </row>
    <row r="135" spans="1:12" ht="51" x14ac:dyDescent="0.2">
      <c r="A135" s="44">
        <v>37033</v>
      </c>
      <c r="B135" s="45" t="s">
        <v>87</v>
      </c>
      <c r="C135" s="46" t="s">
        <v>20</v>
      </c>
      <c r="D135" s="45" t="s">
        <v>87</v>
      </c>
      <c r="E135" s="20" t="s">
        <v>83</v>
      </c>
      <c r="F135" s="46" t="s">
        <v>84</v>
      </c>
      <c r="G135" s="20" t="s">
        <v>103</v>
      </c>
      <c r="H135" s="20" t="s">
        <v>104</v>
      </c>
      <c r="I135" s="46" t="s">
        <v>80</v>
      </c>
      <c r="J135" s="46" t="s">
        <v>80</v>
      </c>
      <c r="K135" s="46" t="s">
        <v>80</v>
      </c>
      <c r="L135" s="46" t="s">
        <v>81</v>
      </c>
    </row>
    <row r="136" spans="1:12" ht="74.25" customHeight="1" x14ac:dyDescent="0.2">
      <c r="A136" s="92">
        <v>37019</v>
      </c>
      <c r="B136" s="57" t="s">
        <v>113</v>
      </c>
      <c r="C136" s="58" t="s">
        <v>20</v>
      </c>
      <c r="D136" s="57" t="s">
        <v>113</v>
      </c>
      <c r="E136" s="59" t="s">
        <v>83</v>
      </c>
      <c r="F136" s="58" t="s">
        <v>84</v>
      </c>
      <c r="G136" s="59" t="s">
        <v>114</v>
      </c>
      <c r="H136" s="59" t="s">
        <v>115</v>
      </c>
      <c r="I136" s="58" t="s">
        <v>79</v>
      </c>
      <c r="J136" s="58" t="s">
        <v>79</v>
      </c>
      <c r="K136" s="58" t="s">
        <v>79</v>
      </c>
      <c r="L136" s="58" t="s">
        <v>81</v>
      </c>
    </row>
    <row r="137" spans="1:12" ht="114.75" x14ac:dyDescent="0.2">
      <c r="A137" s="44">
        <v>37019</v>
      </c>
      <c r="B137" s="45" t="s">
        <v>87</v>
      </c>
      <c r="C137" s="46" t="s">
        <v>20</v>
      </c>
      <c r="D137" s="45" t="s">
        <v>87</v>
      </c>
      <c r="E137" s="20" t="s">
        <v>83</v>
      </c>
      <c r="F137" s="46" t="s">
        <v>84</v>
      </c>
      <c r="G137" s="20" t="s">
        <v>116</v>
      </c>
      <c r="H137" s="20" t="s">
        <v>117</v>
      </c>
      <c r="I137" s="46" t="s">
        <v>80</v>
      </c>
      <c r="J137" s="46" t="s">
        <v>80</v>
      </c>
      <c r="K137" s="46" t="s">
        <v>80</v>
      </c>
      <c r="L137" s="46" t="s">
        <v>81</v>
      </c>
    </row>
    <row r="138" spans="1:12" ht="38.25" x14ac:dyDescent="0.2">
      <c r="A138" s="44">
        <v>37008</v>
      </c>
      <c r="B138" s="45" t="s">
        <v>149</v>
      </c>
      <c r="C138" s="46" t="s">
        <v>24</v>
      </c>
      <c r="D138" s="45" t="s">
        <v>150</v>
      </c>
      <c r="E138" s="45"/>
      <c r="F138" s="46" t="s">
        <v>151</v>
      </c>
      <c r="G138" s="45" t="s">
        <v>152</v>
      </c>
      <c r="H138" s="45" t="s">
        <v>153</v>
      </c>
      <c r="I138" s="46" t="s">
        <v>80</v>
      </c>
      <c r="J138" s="46" t="s">
        <v>80</v>
      </c>
      <c r="K138" s="46" t="s">
        <v>80</v>
      </c>
      <c r="L138" s="68" t="s">
        <v>81</v>
      </c>
    </row>
    <row r="139" spans="1:12" x14ac:dyDescent="0.2">
      <c r="A139" s="75"/>
      <c r="B139" s="81"/>
      <c r="C139" s="81"/>
      <c r="D139" s="81"/>
      <c r="E139" s="81"/>
      <c r="F139" s="81"/>
      <c r="G139" s="45"/>
      <c r="H139" s="45"/>
      <c r="I139" s="81"/>
      <c r="J139" s="81"/>
      <c r="K139" s="81"/>
      <c r="L139" s="55"/>
    </row>
    <row r="140" spans="1:12" x14ac:dyDescent="0.2">
      <c r="A140" s="75"/>
      <c r="B140" s="81"/>
      <c r="C140" s="81"/>
      <c r="D140" s="81"/>
      <c r="E140" s="81"/>
      <c r="F140" s="81"/>
      <c r="G140" s="45"/>
      <c r="H140" s="45"/>
      <c r="I140" s="81"/>
      <c r="J140" s="81"/>
      <c r="K140" s="81"/>
      <c r="L140" s="55"/>
    </row>
    <row r="141" spans="1:12" x14ac:dyDescent="0.2">
      <c r="A141" s="75"/>
      <c r="B141" s="45"/>
      <c r="C141" s="46"/>
      <c r="D141" s="45"/>
      <c r="E141" s="20"/>
      <c r="F141" s="46"/>
      <c r="G141" s="45"/>
      <c r="H141" s="45"/>
      <c r="I141" s="81"/>
      <c r="J141" s="81"/>
      <c r="K141" s="81"/>
      <c r="L141" s="55"/>
    </row>
    <row r="142" spans="1:12" x14ac:dyDescent="0.2">
      <c r="A142" s="75"/>
      <c r="B142" s="45"/>
      <c r="C142" s="46"/>
      <c r="D142" s="45"/>
      <c r="E142" s="20"/>
      <c r="F142" s="46"/>
      <c r="G142" s="81"/>
      <c r="H142" s="81"/>
      <c r="I142" s="81"/>
      <c r="J142" s="81"/>
      <c r="K142" s="81"/>
      <c r="L142" s="55"/>
    </row>
    <row r="143" spans="1:12" x14ac:dyDescent="0.2">
      <c r="A143" s="82"/>
      <c r="B143" s="45"/>
      <c r="C143" s="46"/>
      <c r="D143" s="45"/>
      <c r="E143" s="20"/>
      <c r="F143" s="46"/>
      <c r="G143" s="45"/>
      <c r="H143" s="20"/>
      <c r="I143" s="81"/>
      <c r="J143" s="81"/>
      <c r="K143" s="81"/>
      <c r="L143" s="55"/>
    </row>
    <row r="144" spans="1:12" x14ac:dyDescent="0.2">
      <c r="A144" s="82"/>
      <c r="B144" s="45"/>
      <c r="C144" s="46"/>
      <c r="D144" s="45"/>
      <c r="E144" s="20"/>
      <c r="F144" s="46"/>
      <c r="G144" s="45"/>
      <c r="H144" s="20"/>
      <c r="I144" s="81"/>
      <c r="J144" s="81"/>
      <c r="K144" s="81"/>
      <c r="L144" s="81"/>
    </row>
    <row r="145" spans="1:12" x14ac:dyDescent="0.2">
      <c r="A145" s="44"/>
      <c r="B145" s="45"/>
      <c r="C145" s="46"/>
      <c r="D145" s="45"/>
      <c r="E145" s="20"/>
      <c r="F145" s="46"/>
      <c r="G145" s="20"/>
      <c r="H145" s="20"/>
      <c r="I145" s="46"/>
      <c r="J145" s="46"/>
      <c r="K145" s="46"/>
      <c r="L145" s="46"/>
    </row>
    <row r="146" spans="1:12" x14ac:dyDescent="0.2">
      <c r="A146" s="44"/>
      <c r="B146" s="45"/>
      <c r="C146" s="46"/>
      <c r="D146" s="20"/>
      <c r="E146" s="20"/>
      <c r="F146" s="46"/>
      <c r="G146" s="20"/>
      <c r="H146" s="20"/>
      <c r="I146" s="46"/>
      <c r="J146" s="46"/>
      <c r="K146" s="46"/>
      <c r="L146" s="46"/>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45"/>
      <c r="F153" s="46"/>
      <c r="G153" s="45"/>
      <c r="H153" s="45"/>
      <c r="I153" s="46"/>
      <c r="J153" s="46"/>
      <c r="K153" s="46"/>
      <c r="L153" s="68"/>
    </row>
    <row r="154" spans="1:12" x14ac:dyDescent="0.2">
      <c r="A154" s="61"/>
      <c r="B154" s="57"/>
      <c r="C154" s="58"/>
      <c r="D154" s="57"/>
      <c r="E154" s="59"/>
      <c r="F154" s="58"/>
      <c r="G154" s="57"/>
      <c r="H154" s="57"/>
      <c r="I154" s="58"/>
      <c r="J154" s="58"/>
      <c r="K154" s="58"/>
      <c r="L154" s="58"/>
    </row>
    <row r="155" spans="1:12" x14ac:dyDescent="0.2">
      <c r="A155" s="44"/>
      <c r="B155" s="45"/>
      <c r="C155" s="46"/>
      <c r="D155" s="45"/>
      <c r="E155" s="20"/>
      <c r="F155" s="46"/>
      <c r="G155" s="45"/>
      <c r="H155" s="45"/>
      <c r="I155" s="46"/>
      <c r="J155" s="46"/>
      <c r="K155" s="46"/>
      <c r="L155" s="46"/>
    </row>
    <row r="156" spans="1:12" x14ac:dyDescent="0.2">
      <c r="A156" s="44"/>
      <c r="B156" s="45"/>
      <c r="C156" s="46"/>
      <c r="D156" s="45"/>
      <c r="E156" s="20"/>
      <c r="F156" s="46"/>
      <c r="G156" s="45"/>
      <c r="H156" s="45"/>
      <c r="I156" s="46"/>
      <c r="J156" s="46"/>
      <c r="K156" s="46"/>
      <c r="L156" s="46"/>
    </row>
    <row r="158" spans="1:12" x14ac:dyDescent="0.2">
      <c r="A158" s="1" t="s">
        <v>73</v>
      </c>
      <c r="B158" s="1" t="s">
        <v>163</v>
      </c>
      <c r="C158" t="s">
        <v>71</v>
      </c>
      <c r="D158" s="49" t="s">
        <v>72</v>
      </c>
      <c r="E158" s="49"/>
    </row>
    <row r="159" spans="1:12" x14ac:dyDescent="0.2">
      <c r="A159" s="24" t="s">
        <v>18</v>
      </c>
      <c r="B159" s="69">
        <f t="shared" ref="B159:B167" si="1">C159/$C$168</f>
        <v>0</v>
      </c>
      <c r="C159" s="7">
        <f>'summary 0625'!I24</f>
        <v>0</v>
      </c>
      <c r="D159">
        <f>33+1+1+1+1+1+8+1</f>
        <v>47</v>
      </c>
      <c r="E159" s="70"/>
    </row>
    <row r="160" spans="1:12" x14ac:dyDescent="0.2">
      <c r="A160" s="24" t="s">
        <v>19</v>
      </c>
      <c r="B160" s="69">
        <f t="shared" si="1"/>
        <v>0.11538461538461539</v>
      </c>
      <c r="C160" s="7">
        <f>'summary 0625'!I25</f>
        <v>3</v>
      </c>
      <c r="D160">
        <f>540+17+1+1+6+10+1+2+12</f>
        <v>590</v>
      </c>
      <c r="E160" s="70"/>
    </row>
    <row r="161" spans="1:5" x14ac:dyDescent="0.2">
      <c r="A161" s="24" t="s">
        <v>20</v>
      </c>
      <c r="B161" s="69">
        <f t="shared" si="1"/>
        <v>0.38461538461538464</v>
      </c>
      <c r="C161" s="7">
        <f>'summary 0625'!I26</f>
        <v>10</v>
      </c>
      <c r="D161">
        <f>13+1+1+1</f>
        <v>16</v>
      </c>
      <c r="E161" s="70"/>
    </row>
    <row r="162" spans="1:5" x14ac:dyDescent="0.2">
      <c r="A162" s="24" t="s">
        <v>33</v>
      </c>
      <c r="B162" s="69">
        <f t="shared" si="1"/>
        <v>7.6923076923076927E-2</v>
      </c>
      <c r="C162" s="7">
        <f>'summary 0625'!I27</f>
        <v>2</v>
      </c>
      <c r="D162">
        <f>36+1</f>
        <v>37</v>
      </c>
      <c r="E162" s="70"/>
    </row>
    <row r="163" spans="1:5" x14ac:dyDescent="0.2">
      <c r="A163" s="24" t="s">
        <v>21</v>
      </c>
      <c r="B163" s="69">
        <f t="shared" si="1"/>
        <v>3.8461538461538464E-2</v>
      </c>
      <c r="C163" s="7">
        <f>'summary 0625'!I28</f>
        <v>1</v>
      </c>
      <c r="D163">
        <f>288+2+13+2+5</f>
        <v>310</v>
      </c>
      <c r="E163" s="70"/>
    </row>
    <row r="164" spans="1:5" x14ac:dyDescent="0.2">
      <c r="A164" s="24" t="s">
        <v>22</v>
      </c>
      <c r="B164" s="69">
        <f t="shared" si="1"/>
        <v>3.8461538461538464E-2</v>
      </c>
      <c r="C164" s="7">
        <f>'summary 0625'!I29</f>
        <v>1</v>
      </c>
      <c r="D164">
        <f>132+2+1+2</f>
        <v>137</v>
      </c>
      <c r="E164" s="70"/>
    </row>
    <row r="165" spans="1:5" x14ac:dyDescent="0.2">
      <c r="A165" s="24" t="s">
        <v>23</v>
      </c>
      <c r="B165" s="69">
        <f t="shared" si="1"/>
        <v>0.11538461538461539</v>
      </c>
      <c r="C165" s="7">
        <f>'summary 0625'!I30</f>
        <v>3</v>
      </c>
      <c r="D165">
        <v>9</v>
      </c>
      <c r="E165" s="70"/>
    </row>
    <row r="166" spans="1:5" x14ac:dyDescent="0.2">
      <c r="A166" s="24" t="s">
        <v>24</v>
      </c>
      <c r="B166" s="69">
        <f t="shared" si="1"/>
        <v>3.8461538461538464E-2</v>
      </c>
      <c r="C166" s="7">
        <f>'summary 0625'!I31</f>
        <v>1</v>
      </c>
      <c r="D166">
        <f>10+5</f>
        <v>15</v>
      </c>
      <c r="E166" s="70"/>
    </row>
    <row r="167" spans="1:5" x14ac:dyDescent="0.2">
      <c r="A167" s="72" t="s">
        <v>164</v>
      </c>
      <c r="B167" s="69">
        <f t="shared" si="1"/>
        <v>0.19230769230769232</v>
      </c>
      <c r="C167" s="7">
        <f>'summary 0625'!I32</f>
        <v>5</v>
      </c>
    </row>
    <row r="168" spans="1:5" x14ac:dyDescent="0.2">
      <c r="A168" s="72" t="s">
        <v>162</v>
      </c>
      <c r="B168" s="73">
        <f>SUM(B159:B167)</f>
        <v>0.99999999999999989</v>
      </c>
      <c r="C168">
        <f>SUM(C159:C167)</f>
        <v>26</v>
      </c>
      <c r="D168">
        <f>SUM(D159:D167)</f>
        <v>1161</v>
      </c>
    </row>
  </sheetData>
  <phoneticPr fontId="0" type="noConversion"/>
  <printOptions horizontalCentered="1"/>
  <pageMargins left="0.25" right="0.25" top="1.25" bottom="0.5" header="0.5" footer="0.25"/>
  <pageSetup paperSize="5" scale="46" fitToHeight="2" orientation="landscape" r:id="rId1"/>
  <headerFooter alignWithMargins="0">
    <oddHeader>&amp;C&amp;"Arial,Bold"EWS-Global Risk Operations
Weekly Summary of Market Risk Aggregation Issues
Week Begining June 25</oddHeader>
    <oddFooter>&amp;L&amp;"Arial,Bold"Questions Call Nancy ext 54751</oddFooter>
  </headerFooter>
  <rowBreaks count="1" manualBreakCount="1">
    <brk id="87"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18" sqref="K1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f>1+1</f>
        <v>2</v>
      </c>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1*3</f>
        <v>3</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1+1+1+1+1</f>
        <v>5</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1+1+1+1+1+1*2</f>
        <v>7</v>
      </c>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row>
    <row r="26" spans="1:11" x14ac:dyDescent="0.2">
      <c r="A26" s="44" t="s">
        <v>20</v>
      </c>
      <c r="B26" s="45"/>
      <c r="C26" s="45"/>
      <c r="D26" s="20"/>
      <c r="E26" s="46"/>
      <c r="F26" s="20"/>
      <c r="G26" s="20"/>
      <c r="H26" s="46"/>
      <c r="I26" s="46">
        <f>1+1+1+1+1+1+1+1+1+1</f>
        <v>10</v>
      </c>
      <c r="J26" s="46"/>
      <c r="K26" s="20"/>
    </row>
    <row r="27" spans="1:11" x14ac:dyDescent="0.2">
      <c r="A27" s="44" t="s">
        <v>33</v>
      </c>
      <c r="B27" s="45"/>
      <c r="C27" s="45"/>
      <c r="D27" s="20"/>
      <c r="E27" s="46"/>
      <c r="F27" s="20"/>
      <c r="G27" s="20"/>
      <c r="H27" s="46"/>
      <c r="I27" s="46">
        <f>1+1</f>
        <v>2</v>
      </c>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row>
    <row r="30" spans="1:11" x14ac:dyDescent="0.2">
      <c r="A30" s="44" t="s">
        <v>23</v>
      </c>
      <c r="B30" s="45"/>
      <c r="C30" s="45"/>
      <c r="D30" s="20"/>
      <c r="E30" s="46"/>
      <c r="F30" s="20"/>
      <c r="G30" s="20"/>
      <c r="H30" s="46"/>
      <c r="I30" s="46">
        <f>1+1+1</f>
        <v>3</v>
      </c>
      <c r="J30" s="46"/>
      <c r="K30" s="46"/>
    </row>
    <row r="31" spans="1:11" x14ac:dyDescent="0.2">
      <c r="A31" s="44" t="s">
        <v>24</v>
      </c>
      <c r="B31" s="45"/>
      <c r="C31" s="45"/>
      <c r="D31" s="20"/>
      <c r="E31" s="46"/>
      <c r="F31" s="20"/>
      <c r="G31" s="20"/>
      <c r="H31" s="46"/>
      <c r="I31" s="46">
        <f>1</f>
        <v>1</v>
      </c>
      <c r="J31" s="46"/>
      <c r="K31" s="46"/>
    </row>
    <row r="32" spans="1:11" ht="13.5" thickBot="1" x14ac:dyDescent="0.25">
      <c r="A32" s="71" t="s">
        <v>161</v>
      </c>
      <c r="I32" s="2">
        <f>1+1+1+1+1</f>
        <v>5</v>
      </c>
      <c r="K32" s="85"/>
    </row>
    <row r="33" spans="1:11" ht="13.5" thickTop="1" x14ac:dyDescent="0.2">
      <c r="A33" s="15" t="s">
        <v>17</v>
      </c>
      <c r="B33" s="16"/>
      <c r="C33" s="16"/>
      <c r="D33" s="16"/>
      <c r="E33" s="16"/>
      <c r="F33" s="16"/>
      <c r="G33" s="16"/>
      <c r="H33" s="16"/>
      <c r="I33" s="18">
        <f>SUM(I24:I32)</f>
        <v>26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0"/>
  <sheetViews>
    <sheetView topLeftCell="F1" zoomScaleNormal="100" workbookViewId="0">
      <selection activeCell="J31" sqref="J31"/>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7" s="1" customFormat="1" x14ac:dyDescent="0.2">
      <c r="A1" s="1" t="s">
        <v>61</v>
      </c>
      <c r="G1" s="1" t="s">
        <v>63</v>
      </c>
      <c r="H1" s="1" t="s">
        <v>62</v>
      </c>
      <c r="I1" s="1" t="s">
        <v>64</v>
      </c>
      <c r="J1" s="1" t="s">
        <v>155</v>
      </c>
      <c r="K1" s="1" t="s">
        <v>65</v>
      </c>
      <c r="L1" s="1" t="s">
        <v>66</v>
      </c>
      <c r="M1" s="1" t="s">
        <v>67</v>
      </c>
      <c r="N1" s="1" t="s">
        <v>68</v>
      </c>
      <c r="O1" s="1" t="s">
        <v>156</v>
      </c>
      <c r="P1" s="1" t="s">
        <v>191</v>
      </c>
      <c r="Q1" s="1" t="s">
        <v>228</v>
      </c>
    </row>
    <row r="2" spans="1:17" x14ac:dyDescent="0.2">
      <c r="A2" s="6" t="s">
        <v>0</v>
      </c>
      <c r="B2" s="2"/>
      <c r="H2">
        <f>1+1</f>
        <v>2</v>
      </c>
      <c r="J2">
        <f>1</f>
        <v>1</v>
      </c>
      <c r="K2" s="2"/>
      <c r="L2" s="7"/>
      <c r="M2" s="2"/>
      <c r="N2" s="2"/>
      <c r="P2">
        <f>'summary 0611'!K10</f>
        <v>1</v>
      </c>
    </row>
    <row r="3" spans="1:17" x14ac:dyDescent="0.2">
      <c r="A3" s="6" t="s">
        <v>1</v>
      </c>
      <c r="B3" s="7"/>
      <c r="K3" s="7"/>
      <c r="L3" s="7"/>
      <c r="M3" s="7"/>
      <c r="N3" s="11">
        <v>1</v>
      </c>
      <c r="P3">
        <f>'summary 0611'!K11</f>
        <v>1</v>
      </c>
    </row>
    <row r="4" spans="1:17"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row>
    <row r="5" spans="1:17" x14ac:dyDescent="0.2">
      <c r="A5" s="6" t="s">
        <v>60</v>
      </c>
      <c r="B5" s="7"/>
      <c r="G5">
        <f>1+1+1+1+1</f>
        <v>5</v>
      </c>
      <c r="H5">
        <f>1+1+1</f>
        <v>3</v>
      </c>
      <c r="I5">
        <f>1+1+1</f>
        <v>3</v>
      </c>
      <c r="J5">
        <f>1+1</f>
        <v>2</v>
      </c>
      <c r="K5" s="7">
        <v>6</v>
      </c>
      <c r="L5" s="7">
        <v>5</v>
      </c>
      <c r="M5" s="7">
        <v>6</v>
      </c>
      <c r="N5" s="11">
        <f>4</f>
        <v>4</v>
      </c>
      <c r="O5">
        <f>'summary 0604'!K13</f>
        <v>5</v>
      </c>
      <c r="P5">
        <f>'summary 0611'!K13</f>
        <v>2</v>
      </c>
      <c r="Q5">
        <f>'summary 0618'!K13</f>
        <v>4</v>
      </c>
    </row>
    <row r="6" spans="1:17" x14ac:dyDescent="0.2">
      <c r="A6" s="6" t="s">
        <v>56</v>
      </c>
      <c r="B6" s="7"/>
      <c r="G6">
        <f>1+1</f>
        <v>2</v>
      </c>
      <c r="H6">
        <f>1+1+1+1</f>
        <v>4</v>
      </c>
      <c r="I6">
        <f>1</f>
        <v>1</v>
      </c>
      <c r="J6">
        <f>1+1+1</f>
        <v>3</v>
      </c>
      <c r="K6" s="7"/>
      <c r="L6" s="7"/>
      <c r="M6" s="7">
        <v>1</v>
      </c>
      <c r="N6" s="11"/>
      <c r="O6">
        <f>'summary 0604'!K14</f>
        <v>1</v>
      </c>
      <c r="P6">
        <f>'summary 0611'!K14</f>
        <v>3</v>
      </c>
    </row>
    <row r="7" spans="1:17" x14ac:dyDescent="0.2">
      <c r="A7" s="6" t="s">
        <v>3</v>
      </c>
      <c r="B7" s="7"/>
      <c r="G7">
        <f>1+1+1</f>
        <v>3</v>
      </c>
      <c r="K7" s="7"/>
      <c r="L7" s="7"/>
      <c r="M7" s="7">
        <v>1</v>
      </c>
      <c r="N7" s="11">
        <f>1</f>
        <v>1</v>
      </c>
      <c r="O7">
        <f>'summary 0604'!K15</f>
        <v>3</v>
      </c>
      <c r="Q7">
        <f>'summary 0618'!K15</f>
        <v>1</v>
      </c>
    </row>
    <row r="8" spans="1:17" x14ac:dyDescent="0.2">
      <c r="A8" s="6" t="s">
        <v>7</v>
      </c>
      <c r="B8" s="7"/>
      <c r="G8">
        <f>1+1+1+1</f>
        <v>4</v>
      </c>
      <c r="H8">
        <f>1</f>
        <v>1</v>
      </c>
      <c r="I8">
        <f>1+1+1+1+1</f>
        <v>5</v>
      </c>
      <c r="J8">
        <f>1</f>
        <v>1</v>
      </c>
      <c r="K8" s="7">
        <v>2</v>
      </c>
      <c r="L8" s="7">
        <v>1</v>
      </c>
      <c r="M8" s="7"/>
      <c r="N8" s="11">
        <f>3</f>
        <v>3</v>
      </c>
      <c r="P8">
        <f>'summary 0611'!K16</f>
        <v>3</v>
      </c>
      <c r="Q8">
        <f>'summary 0618'!K16</f>
        <v>1</v>
      </c>
    </row>
    <row r="9" spans="1:17" x14ac:dyDescent="0.2">
      <c r="A9" s="6" t="s">
        <v>4</v>
      </c>
      <c r="B9" s="7"/>
      <c r="K9" s="7">
        <v>1</v>
      </c>
      <c r="L9" s="7"/>
      <c r="M9" s="7">
        <v>1</v>
      </c>
      <c r="N9" s="11"/>
      <c r="O9">
        <f>'summary 0604'!K17+'summary 0604'!K18</f>
        <v>2</v>
      </c>
      <c r="Q9">
        <f>'summary 0618'!K17</f>
        <v>4</v>
      </c>
    </row>
    <row r="10" spans="1:17" x14ac:dyDescent="0.2">
      <c r="A10" s="50" t="s">
        <v>69</v>
      </c>
      <c r="B10" s="7"/>
      <c r="G10">
        <v>44</v>
      </c>
      <c r="H10">
        <v>16</v>
      </c>
      <c r="I10">
        <v>19</v>
      </c>
      <c r="J10">
        <f>SUM(J2:J8)</f>
        <v>26</v>
      </c>
      <c r="K10" s="7">
        <f t="shared" ref="K10:Q10" si="0">SUM(K2:K9)</f>
        <v>22</v>
      </c>
      <c r="L10" s="7">
        <f t="shared" si="0"/>
        <v>13</v>
      </c>
      <c r="M10" s="7">
        <f t="shared" si="0"/>
        <v>11</v>
      </c>
      <c r="N10" s="7">
        <f t="shared" si="0"/>
        <v>17</v>
      </c>
      <c r="O10" s="7">
        <f t="shared" si="0"/>
        <v>16</v>
      </c>
      <c r="P10" s="7">
        <f t="shared" si="0"/>
        <v>16</v>
      </c>
      <c r="Q10" s="7">
        <f t="shared" si="0"/>
        <v>16</v>
      </c>
    </row>
    <row r="11" spans="1:17"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83">
        <v>37064</v>
      </c>
      <c r="B104" s="81" t="s">
        <v>172</v>
      </c>
      <c r="C104" s="81" t="s">
        <v>20</v>
      </c>
      <c r="D104" s="81" t="s">
        <v>234</v>
      </c>
      <c r="E104" s="81" t="s">
        <v>83</v>
      </c>
      <c r="F104" s="81" t="s">
        <v>84</v>
      </c>
      <c r="G104" s="45" t="s">
        <v>235</v>
      </c>
      <c r="H104" s="81" t="s">
        <v>236</v>
      </c>
      <c r="I104" s="81" t="s">
        <v>79</v>
      </c>
      <c r="J104" s="81" t="s">
        <v>79</v>
      </c>
      <c r="K104" s="81" t="s">
        <v>79</v>
      </c>
      <c r="L104" s="81" t="s">
        <v>81</v>
      </c>
    </row>
    <row r="105" spans="1:12" ht="63.75" x14ac:dyDescent="0.2">
      <c r="A105" s="83">
        <v>37064</v>
      </c>
      <c r="B105" s="81" t="s">
        <v>87</v>
      </c>
      <c r="C105" s="81" t="s">
        <v>20</v>
      </c>
      <c r="D105" s="81" t="s">
        <v>87</v>
      </c>
      <c r="E105" s="81" t="s">
        <v>83</v>
      </c>
      <c r="F105" s="81" t="s">
        <v>84</v>
      </c>
      <c r="G105" s="45" t="s">
        <v>237</v>
      </c>
      <c r="H105" s="45" t="s">
        <v>238</v>
      </c>
      <c r="I105" s="81" t="s">
        <v>79</v>
      </c>
      <c r="J105" s="81" t="s">
        <v>79</v>
      </c>
      <c r="K105" s="81" t="s">
        <v>80</v>
      </c>
      <c r="L105" s="81" t="s">
        <v>81</v>
      </c>
    </row>
    <row r="106" spans="1:12" ht="76.5" x14ac:dyDescent="0.2">
      <c r="A106" s="83">
        <v>37064</v>
      </c>
      <c r="B106" s="45" t="s">
        <v>239</v>
      </c>
      <c r="C106" s="81" t="s">
        <v>23</v>
      </c>
      <c r="D106" s="81" t="s">
        <v>240</v>
      </c>
      <c r="E106" s="81" t="s">
        <v>241</v>
      </c>
      <c r="F106" s="81" t="s">
        <v>30</v>
      </c>
      <c r="G106" s="45" t="s">
        <v>242</v>
      </c>
      <c r="H106" s="81" t="s">
        <v>243</v>
      </c>
      <c r="I106" s="81" t="s">
        <v>79</v>
      </c>
      <c r="J106" s="81" t="s">
        <v>79</v>
      </c>
      <c r="K106" s="81" t="s">
        <v>79</v>
      </c>
      <c r="L106" s="81" t="s">
        <v>81</v>
      </c>
    </row>
    <row r="107" spans="1:12" ht="63.75" x14ac:dyDescent="0.2">
      <c r="A107" s="83">
        <v>37063</v>
      </c>
      <c r="B107" s="81" t="s">
        <v>244</v>
      </c>
      <c r="C107" s="81"/>
      <c r="D107" s="81"/>
      <c r="E107" s="81"/>
      <c r="F107" s="81" t="s">
        <v>14</v>
      </c>
      <c r="G107" s="45" t="s">
        <v>245</v>
      </c>
      <c r="H107" s="45" t="s">
        <v>246</v>
      </c>
      <c r="I107" s="81" t="s">
        <v>80</v>
      </c>
      <c r="J107" s="81" t="s">
        <v>79</v>
      </c>
      <c r="K107" s="81" t="s">
        <v>80</v>
      </c>
      <c r="L107" s="81" t="s">
        <v>81</v>
      </c>
    </row>
    <row r="108" spans="1:12" ht="38.25" x14ac:dyDescent="0.2">
      <c r="A108" s="83">
        <v>37063</v>
      </c>
      <c r="B108" s="81" t="s">
        <v>247</v>
      </c>
      <c r="C108" s="81" t="s">
        <v>23</v>
      </c>
      <c r="D108" s="81"/>
      <c r="E108" s="81" t="s">
        <v>241</v>
      </c>
      <c r="F108" s="81" t="s">
        <v>14</v>
      </c>
      <c r="G108" s="45" t="s">
        <v>248</v>
      </c>
      <c r="H108" s="45" t="s">
        <v>249</v>
      </c>
      <c r="I108" s="81" t="s">
        <v>80</v>
      </c>
      <c r="J108" s="81" t="s">
        <v>79</v>
      </c>
      <c r="K108" s="81" t="s">
        <v>79</v>
      </c>
      <c r="L108" s="81" t="s">
        <v>81</v>
      </c>
    </row>
    <row r="109" spans="1:12" ht="38.25" x14ac:dyDescent="0.2">
      <c r="A109" s="86">
        <v>37063</v>
      </c>
      <c r="B109" s="78" t="s">
        <v>87</v>
      </c>
      <c r="C109" s="78" t="s">
        <v>20</v>
      </c>
      <c r="D109" s="78" t="s">
        <v>87</v>
      </c>
      <c r="E109" s="78" t="s">
        <v>83</v>
      </c>
      <c r="F109" s="78" t="s">
        <v>12</v>
      </c>
      <c r="G109" s="57" t="s">
        <v>250</v>
      </c>
      <c r="H109" s="57" t="s">
        <v>251</v>
      </c>
      <c r="I109" s="78" t="s">
        <v>79</v>
      </c>
      <c r="J109" s="78" t="s">
        <v>79</v>
      </c>
      <c r="K109" s="78" t="s">
        <v>79</v>
      </c>
      <c r="L109" s="78" t="s">
        <v>81</v>
      </c>
    </row>
    <row r="110" spans="1:12" ht="51" x14ac:dyDescent="0.2">
      <c r="A110" s="83">
        <v>37063</v>
      </c>
      <c r="B110" s="81" t="s">
        <v>252</v>
      </c>
      <c r="C110" s="81" t="s">
        <v>20</v>
      </c>
      <c r="D110" s="81" t="s">
        <v>234</v>
      </c>
      <c r="E110" s="81" t="s">
        <v>83</v>
      </c>
      <c r="F110" s="81" t="s">
        <v>14</v>
      </c>
      <c r="G110" s="45" t="s">
        <v>253</v>
      </c>
      <c r="H110" s="45" t="s">
        <v>254</v>
      </c>
      <c r="I110" s="81" t="s">
        <v>79</v>
      </c>
      <c r="J110" s="81" t="s">
        <v>79</v>
      </c>
      <c r="K110" s="81" t="s">
        <v>79</v>
      </c>
      <c r="L110" s="81" t="s">
        <v>81</v>
      </c>
    </row>
    <row r="111" spans="1:12" ht="63.75" x14ac:dyDescent="0.2">
      <c r="A111" s="83">
        <v>37062</v>
      </c>
      <c r="B111" s="81" t="s">
        <v>252</v>
      </c>
      <c r="C111" s="81" t="s">
        <v>20</v>
      </c>
      <c r="D111" s="81" t="s">
        <v>234</v>
      </c>
      <c r="E111" s="81" t="s">
        <v>83</v>
      </c>
      <c r="F111" s="81" t="s">
        <v>84</v>
      </c>
      <c r="G111" s="45" t="s">
        <v>255</v>
      </c>
      <c r="H111" s="45" t="s">
        <v>256</v>
      </c>
      <c r="I111" s="81" t="s">
        <v>79</v>
      </c>
      <c r="J111" s="81" t="s">
        <v>79</v>
      </c>
      <c r="K111" s="81" t="s">
        <v>79</v>
      </c>
      <c r="L111" s="81" t="s">
        <v>81</v>
      </c>
    </row>
    <row r="112" spans="1:12" ht="38.25" x14ac:dyDescent="0.2">
      <c r="A112" s="83">
        <v>37061</v>
      </c>
      <c r="B112" s="81" t="s">
        <v>87</v>
      </c>
      <c r="C112" s="81" t="s">
        <v>20</v>
      </c>
      <c r="D112" s="81" t="s">
        <v>87</v>
      </c>
      <c r="E112" s="81" t="s">
        <v>83</v>
      </c>
      <c r="F112" s="81" t="s">
        <v>14</v>
      </c>
      <c r="G112" s="45" t="s">
        <v>257</v>
      </c>
      <c r="H112" s="45" t="s">
        <v>258</v>
      </c>
      <c r="I112" s="81" t="s">
        <v>79</v>
      </c>
      <c r="J112" s="81" t="s">
        <v>79</v>
      </c>
      <c r="K112" s="81" t="s">
        <v>79</v>
      </c>
      <c r="L112" s="81" t="s">
        <v>81</v>
      </c>
    </row>
    <row r="113" spans="1:12" ht="51" x14ac:dyDescent="0.2">
      <c r="A113" s="83">
        <v>37060</v>
      </c>
      <c r="B113" s="81" t="s">
        <v>259</v>
      </c>
      <c r="C113" s="81" t="s">
        <v>20</v>
      </c>
      <c r="D113" s="81" t="s">
        <v>234</v>
      </c>
      <c r="E113" s="81" t="s">
        <v>83</v>
      </c>
      <c r="F113" s="81" t="s">
        <v>84</v>
      </c>
      <c r="G113" s="45" t="s">
        <v>260</v>
      </c>
      <c r="H113" s="45" t="s">
        <v>261</v>
      </c>
      <c r="I113" s="81" t="s">
        <v>79</v>
      </c>
      <c r="J113" s="81" t="s">
        <v>79</v>
      </c>
      <c r="K113" s="81" t="s">
        <v>79</v>
      </c>
      <c r="L113" s="81" t="s">
        <v>81</v>
      </c>
    </row>
    <row r="114" spans="1:12" ht="63.75" x14ac:dyDescent="0.2">
      <c r="A114" s="83">
        <v>37057</v>
      </c>
      <c r="B114" s="81" t="s">
        <v>195</v>
      </c>
      <c r="C114" s="81" t="s">
        <v>196</v>
      </c>
      <c r="D114" s="81" t="s">
        <v>197</v>
      </c>
      <c r="E114" s="81"/>
      <c r="F114" s="81" t="s">
        <v>151</v>
      </c>
      <c r="G114" s="45" t="s">
        <v>198</v>
      </c>
      <c r="H114" s="45" t="s">
        <v>199</v>
      </c>
      <c r="I114" s="81" t="s">
        <v>79</v>
      </c>
      <c r="J114" s="81" t="s">
        <v>79</v>
      </c>
      <c r="K114" s="81" t="s">
        <v>79</v>
      </c>
      <c r="L114" s="81" t="s">
        <v>81</v>
      </c>
    </row>
    <row r="115" spans="1:12" ht="51" x14ac:dyDescent="0.2">
      <c r="A115" s="83">
        <v>37057</v>
      </c>
      <c r="B115" s="81" t="s">
        <v>204</v>
      </c>
      <c r="C115" s="81" t="s">
        <v>20</v>
      </c>
      <c r="D115" s="81" t="s">
        <v>205</v>
      </c>
      <c r="E115" s="81" t="s">
        <v>83</v>
      </c>
      <c r="F115" s="81" t="s">
        <v>84</v>
      </c>
      <c r="G115" s="45" t="s">
        <v>206</v>
      </c>
      <c r="H115" s="45" t="s">
        <v>207</v>
      </c>
      <c r="I115" s="81" t="s">
        <v>79</v>
      </c>
      <c r="J115" s="81" t="s">
        <v>79</v>
      </c>
      <c r="K115" s="81" t="s">
        <v>79</v>
      </c>
      <c r="L115" s="81" t="s">
        <v>81</v>
      </c>
    </row>
    <row r="116" spans="1:12" ht="38.25" x14ac:dyDescent="0.2">
      <c r="A116" s="83">
        <v>37057</v>
      </c>
      <c r="B116" s="81" t="s">
        <v>208</v>
      </c>
      <c r="C116" s="81" t="s">
        <v>20</v>
      </c>
      <c r="D116" s="81" t="s">
        <v>205</v>
      </c>
      <c r="E116" s="81" t="s">
        <v>83</v>
      </c>
      <c r="F116" s="81" t="s">
        <v>84</v>
      </c>
      <c r="G116" s="45" t="s">
        <v>209</v>
      </c>
      <c r="H116" s="45" t="s">
        <v>207</v>
      </c>
      <c r="I116" s="81" t="s">
        <v>79</v>
      </c>
      <c r="J116" s="81" t="s">
        <v>79</v>
      </c>
      <c r="K116" s="81" t="s">
        <v>79</v>
      </c>
      <c r="L116" s="81" t="s">
        <v>81</v>
      </c>
    </row>
    <row r="117" spans="1:12" ht="38.25" x14ac:dyDescent="0.2">
      <c r="A117" s="83">
        <v>37057</v>
      </c>
      <c r="B117" s="81" t="s">
        <v>210</v>
      </c>
      <c r="C117" s="81"/>
      <c r="D117" s="81" t="s">
        <v>211</v>
      </c>
      <c r="E117" s="81" t="s">
        <v>212</v>
      </c>
      <c r="F117" s="81" t="s">
        <v>10</v>
      </c>
      <c r="G117" s="45" t="s">
        <v>213</v>
      </c>
      <c r="H117" s="45" t="s">
        <v>214</v>
      </c>
      <c r="I117" s="81" t="s">
        <v>79</v>
      </c>
      <c r="J117" s="81" t="s">
        <v>79</v>
      </c>
      <c r="K117" s="81" t="s">
        <v>79</v>
      </c>
      <c r="L117" s="81" t="s">
        <v>81</v>
      </c>
    </row>
    <row r="118" spans="1:12" ht="74.25" customHeight="1" x14ac:dyDescent="0.2">
      <c r="A118" s="75">
        <v>37056</v>
      </c>
      <c r="B118" s="81" t="s">
        <v>215</v>
      </c>
      <c r="C118" s="81" t="s">
        <v>20</v>
      </c>
      <c r="D118" s="81" t="s">
        <v>82</v>
      </c>
      <c r="E118" s="81" t="s">
        <v>83</v>
      </c>
      <c r="F118" s="81" t="s">
        <v>8</v>
      </c>
      <c r="G118" s="45" t="s">
        <v>216</v>
      </c>
      <c r="H118" s="45" t="s">
        <v>217</v>
      </c>
      <c r="I118" s="81" t="s">
        <v>80</v>
      </c>
      <c r="J118" s="81" t="s">
        <v>79</v>
      </c>
      <c r="K118" s="81" t="s">
        <v>79</v>
      </c>
      <c r="L118" s="81" t="s">
        <v>81</v>
      </c>
    </row>
    <row r="119" spans="1:12" ht="76.5" x14ac:dyDescent="0.2">
      <c r="A119" s="75">
        <v>37053</v>
      </c>
      <c r="B119" s="81" t="s">
        <v>195</v>
      </c>
      <c r="C119" s="81" t="s">
        <v>219</v>
      </c>
      <c r="D119" s="81" t="s">
        <v>220</v>
      </c>
      <c r="E119" s="81" t="s">
        <v>221</v>
      </c>
      <c r="F119" s="81" t="s">
        <v>222</v>
      </c>
      <c r="G119" s="45" t="s">
        <v>223</v>
      </c>
      <c r="H119" s="45" t="s">
        <v>224</v>
      </c>
      <c r="I119" s="81" t="s">
        <v>79</v>
      </c>
      <c r="J119" s="81" t="s">
        <v>79</v>
      </c>
      <c r="K119" s="81" t="s">
        <v>79</v>
      </c>
      <c r="L119" s="81" t="s">
        <v>81</v>
      </c>
    </row>
    <row r="120" spans="1:12" ht="38.25" x14ac:dyDescent="0.2">
      <c r="A120" s="75">
        <v>37050</v>
      </c>
      <c r="B120" s="81" t="s">
        <v>167</v>
      </c>
      <c r="C120" s="81" t="s">
        <v>20</v>
      </c>
      <c r="D120" s="81" t="s">
        <v>168</v>
      </c>
      <c r="E120" s="81" t="s">
        <v>169</v>
      </c>
      <c r="F120" s="81" t="s">
        <v>10</v>
      </c>
      <c r="G120" s="45" t="s">
        <v>170</v>
      </c>
      <c r="H120" s="45" t="s">
        <v>171</v>
      </c>
      <c r="I120" s="81" t="s">
        <v>79</v>
      </c>
      <c r="J120" s="81" t="s">
        <v>79</v>
      </c>
      <c r="K120" s="81" t="s">
        <v>79</v>
      </c>
      <c r="L120" s="81" t="s">
        <v>81</v>
      </c>
    </row>
    <row r="121" spans="1:12" ht="51" x14ac:dyDescent="0.2">
      <c r="A121" s="75">
        <v>37049</v>
      </c>
      <c r="B121" s="81" t="s">
        <v>172</v>
      </c>
      <c r="C121" s="81" t="s">
        <v>20</v>
      </c>
      <c r="D121" s="81" t="s">
        <v>82</v>
      </c>
      <c r="E121" s="81" t="s">
        <v>83</v>
      </c>
      <c r="F121" s="81" t="s">
        <v>12</v>
      </c>
      <c r="G121" s="45" t="s">
        <v>173</v>
      </c>
      <c r="H121" s="45" t="s">
        <v>174</v>
      </c>
      <c r="I121" s="81" t="s">
        <v>80</v>
      </c>
      <c r="J121" s="81" t="s">
        <v>79</v>
      </c>
      <c r="K121" s="81" t="s">
        <v>79</v>
      </c>
      <c r="L121" s="55" t="s">
        <v>81</v>
      </c>
    </row>
    <row r="122" spans="1:12" ht="38.25" x14ac:dyDescent="0.2">
      <c r="A122" s="75">
        <v>37049</v>
      </c>
      <c r="B122" s="81" t="s">
        <v>82</v>
      </c>
      <c r="C122" s="81" t="s">
        <v>20</v>
      </c>
      <c r="D122" s="81" t="s">
        <v>82</v>
      </c>
      <c r="E122" s="81" t="s">
        <v>83</v>
      </c>
      <c r="F122" s="81" t="s">
        <v>12</v>
      </c>
      <c r="G122" s="45" t="s">
        <v>176</v>
      </c>
      <c r="H122" s="45" t="s">
        <v>177</v>
      </c>
      <c r="I122" s="81" t="s">
        <v>80</v>
      </c>
      <c r="J122" s="81" t="s">
        <v>80</v>
      </c>
      <c r="K122" s="81" t="s">
        <v>80</v>
      </c>
      <c r="L122" s="55" t="s">
        <v>81</v>
      </c>
    </row>
    <row r="123" spans="1:12" ht="102" x14ac:dyDescent="0.2">
      <c r="A123" s="75">
        <v>37046</v>
      </c>
      <c r="B123" s="45" t="s">
        <v>182</v>
      </c>
      <c r="C123" s="46"/>
      <c r="D123" s="45"/>
      <c r="E123" s="20" t="s">
        <v>183</v>
      </c>
      <c r="F123" s="46" t="s">
        <v>14</v>
      </c>
      <c r="G123" s="45" t="s">
        <v>184</v>
      </c>
      <c r="H123" s="45" t="s">
        <v>185</v>
      </c>
      <c r="I123" s="81" t="s">
        <v>80</v>
      </c>
      <c r="J123" s="81" t="s">
        <v>80</v>
      </c>
      <c r="K123" s="81" t="s">
        <v>80</v>
      </c>
      <c r="L123" s="55" t="s">
        <v>81</v>
      </c>
    </row>
    <row r="124" spans="1:12" x14ac:dyDescent="0.2">
      <c r="A124" s="75">
        <v>37043</v>
      </c>
      <c r="B124" s="45" t="s">
        <v>74</v>
      </c>
      <c r="C124" s="46" t="s">
        <v>24</v>
      </c>
      <c r="D124" s="45" t="s">
        <v>75</v>
      </c>
      <c r="E124" s="20" t="s">
        <v>76</v>
      </c>
      <c r="F124" s="46" t="s">
        <v>12</v>
      </c>
      <c r="G124" s="81" t="s">
        <v>77</v>
      </c>
      <c r="H124" s="81" t="s">
        <v>78</v>
      </c>
      <c r="I124" s="81" t="s">
        <v>79</v>
      </c>
      <c r="J124" s="81" t="s">
        <v>80</v>
      </c>
      <c r="K124" s="81" t="s">
        <v>80</v>
      </c>
      <c r="L124" s="55" t="s">
        <v>81</v>
      </c>
    </row>
    <row r="125" spans="1:12" ht="38.25" x14ac:dyDescent="0.2">
      <c r="A125" s="82">
        <v>37043</v>
      </c>
      <c r="B125" s="45" t="s">
        <v>90</v>
      </c>
      <c r="C125" s="46" t="s">
        <v>20</v>
      </c>
      <c r="D125" s="45" t="s">
        <v>90</v>
      </c>
      <c r="E125" s="20" t="s">
        <v>83</v>
      </c>
      <c r="F125" s="46" t="s">
        <v>10</v>
      </c>
      <c r="G125" s="45" t="s">
        <v>91</v>
      </c>
      <c r="H125" s="20"/>
      <c r="I125" s="81" t="s">
        <v>79</v>
      </c>
      <c r="J125" s="81" t="s">
        <v>79</v>
      </c>
      <c r="K125" s="81" t="s">
        <v>79</v>
      </c>
      <c r="L125" s="55" t="s">
        <v>81</v>
      </c>
    </row>
    <row r="126" spans="1:12" ht="51" x14ac:dyDescent="0.2">
      <c r="A126" s="82">
        <v>37043</v>
      </c>
      <c r="B126" s="45" t="s">
        <v>87</v>
      </c>
      <c r="C126" s="46" t="s">
        <v>20</v>
      </c>
      <c r="D126" s="45" t="s">
        <v>87</v>
      </c>
      <c r="E126" s="20" t="s">
        <v>83</v>
      </c>
      <c r="F126" s="46" t="s">
        <v>10</v>
      </c>
      <c r="G126" s="45" t="s">
        <v>88</v>
      </c>
      <c r="H126" s="20" t="s">
        <v>89</v>
      </c>
      <c r="I126" s="81" t="s">
        <v>80</v>
      </c>
      <c r="J126" s="81" t="s">
        <v>79</v>
      </c>
      <c r="K126" s="81" t="s">
        <v>79</v>
      </c>
      <c r="L126" s="81" t="s">
        <v>81</v>
      </c>
    </row>
    <row r="127" spans="1:12" ht="38.25" x14ac:dyDescent="0.2">
      <c r="A127" s="44">
        <v>37040</v>
      </c>
      <c r="B127" s="45" t="s">
        <v>87</v>
      </c>
      <c r="C127" s="46" t="s">
        <v>20</v>
      </c>
      <c r="D127" s="45" t="s">
        <v>87</v>
      </c>
      <c r="E127" s="20" t="s">
        <v>83</v>
      </c>
      <c r="F127" s="46" t="s">
        <v>84</v>
      </c>
      <c r="G127" s="20" t="s">
        <v>93</v>
      </c>
      <c r="H127" s="20" t="s">
        <v>94</v>
      </c>
      <c r="I127" s="46" t="s">
        <v>80</v>
      </c>
      <c r="J127" s="46" t="s">
        <v>80</v>
      </c>
      <c r="K127" s="46" t="s">
        <v>80</v>
      </c>
      <c r="L127" s="46" t="s">
        <v>81</v>
      </c>
    </row>
    <row r="128" spans="1:12" ht="38.25" x14ac:dyDescent="0.2">
      <c r="A128" s="44">
        <v>37035</v>
      </c>
      <c r="B128" s="45" t="s">
        <v>95</v>
      </c>
      <c r="C128" s="46" t="s">
        <v>20</v>
      </c>
      <c r="D128" s="20" t="s">
        <v>96</v>
      </c>
      <c r="E128" s="20" t="s">
        <v>83</v>
      </c>
      <c r="F128" s="46" t="s">
        <v>84</v>
      </c>
      <c r="G128" s="20" t="s">
        <v>97</v>
      </c>
      <c r="H128" s="20" t="s">
        <v>94</v>
      </c>
      <c r="I128" s="46" t="s">
        <v>80</v>
      </c>
      <c r="J128" s="46" t="s">
        <v>79</v>
      </c>
      <c r="K128" s="46" t="s">
        <v>79</v>
      </c>
      <c r="L128" s="46" t="s">
        <v>81</v>
      </c>
    </row>
    <row r="129" spans="1:12" x14ac:dyDescent="0.2">
      <c r="A129" s="44">
        <v>37035</v>
      </c>
      <c r="B129" s="45" t="s">
        <v>82</v>
      </c>
      <c r="C129" s="46" t="s">
        <v>20</v>
      </c>
      <c r="D129" s="45" t="s">
        <v>82</v>
      </c>
      <c r="E129" s="20" t="s">
        <v>83</v>
      </c>
      <c r="F129" s="46" t="s">
        <v>84</v>
      </c>
      <c r="G129" s="20" t="s">
        <v>98</v>
      </c>
      <c r="H129" s="20" t="s">
        <v>99</v>
      </c>
      <c r="I129" s="46"/>
      <c r="J129" s="46"/>
      <c r="K129" s="46"/>
      <c r="L129" s="46" t="s">
        <v>81</v>
      </c>
    </row>
    <row r="130" spans="1:12" ht="38.25" x14ac:dyDescent="0.2">
      <c r="A130" s="44">
        <v>37033</v>
      </c>
      <c r="B130" s="45" t="s">
        <v>100</v>
      </c>
      <c r="C130" s="46" t="s">
        <v>20</v>
      </c>
      <c r="D130" s="45" t="s">
        <v>100</v>
      </c>
      <c r="E130" s="20" t="s">
        <v>83</v>
      </c>
      <c r="F130" s="46" t="s">
        <v>12</v>
      </c>
      <c r="G130" s="20" t="s">
        <v>101</v>
      </c>
      <c r="H130" s="20" t="s">
        <v>102</v>
      </c>
      <c r="I130" s="46" t="s">
        <v>79</v>
      </c>
      <c r="J130" s="46" t="s">
        <v>80</v>
      </c>
      <c r="K130" s="46" t="s">
        <v>80</v>
      </c>
      <c r="L130" s="46" t="s">
        <v>81</v>
      </c>
    </row>
    <row r="131" spans="1:12" ht="51" x14ac:dyDescent="0.2">
      <c r="A131" s="44">
        <v>37033</v>
      </c>
      <c r="B131" s="45" t="s">
        <v>87</v>
      </c>
      <c r="C131" s="46" t="s">
        <v>20</v>
      </c>
      <c r="D131" s="45" t="s">
        <v>87</v>
      </c>
      <c r="E131" s="20" t="s">
        <v>83</v>
      </c>
      <c r="F131" s="46" t="s">
        <v>84</v>
      </c>
      <c r="G131" s="20" t="s">
        <v>103</v>
      </c>
      <c r="H131" s="20" t="s">
        <v>104</v>
      </c>
      <c r="I131" s="46" t="s">
        <v>80</v>
      </c>
      <c r="J131" s="46" t="s">
        <v>80</v>
      </c>
      <c r="K131" s="46" t="s">
        <v>80</v>
      </c>
      <c r="L131" s="46" t="s">
        <v>81</v>
      </c>
    </row>
    <row r="132" spans="1:12" ht="25.5" x14ac:dyDescent="0.2">
      <c r="A132" s="44">
        <v>37032</v>
      </c>
      <c r="B132" s="45" t="s">
        <v>105</v>
      </c>
      <c r="C132" s="46" t="s">
        <v>106</v>
      </c>
      <c r="D132" s="45" t="s">
        <v>107</v>
      </c>
      <c r="E132" s="20" t="s">
        <v>108</v>
      </c>
      <c r="F132" s="46" t="s">
        <v>84</v>
      </c>
      <c r="G132" s="20" t="s">
        <v>109</v>
      </c>
      <c r="H132" s="20" t="s">
        <v>110</v>
      </c>
      <c r="I132" s="46" t="s">
        <v>80</v>
      </c>
      <c r="J132" s="46" t="s">
        <v>79</v>
      </c>
      <c r="K132" s="46" t="s">
        <v>80</v>
      </c>
      <c r="L132" s="46" t="s">
        <v>81</v>
      </c>
    </row>
    <row r="133" spans="1:12" ht="127.5" x14ac:dyDescent="0.2">
      <c r="A133" s="44">
        <v>37019</v>
      </c>
      <c r="B133" s="45" t="s">
        <v>113</v>
      </c>
      <c r="C133" s="46" t="s">
        <v>20</v>
      </c>
      <c r="D133" s="45" t="s">
        <v>113</v>
      </c>
      <c r="E133" s="20" t="s">
        <v>83</v>
      </c>
      <c r="F133" s="46" t="s">
        <v>84</v>
      </c>
      <c r="G133" s="20" t="s">
        <v>114</v>
      </c>
      <c r="H133" s="20" t="s">
        <v>115</v>
      </c>
      <c r="I133" s="46" t="s">
        <v>79</v>
      </c>
      <c r="J133" s="46" t="s">
        <v>79</v>
      </c>
      <c r="K133" s="46" t="s">
        <v>79</v>
      </c>
      <c r="L133" s="46" t="s">
        <v>81</v>
      </c>
    </row>
    <row r="134" spans="1:12" ht="114.75" x14ac:dyDescent="0.2">
      <c r="A134" s="44">
        <v>37019</v>
      </c>
      <c r="B134" s="45" t="s">
        <v>87</v>
      </c>
      <c r="C134" s="46" t="s">
        <v>20</v>
      </c>
      <c r="D134" s="45" t="s">
        <v>87</v>
      </c>
      <c r="E134" s="20" t="s">
        <v>83</v>
      </c>
      <c r="F134" s="46" t="s">
        <v>84</v>
      </c>
      <c r="G134" s="20" t="s">
        <v>116</v>
      </c>
      <c r="H134" s="20" t="s">
        <v>117</v>
      </c>
      <c r="I134" s="46" t="s">
        <v>80</v>
      </c>
      <c r="J134" s="46" t="s">
        <v>80</v>
      </c>
      <c r="K134" s="46" t="s">
        <v>80</v>
      </c>
      <c r="L134" s="46" t="s">
        <v>81</v>
      </c>
    </row>
    <row r="135" spans="1:12" ht="38.25" x14ac:dyDescent="0.2">
      <c r="A135" s="44">
        <v>37008</v>
      </c>
      <c r="B135" s="45" t="s">
        <v>149</v>
      </c>
      <c r="C135" s="46" t="s">
        <v>24</v>
      </c>
      <c r="D135" s="45" t="s">
        <v>150</v>
      </c>
      <c r="E135" s="45"/>
      <c r="F135" s="46" t="s">
        <v>151</v>
      </c>
      <c r="G135" s="45" t="s">
        <v>152</v>
      </c>
      <c r="H135" s="45" t="s">
        <v>153</v>
      </c>
      <c r="I135" s="46" t="s">
        <v>80</v>
      </c>
      <c r="J135" s="46" t="s">
        <v>80</v>
      </c>
      <c r="K135" s="46" t="s">
        <v>80</v>
      </c>
      <c r="L135" s="68" t="s">
        <v>81</v>
      </c>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0618'!I24</f>
        <v>0</v>
      </c>
      <c r="D141">
        <f>33+1+1+1+1+1</f>
        <v>38</v>
      </c>
      <c r="E141" s="70"/>
    </row>
    <row r="142" spans="1:12" x14ac:dyDescent="0.2">
      <c r="A142" s="24" t="s">
        <v>19</v>
      </c>
      <c r="B142" s="69">
        <f t="shared" si="1"/>
        <v>0</v>
      </c>
      <c r="C142" s="7">
        <f>'summary 0618'!I25</f>
        <v>0</v>
      </c>
      <c r="D142">
        <f>540+17+1+1+6+10+1</f>
        <v>576</v>
      </c>
      <c r="E142" s="70"/>
    </row>
    <row r="143" spans="1:12" x14ac:dyDescent="0.2">
      <c r="A143" s="24" t="s">
        <v>20</v>
      </c>
      <c r="B143" s="69">
        <f t="shared" si="1"/>
        <v>0.625</v>
      </c>
      <c r="C143" s="7">
        <f>'summary 0618'!I26</f>
        <v>10</v>
      </c>
      <c r="D143">
        <f>13+1+1</f>
        <v>15</v>
      </c>
      <c r="E143" s="70"/>
    </row>
    <row r="144" spans="1:12" x14ac:dyDescent="0.2">
      <c r="A144" s="24" t="s">
        <v>33</v>
      </c>
      <c r="B144" s="69">
        <f t="shared" si="1"/>
        <v>0</v>
      </c>
      <c r="C144" s="7">
        <f>'summary 0618'!I27</f>
        <v>0</v>
      </c>
      <c r="D144">
        <f>36+1</f>
        <v>37</v>
      </c>
      <c r="E144" s="70"/>
    </row>
    <row r="145" spans="1:5" x14ac:dyDescent="0.2">
      <c r="A145" s="24" t="s">
        <v>21</v>
      </c>
      <c r="B145" s="69">
        <f t="shared" si="1"/>
        <v>6.25E-2</v>
      </c>
      <c r="C145" s="7">
        <f>'summary 0618'!I28</f>
        <v>1</v>
      </c>
      <c r="D145">
        <f>288+2+13+2</f>
        <v>305</v>
      </c>
      <c r="E145" s="70"/>
    </row>
    <row r="146" spans="1:5" x14ac:dyDescent="0.2">
      <c r="A146" s="24" t="s">
        <v>22</v>
      </c>
      <c r="B146" s="69">
        <f t="shared" si="1"/>
        <v>6.25E-2</v>
      </c>
      <c r="C146" s="7">
        <f>'summary 0618'!I29</f>
        <v>1</v>
      </c>
      <c r="D146">
        <f>132+2+1</f>
        <v>135</v>
      </c>
      <c r="E146" s="70"/>
    </row>
    <row r="147" spans="1:5" x14ac:dyDescent="0.2">
      <c r="A147" s="24" t="s">
        <v>23</v>
      </c>
      <c r="B147" s="69">
        <f t="shared" si="1"/>
        <v>0.125</v>
      </c>
      <c r="C147" s="7">
        <f>'summary 0618'!I30</f>
        <v>2</v>
      </c>
      <c r="D147">
        <v>9</v>
      </c>
      <c r="E147" s="70"/>
    </row>
    <row r="148" spans="1:5" x14ac:dyDescent="0.2">
      <c r="A148" s="24" t="s">
        <v>24</v>
      </c>
      <c r="B148" s="69">
        <f t="shared" si="1"/>
        <v>0</v>
      </c>
      <c r="C148" s="7">
        <f>'summary 0618'!I31</f>
        <v>0</v>
      </c>
      <c r="D148">
        <v>10</v>
      </c>
      <c r="E148" s="70"/>
    </row>
    <row r="149" spans="1:5" x14ac:dyDescent="0.2">
      <c r="A149" s="72" t="s">
        <v>164</v>
      </c>
      <c r="B149" s="69">
        <f t="shared" si="1"/>
        <v>0.125</v>
      </c>
      <c r="C149" s="7">
        <f>'summary 0618'!I32</f>
        <v>2</v>
      </c>
    </row>
    <row r="150" spans="1:5" x14ac:dyDescent="0.2">
      <c r="A150" s="72" t="s">
        <v>162</v>
      </c>
      <c r="B150" s="73">
        <f>SUM(B141:B149)</f>
        <v>1</v>
      </c>
      <c r="C150">
        <f>SUM(C141:C149)</f>
        <v>16</v>
      </c>
      <c r="D150">
        <f>SUM(D141:D149)</f>
        <v>1125</v>
      </c>
    </row>
  </sheetData>
  <phoneticPr fontId="0" type="noConversion"/>
  <printOptions horizontalCentered="1"/>
  <pageMargins left="0.25" right="0.25" top="1.25" bottom="0.5" header="0.5" footer="0.25"/>
  <pageSetup paperSize="5" scale="51" fitToHeight="2" orientation="landscape" r:id="rId1"/>
  <headerFooter alignWithMargins="0">
    <oddHeader>&amp;C&amp;"Arial,Bold"EWS-Global Risk Operations
Weekly Summary of Market Risk Aggregation Issues
Week Begining June 18</oddHeader>
    <oddFooter>&amp;L&amp;"Arial,Bold"Questions Call Nancy ext 54751</oddFooter>
  </headerFooter>
  <rowBreaks count="1" manualBreakCount="1">
    <brk id="87"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4</f>
        <v>4</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4</f>
        <v>4</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c r="J25" s="46"/>
      <c r="K25" s="22"/>
    </row>
    <row r="26" spans="1:11" ht="25.5" x14ac:dyDescent="0.2">
      <c r="A26" s="44" t="s">
        <v>20</v>
      </c>
      <c r="B26" s="45"/>
      <c r="C26" s="45"/>
      <c r="D26" s="20"/>
      <c r="E26" s="46"/>
      <c r="F26" s="20"/>
      <c r="G26" s="20"/>
      <c r="H26" s="46"/>
      <c r="I26" s="46">
        <f>10</f>
        <v>10</v>
      </c>
      <c r="J26" s="46"/>
      <c r="K26" s="20" t="s">
        <v>229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230</v>
      </c>
    </row>
    <row r="29" spans="1:11" ht="25.5" x14ac:dyDescent="0.2">
      <c r="A29" s="44" t="s">
        <v>22</v>
      </c>
      <c r="B29" s="45"/>
      <c r="C29" s="45"/>
      <c r="D29" s="20"/>
      <c r="E29" s="46"/>
      <c r="F29" s="20"/>
      <c r="G29" s="20"/>
      <c r="H29" s="46"/>
      <c r="I29" s="46">
        <f>1</f>
        <v>1</v>
      </c>
      <c r="J29" s="46"/>
      <c r="K29" s="20" t="s">
        <v>231</v>
      </c>
    </row>
    <row r="30" spans="1:11" ht="25.5" x14ac:dyDescent="0.2">
      <c r="A30" s="44" t="s">
        <v>23</v>
      </c>
      <c r="B30" s="45"/>
      <c r="C30" s="45"/>
      <c r="D30" s="20"/>
      <c r="E30" s="46"/>
      <c r="F30" s="20"/>
      <c r="G30" s="20"/>
      <c r="H30" s="46"/>
      <c r="I30" s="46">
        <f>2</f>
        <v>2</v>
      </c>
      <c r="J30" s="46"/>
      <c r="K30" s="46" t="s">
        <v>232</v>
      </c>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233</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0"/>
  <sheetViews>
    <sheetView topLeftCell="A72" zoomScaleNormal="100" workbookViewId="0">
      <selection activeCell="H66" sqref="H66"/>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6" s="1" customFormat="1" x14ac:dyDescent="0.2">
      <c r="A1" s="1" t="s">
        <v>61</v>
      </c>
      <c r="G1" s="1" t="s">
        <v>63</v>
      </c>
      <c r="H1" s="1" t="s">
        <v>62</v>
      </c>
      <c r="I1" s="1" t="s">
        <v>64</v>
      </c>
      <c r="J1" s="1" t="s">
        <v>155</v>
      </c>
      <c r="K1" s="1" t="s">
        <v>65</v>
      </c>
      <c r="L1" s="1" t="s">
        <v>66</v>
      </c>
      <c r="M1" s="1" t="s">
        <v>67</v>
      </c>
      <c r="N1" s="1" t="s">
        <v>68</v>
      </c>
      <c r="O1" s="1" t="s">
        <v>156</v>
      </c>
      <c r="P1" s="1" t="s">
        <v>191</v>
      </c>
    </row>
    <row r="2" spans="1:16" x14ac:dyDescent="0.2">
      <c r="A2" s="6" t="s">
        <v>0</v>
      </c>
      <c r="B2" s="2"/>
      <c r="H2">
        <f>1+1</f>
        <v>2</v>
      </c>
      <c r="J2">
        <f>1</f>
        <v>1</v>
      </c>
      <c r="K2" s="2"/>
      <c r="L2" s="7"/>
      <c r="M2" s="2"/>
      <c r="N2" s="2"/>
      <c r="P2">
        <f>'summary 0611'!K10</f>
        <v>1</v>
      </c>
    </row>
    <row r="3" spans="1:16" x14ac:dyDescent="0.2">
      <c r="A3" s="6" t="s">
        <v>1</v>
      </c>
      <c r="B3" s="7"/>
      <c r="K3" s="7"/>
      <c r="L3" s="7"/>
      <c r="M3" s="7"/>
      <c r="N3" s="11">
        <v>1</v>
      </c>
      <c r="P3">
        <f>'summary 0611'!K11</f>
        <v>1</v>
      </c>
    </row>
    <row r="4" spans="1:16"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row>
    <row r="5" spans="1:16" x14ac:dyDescent="0.2">
      <c r="A5" s="6" t="s">
        <v>60</v>
      </c>
      <c r="B5" s="7"/>
      <c r="G5">
        <f>1+1+1+1+1</f>
        <v>5</v>
      </c>
      <c r="H5">
        <f>1+1+1</f>
        <v>3</v>
      </c>
      <c r="I5">
        <f>1+1+1</f>
        <v>3</v>
      </c>
      <c r="J5">
        <f>1+1</f>
        <v>2</v>
      </c>
      <c r="K5" s="7">
        <v>6</v>
      </c>
      <c r="L5" s="7">
        <v>5</v>
      </c>
      <c r="M5" s="7">
        <v>6</v>
      </c>
      <c r="N5" s="11">
        <f>4</f>
        <v>4</v>
      </c>
      <c r="O5">
        <f>'summary 0604'!K13</f>
        <v>5</v>
      </c>
      <c r="P5">
        <f>'summary 0611'!K13</f>
        <v>2</v>
      </c>
    </row>
    <row r="6" spans="1:16" x14ac:dyDescent="0.2">
      <c r="A6" s="6" t="s">
        <v>56</v>
      </c>
      <c r="B6" s="7"/>
      <c r="G6">
        <f>1+1</f>
        <v>2</v>
      </c>
      <c r="H6">
        <f>1+1+1+1</f>
        <v>4</v>
      </c>
      <c r="I6">
        <f>1</f>
        <v>1</v>
      </c>
      <c r="J6">
        <f>1+1+1</f>
        <v>3</v>
      </c>
      <c r="K6" s="7"/>
      <c r="L6" s="7"/>
      <c r="M6" s="7">
        <v>1</v>
      </c>
      <c r="N6" s="11"/>
      <c r="O6">
        <f>'summary 0604'!K14</f>
        <v>1</v>
      </c>
      <c r="P6">
        <f>'summary 0611'!K14</f>
        <v>3</v>
      </c>
    </row>
    <row r="7" spans="1:16" x14ac:dyDescent="0.2">
      <c r="A7" s="6" t="s">
        <v>3</v>
      </c>
      <c r="B7" s="7"/>
      <c r="G7">
        <f>1+1+1</f>
        <v>3</v>
      </c>
      <c r="K7" s="7"/>
      <c r="L7" s="7"/>
      <c r="M7" s="7">
        <v>1</v>
      </c>
      <c r="N7" s="11">
        <f>1</f>
        <v>1</v>
      </c>
      <c r="O7">
        <f>'summary 0604'!K15</f>
        <v>3</v>
      </c>
    </row>
    <row r="8" spans="1:16" x14ac:dyDescent="0.2">
      <c r="A8" s="6" t="s">
        <v>7</v>
      </c>
      <c r="B8" s="7"/>
      <c r="G8">
        <f>1+1+1+1</f>
        <v>4</v>
      </c>
      <c r="H8">
        <f>1</f>
        <v>1</v>
      </c>
      <c r="I8">
        <f>1+1+1+1+1</f>
        <v>5</v>
      </c>
      <c r="J8">
        <f>1</f>
        <v>1</v>
      </c>
      <c r="K8" s="7">
        <v>2</v>
      </c>
      <c r="L8" s="7">
        <v>1</v>
      </c>
      <c r="M8" s="7"/>
      <c r="N8" s="11">
        <f>3</f>
        <v>3</v>
      </c>
      <c r="P8">
        <f>'summary 0611'!K16</f>
        <v>3</v>
      </c>
    </row>
    <row r="9" spans="1:16" x14ac:dyDescent="0.2">
      <c r="A9" s="6" t="s">
        <v>4</v>
      </c>
      <c r="B9" s="7"/>
      <c r="K9" s="7">
        <v>1</v>
      </c>
      <c r="L9" s="7"/>
      <c r="M9" s="7">
        <v>1</v>
      </c>
      <c r="N9" s="11"/>
      <c r="O9">
        <f>'summary 0604'!K17+'summary 0604'!K18</f>
        <v>2</v>
      </c>
    </row>
    <row r="10" spans="1:16" x14ac:dyDescent="0.2">
      <c r="A10" s="50" t="s">
        <v>69</v>
      </c>
      <c r="B10" s="7"/>
      <c r="G10">
        <v>44</v>
      </c>
      <c r="H10">
        <v>16</v>
      </c>
      <c r="I10">
        <v>19</v>
      </c>
      <c r="J10">
        <f>SUM(J2:J8)</f>
        <v>26</v>
      </c>
      <c r="K10" s="7">
        <f t="shared" ref="K10:P10" si="0">SUM(K2:K9)</f>
        <v>22</v>
      </c>
      <c r="L10" s="7">
        <f t="shared" si="0"/>
        <v>13</v>
      </c>
      <c r="M10" s="7">
        <f t="shared" si="0"/>
        <v>11</v>
      </c>
      <c r="N10" s="7">
        <f t="shared" si="0"/>
        <v>17</v>
      </c>
      <c r="O10" s="7">
        <f t="shared" si="0"/>
        <v>16</v>
      </c>
      <c r="P10" s="7">
        <f t="shared" si="0"/>
        <v>16</v>
      </c>
    </row>
    <row r="11" spans="1:16" s="1" customFormat="1" x14ac:dyDescent="0.2">
      <c r="A11" s="1" t="s">
        <v>61</v>
      </c>
      <c r="G11" s="51">
        <v>36986</v>
      </c>
      <c r="H11" s="51">
        <v>36993</v>
      </c>
      <c r="I11" s="51">
        <v>37000</v>
      </c>
      <c r="J11" s="51">
        <v>37007</v>
      </c>
      <c r="K11" s="51">
        <v>37013</v>
      </c>
      <c r="L11" s="51">
        <v>37021</v>
      </c>
      <c r="M11" s="51">
        <v>37029</v>
      </c>
      <c r="N11" s="51">
        <v>37039</v>
      </c>
      <c r="O11" s="51">
        <v>37046</v>
      </c>
      <c r="P11" s="51">
        <v>37053</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63.75" x14ac:dyDescent="0.2">
      <c r="A104" s="83">
        <v>37057</v>
      </c>
      <c r="B104" s="81" t="s">
        <v>195</v>
      </c>
      <c r="C104" s="81" t="s">
        <v>196</v>
      </c>
      <c r="D104" s="81" t="s">
        <v>197</v>
      </c>
      <c r="E104" s="81"/>
      <c r="F104" s="81" t="s">
        <v>13</v>
      </c>
      <c r="G104" s="45" t="s">
        <v>198</v>
      </c>
      <c r="H104" s="45" t="s">
        <v>199</v>
      </c>
      <c r="I104" s="81" t="s">
        <v>79</v>
      </c>
      <c r="J104" s="81" t="s">
        <v>79</v>
      </c>
      <c r="K104" s="81" t="s">
        <v>79</v>
      </c>
      <c r="L104" s="81" t="s">
        <v>81</v>
      </c>
    </row>
    <row r="105" spans="1:12" ht="89.25" x14ac:dyDescent="0.2">
      <c r="A105" s="83">
        <v>37057</v>
      </c>
      <c r="B105" s="81" t="s">
        <v>200</v>
      </c>
      <c r="C105" s="81"/>
      <c r="D105" s="81"/>
      <c r="E105" s="81" t="s">
        <v>201</v>
      </c>
      <c r="F105" s="81" t="s">
        <v>13</v>
      </c>
      <c r="G105" s="45" t="s">
        <v>202</v>
      </c>
      <c r="H105" s="45" t="s">
        <v>203</v>
      </c>
      <c r="I105" s="81" t="s">
        <v>79</v>
      </c>
      <c r="J105" s="81" t="s">
        <v>79</v>
      </c>
      <c r="K105" s="81" t="s">
        <v>79</v>
      </c>
      <c r="L105" s="81" t="s">
        <v>81</v>
      </c>
    </row>
    <row r="106" spans="1:12" ht="51" x14ac:dyDescent="0.2">
      <c r="A106" s="83">
        <v>37057</v>
      </c>
      <c r="B106" s="81" t="s">
        <v>204</v>
      </c>
      <c r="C106" s="81" t="s">
        <v>20</v>
      </c>
      <c r="D106" s="81" t="s">
        <v>205</v>
      </c>
      <c r="E106" s="81" t="s">
        <v>83</v>
      </c>
      <c r="F106" s="81" t="s">
        <v>84</v>
      </c>
      <c r="G106" s="45" t="s">
        <v>206</v>
      </c>
      <c r="H106" s="45" t="s">
        <v>207</v>
      </c>
      <c r="I106" s="81" t="s">
        <v>79</v>
      </c>
      <c r="J106" s="81" t="s">
        <v>79</v>
      </c>
      <c r="K106" s="81" t="s">
        <v>79</v>
      </c>
      <c r="L106" s="81" t="s">
        <v>81</v>
      </c>
    </row>
    <row r="107" spans="1:12" ht="38.25" x14ac:dyDescent="0.2">
      <c r="A107" s="83">
        <v>37057</v>
      </c>
      <c r="B107" s="81" t="s">
        <v>208</v>
      </c>
      <c r="C107" s="81" t="s">
        <v>20</v>
      </c>
      <c r="D107" s="81" t="s">
        <v>205</v>
      </c>
      <c r="E107" s="81" t="s">
        <v>83</v>
      </c>
      <c r="F107" s="81" t="s">
        <v>9</v>
      </c>
      <c r="G107" s="45" t="s">
        <v>209</v>
      </c>
      <c r="H107" s="45" t="s">
        <v>207</v>
      </c>
      <c r="I107" s="81" t="s">
        <v>79</v>
      </c>
      <c r="J107" s="81" t="s">
        <v>79</v>
      </c>
      <c r="K107" s="81" t="s">
        <v>79</v>
      </c>
      <c r="L107" s="81" t="s">
        <v>81</v>
      </c>
    </row>
    <row r="108" spans="1:12" ht="38.25" x14ac:dyDescent="0.2">
      <c r="A108" s="83">
        <v>37057</v>
      </c>
      <c r="B108" s="81" t="s">
        <v>210</v>
      </c>
      <c r="C108" s="81"/>
      <c r="D108" s="81" t="s">
        <v>211</v>
      </c>
      <c r="E108" s="81" t="s">
        <v>212</v>
      </c>
      <c r="F108" s="81" t="s">
        <v>10</v>
      </c>
      <c r="G108" s="45" t="s">
        <v>213</v>
      </c>
      <c r="H108" s="45" t="s">
        <v>214</v>
      </c>
      <c r="I108" s="81" t="s">
        <v>79</v>
      </c>
      <c r="J108" s="81" t="s">
        <v>79</v>
      </c>
      <c r="K108" s="81" t="s">
        <v>79</v>
      </c>
      <c r="L108" s="81" t="s">
        <v>81</v>
      </c>
    </row>
    <row r="109" spans="1:12" ht="76.5" x14ac:dyDescent="0.2">
      <c r="A109" s="75">
        <v>37056</v>
      </c>
      <c r="B109" s="81" t="s">
        <v>215</v>
      </c>
      <c r="C109" s="81" t="s">
        <v>20</v>
      </c>
      <c r="D109" s="81" t="s">
        <v>82</v>
      </c>
      <c r="E109" s="81" t="s">
        <v>83</v>
      </c>
      <c r="F109" s="81" t="s">
        <v>8</v>
      </c>
      <c r="G109" s="45" t="s">
        <v>216</v>
      </c>
      <c r="H109" s="45" t="s">
        <v>217</v>
      </c>
      <c r="I109" s="81" t="s">
        <v>80</v>
      </c>
      <c r="J109" s="81" t="s">
        <v>79</v>
      </c>
      <c r="K109" s="81" t="s">
        <v>79</v>
      </c>
      <c r="L109" s="81" t="s">
        <v>81</v>
      </c>
    </row>
    <row r="110" spans="1:12" x14ac:dyDescent="0.2">
      <c r="A110" s="75">
        <v>37054</v>
      </c>
      <c r="B110" s="81" t="s">
        <v>167</v>
      </c>
      <c r="C110" s="81" t="s">
        <v>20</v>
      </c>
      <c r="D110" s="81" t="s">
        <v>168</v>
      </c>
      <c r="E110" s="81" t="s">
        <v>169</v>
      </c>
      <c r="F110" s="81" t="s">
        <v>10</v>
      </c>
      <c r="G110" s="45" t="s">
        <v>218</v>
      </c>
      <c r="H110" s="45"/>
      <c r="I110" s="81" t="s">
        <v>80</v>
      </c>
      <c r="J110" s="81" t="s">
        <v>79</v>
      </c>
      <c r="K110" s="81" t="s">
        <v>79</v>
      </c>
      <c r="L110" s="81" t="s">
        <v>81</v>
      </c>
    </row>
    <row r="111" spans="1:12" ht="76.5" x14ac:dyDescent="0.2">
      <c r="A111" s="75">
        <v>37053</v>
      </c>
      <c r="B111" s="81" t="s">
        <v>195</v>
      </c>
      <c r="C111" s="81" t="s">
        <v>219</v>
      </c>
      <c r="D111" s="81" t="s">
        <v>220</v>
      </c>
      <c r="E111" s="81" t="s">
        <v>221</v>
      </c>
      <c r="F111" s="81" t="s">
        <v>222</v>
      </c>
      <c r="G111" s="45" t="s">
        <v>223</v>
      </c>
      <c r="H111" s="45" t="s">
        <v>224</v>
      </c>
      <c r="I111" s="81" t="s">
        <v>79</v>
      </c>
      <c r="J111" s="81" t="s">
        <v>79</v>
      </c>
      <c r="K111" s="81" t="s">
        <v>79</v>
      </c>
      <c r="L111" s="81" t="s">
        <v>81</v>
      </c>
    </row>
    <row r="112" spans="1:12" x14ac:dyDescent="0.2">
      <c r="A112" s="75">
        <v>37053</v>
      </c>
      <c r="B112" s="81" t="s">
        <v>167</v>
      </c>
      <c r="C112" s="81" t="s">
        <v>20</v>
      </c>
      <c r="D112" s="81" t="s">
        <v>168</v>
      </c>
      <c r="E112" s="81" t="s">
        <v>169</v>
      </c>
      <c r="F112" s="81" t="s">
        <v>10</v>
      </c>
      <c r="G112" s="45" t="s">
        <v>225</v>
      </c>
      <c r="H112" s="45"/>
      <c r="I112" s="81"/>
      <c r="J112" s="81"/>
      <c r="K112" s="81"/>
      <c r="L112" s="81" t="s">
        <v>81</v>
      </c>
    </row>
    <row r="113" spans="1:12" ht="63.75" x14ac:dyDescent="0.2">
      <c r="A113" s="75">
        <v>37050</v>
      </c>
      <c r="B113" s="81" t="s">
        <v>82</v>
      </c>
      <c r="C113" s="81" t="s">
        <v>20</v>
      </c>
      <c r="D113" s="81" t="s">
        <v>82</v>
      </c>
      <c r="E113" s="81" t="s">
        <v>83</v>
      </c>
      <c r="F113" s="81" t="s">
        <v>84</v>
      </c>
      <c r="G113" s="45" t="s">
        <v>165</v>
      </c>
      <c r="H113" s="20" t="s">
        <v>226</v>
      </c>
      <c r="I113" s="81" t="s">
        <v>80</v>
      </c>
      <c r="J113" s="81" t="s">
        <v>79</v>
      </c>
      <c r="K113" s="81" t="s">
        <v>79</v>
      </c>
      <c r="L113" s="81" t="s">
        <v>81</v>
      </c>
    </row>
    <row r="114" spans="1:12" ht="38.25" x14ac:dyDescent="0.2">
      <c r="A114" s="75">
        <v>37050</v>
      </c>
      <c r="B114" s="81" t="s">
        <v>167</v>
      </c>
      <c r="C114" s="81" t="s">
        <v>20</v>
      </c>
      <c r="D114" s="81" t="s">
        <v>168</v>
      </c>
      <c r="E114" s="81" t="s">
        <v>169</v>
      </c>
      <c r="F114" s="81" t="s">
        <v>10</v>
      </c>
      <c r="G114" s="45" t="s">
        <v>170</v>
      </c>
      <c r="H114" s="45" t="s">
        <v>171</v>
      </c>
      <c r="I114" s="81" t="s">
        <v>79</v>
      </c>
      <c r="J114" s="81" t="s">
        <v>79</v>
      </c>
      <c r="K114" s="81" t="s">
        <v>79</v>
      </c>
      <c r="L114" s="81" t="s">
        <v>81</v>
      </c>
    </row>
    <row r="115" spans="1:12" ht="51" x14ac:dyDescent="0.2">
      <c r="A115" s="75">
        <v>37049</v>
      </c>
      <c r="B115" s="81" t="s">
        <v>172</v>
      </c>
      <c r="C115" s="81" t="s">
        <v>20</v>
      </c>
      <c r="D115" s="81" t="s">
        <v>82</v>
      </c>
      <c r="E115" s="81" t="s">
        <v>83</v>
      </c>
      <c r="F115" s="81" t="s">
        <v>12</v>
      </c>
      <c r="G115" s="45" t="s">
        <v>173</v>
      </c>
      <c r="H115" s="45" t="s">
        <v>174</v>
      </c>
      <c r="I115" s="81" t="s">
        <v>80</v>
      </c>
      <c r="J115" s="81" t="s">
        <v>79</v>
      </c>
      <c r="K115" s="81" t="s">
        <v>79</v>
      </c>
      <c r="L115" s="81" t="s">
        <v>81</v>
      </c>
    </row>
    <row r="116" spans="1:12" ht="38.25" x14ac:dyDescent="0.2">
      <c r="A116" s="75">
        <v>37049</v>
      </c>
      <c r="B116" s="81" t="s">
        <v>82</v>
      </c>
      <c r="C116" s="81" t="s">
        <v>20</v>
      </c>
      <c r="D116" s="81" t="s">
        <v>82</v>
      </c>
      <c r="E116" s="81" t="s">
        <v>83</v>
      </c>
      <c r="F116" s="81" t="s">
        <v>84</v>
      </c>
      <c r="G116" s="45" t="s">
        <v>175</v>
      </c>
      <c r="H116" s="20" t="s">
        <v>166</v>
      </c>
      <c r="I116" s="81" t="s">
        <v>80</v>
      </c>
      <c r="J116" s="81" t="s">
        <v>79</v>
      </c>
      <c r="K116" s="81" t="s">
        <v>79</v>
      </c>
      <c r="L116" s="81" t="s">
        <v>81</v>
      </c>
    </row>
    <row r="117" spans="1:12" ht="38.25" x14ac:dyDescent="0.2">
      <c r="A117" s="75">
        <v>37049</v>
      </c>
      <c r="B117" s="81" t="s">
        <v>82</v>
      </c>
      <c r="C117" s="81" t="s">
        <v>20</v>
      </c>
      <c r="D117" s="81" t="s">
        <v>82</v>
      </c>
      <c r="E117" s="81" t="s">
        <v>83</v>
      </c>
      <c r="F117" s="81" t="s">
        <v>12</v>
      </c>
      <c r="G117" s="45" t="s">
        <v>176</v>
      </c>
      <c r="H117" s="45" t="s">
        <v>177</v>
      </c>
      <c r="I117" s="81" t="s">
        <v>80</v>
      </c>
      <c r="J117" s="81" t="s">
        <v>80</v>
      </c>
      <c r="K117" s="81" t="s">
        <v>80</v>
      </c>
      <c r="L117" s="81" t="s">
        <v>81</v>
      </c>
    </row>
    <row r="118" spans="1:12" ht="74.25" customHeight="1" x14ac:dyDescent="0.2">
      <c r="A118" s="75">
        <v>37047</v>
      </c>
      <c r="B118" s="79" t="s">
        <v>178</v>
      </c>
      <c r="C118" s="68" t="s">
        <v>19</v>
      </c>
      <c r="D118" s="79" t="s">
        <v>179</v>
      </c>
      <c r="E118" s="80" t="s">
        <v>180</v>
      </c>
      <c r="F118" s="68" t="s">
        <v>12</v>
      </c>
      <c r="G118" s="79" t="s">
        <v>181</v>
      </c>
      <c r="H118" s="79"/>
      <c r="I118" s="81" t="s">
        <v>80</v>
      </c>
      <c r="J118" s="81" t="s">
        <v>80</v>
      </c>
      <c r="K118" s="81" t="s">
        <v>80</v>
      </c>
      <c r="L118" s="81" t="s">
        <v>81</v>
      </c>
    </row>
    <row r="119" spans="1:12" ht="102" x14ac:dyDescent="0.2">
      <c r="A119" s="75">
        <v>37046</v>
      </c>
      <c r="B119" s="45" t="s">
        <v>182</v>
      </c>
      <c r="C119" s="46"/>
      <c r="D119" s="45"/>
      <c r="E119" s="20" t="s">
        <v>183</v>
      </c>
      <c r="F119" s="46" t="s">
        <v>14</v>
      </c>
      <c r="G119" s="45" t="s">
        <v>184</v>
      </c>
      <c r="H119" s="45" t="s">
        <v>185</v>
      </c>
      <c r="I119" s="81" t="s">
        <v>80</v>
      </c>
      <c r="J119" s="81" t="s">
        <v>80</v>
      </c>
      <c r="K119" s="81" t="s">
        <v>80</v>
      </c>
      <c r="L119" s="81" t="s">
        <v>81</v>
      </c>
    </row>
    <row r="120" spans="1:12" ht="76.5" x14ac:dyDescent="0.2">
      <c r="A120" s="75">
        <v>37046</v>
      </c>
      <c r="B120" s="45" t="s">
        <v>82</v>
      </c>
      <c r="C120" s="46" t="s">
        <v>20</v>
      </c>
      <c r="D120" s="45" t="s">
        <v>82</v>
      </c>
      <c r="E120" s="20" t="s">
        <v>83</v>
      </c>
      <c r="F120" s="46" t="s">
        <v>84</v>
      </c>
      <c r="G120" s="45" t="s">
        <v>186</v>
      </c>
      <c r="H120" s="45" t="s">
        <v>187</v>
      </c>
      <c r="I120" s="81" t="s">
        <v>80</v>
      </c>
      <c r="J120" s="81" t="s">
        <v>79</v>
      </c>
      <c r="K120" s="81" t="s">
        <v>79</v>
      </c>
      <c r="L120" s="81" t="s">
        <v>81</v>
      </c>
    </row>
    <row r="121" spans="1:12" x14ac:dyDescent="0.2">
      <c r="A121" s="75">
        <v>37043</v>
      </c>
      <c r="B121" s="45" t="s">
        <v>74</v>
      </c>
      <c r="C121" s="46" t="s">
        <v>24</v>
      </c>
      <c r="D121" s="45" t="s">
        <v>75</v>
      </c>
      <c r="E121" s="20" t="s">
        <v>76</v>
      </c>
      <c r="F121" s="46" t="s">
        <v>12</v>
      </c>
      <c r="G121" s="81" t="s">
        <v>77</v>
      </c>
      <c r="H121" s="81" t="s">
        <v>78</v>
      </c>
      <c r="I121" s="81" t="s">
        <v>79</v>
      </c>
      <c r="J121" s="81" t="s">
        <v>80</v>
      </c>
      <c r="K121" s="81" t="s">
        <v>80</v>
      </c>
      <c r="L121" s="81" t="s">
        <v>81</v>
      </c>
    </row>
    <row r="122" spans="1:12" ht="38.25" x14ac:dyDescent="0.2">
      <c r="A122" s="82">
        <v>37043</v>
      </c>
      <c r="B122" s="45" t="s">
        <v>90</v>
      </c>
      <c r="C122" s="46" t="s">
        <v>20</v>
      </c>
      <c r="D122" s="45" t="s">
        <v>90</v>
      </c>
      <c r="E122" s="20" t="s">
        <v>83</v>
      </c>
      <c r="F122" s="46" t="s">
        <v>10</v>
      </c>
      <c r="G122" s="45" t="s">
        <v>91</v>
      </c>
      <c r="H122" s="20"/>
      <c r="I122" s="81" t="s">
        <v>79</v>
      </c>
      <c r="J122" s="81" t="s">
        <v>79</v>
      </c>
      <c r="K122" s="81" t="s">
        <v>79</v>
      </c>
      <c r="L122" s="81" t="s">
        <v>81</v>
      </c>
    </row>
    <row r="123" spans="1:12" ht="38.25" x14ac:dyDescent="0.2">
      <c r="A123" s="82">
        <v>37043</v>
      </c>
      <c r="B123" s="45" t="s">
        <v>82</v>
      </c>
      <c r="C123" s="46" t="s">
        <v>20</v>
      </c>
      <c r="D123" s="45" t="s">
        <v>82</v>
      </c>
      <c r="E123" s="20" t="s">
        <v>83</v>
      </c>
      <c r="F123" s="46" t="s">
        <v>84</v>
      </c>
      <c r="G123" s="45" t="s">
        <v>85</v>
      </c>
      <c r="H123" s="20" t="s">
        <v>86</v>
      </c>
      <c r="I123" s="81" t="s">
        <v>80</v>
      </c>
      <c r="J123" s="81" t="s">
        <v>80</v>
      </c>
      <c r="K123" s="81" t="s">
        <v>80</v>
      </c>
      <c r="L123" s="81" t="s">
        <v>81</v>
      </c>
    </row>
    <row r="124" spans="1:12" ht="51" x14ac:dyDescent="0.2">
      <c r="A124" s="82">
        <v>37043</v>
      </c>
      <c r="B124" s="45" t="s">
        <v>87</v>
      </c>
      <c r="C124" s="46" t="s">
        <v>20</v>
      </c>
      <c r="D124" s="45" t="s">
        <v>87</v>
      </c>
      <c r="E124" s="20" t="s">
        <v>83</v>
      </c>
      <c r="F124" s="46" t="s">
        <v>10</v>
      </c>
      <c r="G124" s="45" t="s">
        <v>88</v>
      </c>
      <c r="H124" s="20" t="s">
        <v>89</v>
      </c>
      <c r="I124" s="81" t="s">
        <v>80</v>
      </c>
      <c r="J124" s="81" t="s">
        <v>79</v>
      </c>
      <c r="K124" s="81" t="s">
        <v>79</v>
      </c>
      <c r="L124" s="81" t="s">
        <v>81</v>
      </c>
    </row>
    <row r="125" spans="1:12" ht="25.5" x14ac:dyDescent="0.2">
      <c r="A125" s="44">
        <v>37042</v>
      </c>
      <c r="B125" s="45" t="s">
        <v>82</v>
      </c>
      <c r="C125" s="46" t="s">
        <v>20</v>
      </c>
      <c r="D125" s="45" t="s">
        <v>82</v>
      </c>
      <c r="E125" s="20" t="s">
        <v>83</v>
      </c>
      <c r="F125" s="46" t="s">
        <v>84</v>
      </c>
      <c r="G125" s="20" t="s">
        <v>85</v>
      </c>
      <c r="H125" s="20" t="s">
        <v>92</v>
      </c>
      <c r="I125" s="46" t="s">
        <v>79</v>
      </c>
      <c r="J125" s="46" t="s">
        <v>79</v>
      </c>
      <c r="K125" s="46" t="s">
        <v>80</v>
      </c>
      <c r="L125" s="46" t="s">
        <v>81</v>
      </c>
    </row>
    <row r="126" spans="1:12" ht="38.25" x14ac:dyDescent="0.2">
      <c r="A126" s="44">
        <v>37040</v>
      </c>
      <c r="B126" s="45" t="s">
        <v>87</v>
      </c>
      <c r="C126" s="46" t="s">
        <v>20</v>
      </c>
      <c r="D126" s="45" t="s">
        <v>87</v>
      </c>
      <c r="E126" s="20" t="s">
        <v>83</v>
      </c>
      <c r="F126" s="46" t="s">
        <v>84</v>
      </c>
      <c r="G126" s="20" t="s">
        <v>93</v>
      </c>
      <c r="H126" s="20" t="s">
        <v>94</v>
      </c>
      <c r="I126" s="46" t="s">
        <v>80</v>
      </c>
      <c r="J126" s="46" t="s">
        <v>80</v>
      </c>
      <c r="K126" s="46" t="s">
        <v>80</v>
      </c>
      <c r="L126" s="46" t="s">
        <v>81</v>
      </c>
    </row>
    <row r="127" spans="1:12" ht="38.25" x14ac:dyDescent="0.2">
      <c r="A127" s="44">
        <v>37035</v>
      </c>
      <c r="B127" s="45" t="s">
        <v>95</v>
      </c>
      <c r="C127" s="46" t="s">
        <v>20</v>
      </c>
      <c r="D127" s="20" t="s">
        <v>96</v>
      </c>
      <c r="E127" s="20" t="s">
        <v>83</v>
      </c>
      <c r="F127" s="46" t="s">
        <v>84</v>
      </c>
      <c r="G127" s="20" t="s">
        <v>97</v>
      </c>
      <c r="H127" s="20" t="s">
        <v>94</v>
      </c>
      <c r="I127" s="46" t="s">
        <v>80</v>
      </c>
      <c r="J127" s="46" t="s">
        <v>79</v>
      </c>
      <c r="K127" s="46" t="s">
        <v>79</v>
      </c>
      <c r="L127" s="46" t="s">
        <v>81</v>
      </c>
    </row>
    <row r="128" spans="1:12" x14ac:dyDescent="0.2">
      <c r="A128" s="44">
        <v>37035</v>
      </c>
      <c r="B128" s="45" t="s">
        <v>82</v>
      </c>
      <c r="C128" s="46" t="s">
        <v>20</v>
      </c>
      <c r="D128" s="45" t="s">
        <v>82</v>
      </c>
      <c r="E128" s="20" t="s">
        <v>83</v>
      </c>
      <c r="F128" s="46" t="s">
        <v>84</v>
      </c>
      <c r="G128" s="20" t="s">
        <v>98</v>
      </c>
      <c r="H128" s="20" t="s">
        <v>99</v>
      </c>
      <c r="I128" s="46"/>
      <c r="J128" s="46"/>
      <c r="K128" s="46"/>
      <c r="L128" s="46" t="s">
        <v>81</v>
      </c>
    </row>
    <row r="129" spans="1:12" ht="38.25" x14ac:dyDescent="0.2">
      <c r="A129" s="44">
        <v>37033</v>
      </c>
      <c r="B129" s="45" t="s">
        <v>100</v>
      </c>
      <c r="C129" s="46" t="s">
        <v>20</v>
      </c>
      <c r="D129" s="45" t="s">
        <v>100</v>
      </c>
      <c r="E129" s="20" t="s">
        <v>83</v>
      </c>
      <c r="F129" s="46" t="s">
        <v>12</v>
      </c>
      <c r="G129" s="20" t="s">
        <v>101</v>
      </c>
      <c r="H129" s="20" t="s">
        <v>102</v>
      </c>
      <c r="I129" s="46" t="s">
        <v>79</v>
      </c>
      <c r="J129" s="46" t="s">
        <v>80</v>
      </c>
      <c r="K129" s="46" t="s">
        <v>80</v>
      </c>
      <c r="L129" s="46" t="s">
        <v>81</v>
      </c>
    </row>
    <row r="130" spans="1:12" ht="51" x14ac:dyDescent="0.2">
      <c r="A130" s="44">
        <v>37033</v>
      </c>
      <c r="B130" s="45" t="s">
        <v>87</v>
      </c>
      <c r="C130" s="46" t="s">
        <v>20</v>
      </c>
      <c r="D130" s="45" t="s">
        <v>87</v>
      </c>
      <c r="E130" s="20" t="s">
        <v>83</v>
      </c>
      <c r="F130" s="46" t="s">
        <v>84</v>
      </c>
      <c r="G130" s="20" t="s">
        <v>103</v>
      </c>
      <c r="H130" s="20" t="s">
        <v>104</v>
      </c>
      <c r="I130" s="46" t="s">
        <v>80</v>
      </c>
      <c r="J130" s="46" t="s">
        <v>80</v>
      </c>
      <c r="K130" s="46" t="s">
        <v>80</v>
      </c>
      <c r="L130" s="46" t="s">
        <v>81</v>
      </c>
    </row>
    <row r="131" spans="1:12" ht="25.5" x14ac:dyDescent="0.2">
      <c r="A131" s="44">
        <v>37032</v>
      </c>
      <c r="B131" s="45" t="s">
        <v>105</v>
      </c>
      <c r="C131" s="46" t="s">
        <v>106</v>
      </c>
      <c r="D131" s="45" t="s">
        <v>107</v>
      </c>
      <c r="E131" s="20" t="s">
        <v>108</v>
      </c>
      <c r="F131" s="46" t="s">
        <v>84</v>
      </c>
      <c r="G131" s="20" t="s">
        <v>109</v>
      </c>
      <c r="H131" s="20" t="s">
        <v>110</v>
      </c>
      <c r="I131" s="46" t="s">
        <v>80</v>
      </c>
      <c r="J131" s="46" t="s">
        <v>79</v>
      </c>
      <c r="K131" s="46" t="s">
        <v>80</v>
      </c>
      <c r="L131" s="46" t="s">
        <v>81</v>
      </c>
    </row>
    <row r="132" spans="1:12" ht="127.5" x14ac:dyDescent="0.2">
      <c r="A132" s="44">
        <v>37019</v>
      </c>
      <c r="B132" s="45" t="s">
        <v>113</v>
      </c>
      <c r="C132" s="46" t="s">
        <v>20</v>
      </c>
      <c r="D132" s="45" t="s">
        <v>113</v>
      </c>
      <c r="E132" s="20" t="s">
        <v>83</v>
      </c>
      <c r="F132" s="46" t="s">
        <v>84</v>
      </c>
      <c r="G132" s="20" t="s">
        <v>114</v>
      </c>
      <c r="H132" s="20" t="s">
        <v>115</v>
      </c>
      <c r="I132" s="46" t="s">
        <v>79</v>
      </c>
      <c r="J132" s="46" t="s">
        <v>79</v>
      </c>
      <c r="K132" s="46" t="s">
        <v>79</v>
      </c>
      <c r="L132" s="46" t="s">
        <v>81</v>
      </c>
    </row>
    <row r="133" spans="1:12" ht="114.75" x14ac:dyDescent="0.2">
      <c r="A133" s="44">
        <v>37019</v>
      </c>
      <c r="B133" s="45" t="s">
        <v>87</v>
      </c>
      <c r="C133" s="46" t="s">
        <v>20</v>
      </c>
      <c r="D133" s="45" t="s">
        <v>87</v>
      </c>
      <c r="E133" s="20" t="s">
        <v>83</v>
      </c>
      <c r="F133" s="46" t="s">
        <v>84</v>
      </c>
      <c r="G133" s="20" t="s">
        <v>116</v>
      </c>
      <c r="H133" s="20" t="s">
        <v>117</v>
      </c>
      <c r="I133" s="46" t="s">
        <v>80</v>
      </c>
      <c r="J133" s="46" t="s">
        <v>80</v>
      </c>
      <c r="K133" s="46" t="s">
        <v>80</v>
      </c>
      <c r="L133" s="46" t="s">
        <v>81</v>
      </c>
    </row>
    <row r="134" spans="1:12" ht="38.25" x14ac:dyDescent="0.2">
      <c r="A134" s="44">
        <v>37008</v>
      </c>
      <c r="B134" s="45" t="s">
        <v>149</v>
      </c>
      <c r="C134" s="46" t="s">
        <v>24</v>
      </c>
      <c r="D134" s="45" t="s">
        <v>150</v>
      </c>
      <c r="E134" s="45"/>
      <c r="F134" s="46" t="s">
        <v>151</v>
      </c>
      <c r="G134" s="45" t="s">
        <v>152</v>
      </c>
      <c r="H134" s="45" t="s">
        <v>153</v>
      </c>
      <c r="I134" s="46" t="s">
        <v>80</v>
      </c>
      <c r="J134" s="46" t="s">
        <v>80</v>
      </c>
      <c r="K134" s="46" t="s">
        <v>80</v>
      </c>
      <c r="L134" s="68" t="s">
        <v>81</v>
      </c>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0611'!I24</f>
        <v>0</v>
      </c>
      <c r="D141">
        <f>33+1+1+1+1</f>
        <v>37</v>
      </c>
      <c r="E141" s="70"/>
    </row>
    <row r="142" spans="1:12" x14ac:dyDescent="0.2">
      <c r="A142" s="24" t="s">
        <v>19</v>
      </c>
      <c r="B142" s="69">
        <f t="shared" si="1"/>
        <v>0.1875</v>
      </c>
      <c r="C142" s="7">
        <f>'summary 0611'!I25</f>
        <v>3</v>
      </c>
      <c r="D142">
        <f>540+17+1</f>
        <v>558</v>
      </c>
      <c r="E142" s="70"/>
    </row>
    <row r="143" spans="1:12" x14ac:dyDescent="0.2">
      <c r="A143" s="24" t="s">
        <v>20</v>
      </c>
      <c r="B143" s="69">
        <f t="shared" si="1"/>
        <v>0.5</v>
      </c>
      <c r="C143" s="7">
        <f>'summary 0611'!I26</f>
        <v>8</v>
      </c>
      <c r="D143">
        <f>13+1</f>
        <v>14</v>
      </c>
      <c r="E143" s="70"/>
    </row>
    <row r="144" spans="1:12" x14ac:dyDescent="0.2">
      <c r="A144" s="24" t="s">
        <v>33</v>
      </c>
      <c r="B144" s="69">
        <f t="shared" si="1"/>
        <v>0</v>
      </c>
      <c r="C144" s="7">
        <f>'summary 0611'!I27</f>
        <v>0</v>
      </c>
      <c r="D144">
        <f>36+1</f>
        <v>37</v>
      </c>
      <c r="E144" s="70"/>
    </row>
    <row r="145" spans="1:5" x14ac:dyDescent="0.2">
      <c r="A145" s="24" t="s">
        <v>21</v>
      </c>
      <c r="B145" s="69">
        <f t="shared" si="1"/>
        <v>6.25E-2</v>
      </c>
      <c r="C145" s="7">
        <f>'summary 0611'!I28</f>
        <v>1</v>
      </c>
      <c r="D145">
        <f>288+2+13</f>
        <v>303</v>
      </c>
      <c r="E145" s="70"/>
    </row>
    <row r="146" spans="1:5" x14ac:dyDescent="0.2">
      <c r="A146" s="24" t="s">
        <v>22</v>
      </c>
      <c r="B146" s="69">
        <f t="shared" si="1"/>
        <v>0.1875</v>
      </c>
      <c r="C146" s="7">
        <f>'summary 0611'!I29</f>
        <v>3</v>
      </c>
      <c r="D146">
        <f>132+2+1</f>
        <v>135</v>
      </c>
      <c r="E146" s="70"/>
    </row>
    <row r="147" spans="1:5" x14ac:dyDescent="0.2">
      <c r="A147" s="24" t="s">
        <v>23</v>
      </c>
      <c r="B147" s="69">
        <f t="shared" si="1"/>
        <v>0</v>
      </c>
      <c r="C147" s="7">
        <f>'summary 0611'!I30</f>
        <v>0</v>
      </c>
      <c r="D147">
        <v>9</v>
      </c>
      <c r="E147" s="70"/>
    </row>
    <row r="148" spans="1:5" x14ac:dyDescent="0.2">
      <c r="A148" s="24" t="s">
        <v>24</v>
      </c>
      <c r="B148" s="69">
        <f t="shared" si="1"/>
        <v>0</v>
      </c>
      <c r="C148" s="7">
        <f>'summary 0611'!I31</f>
        <v>0</v>
      </c>
      <c r="D148">
        <v>10</v>
      </c>
      <c r="E148" s="70"/>
    </row>
    <row r="149" spans="1:5" x14ac:dyDescent="0.2">
      <c r="A149" s="72" t="s">
        <v>164</v>
      </c>
      <c r="B149" s="69">
        <f t="shared" si="1"/>
        <v>6.25E-2</v>
      </c>
      <c r="C149" s="7">
        <f>'summary 0611'!I32</f>
        <v>1</v>
      </c>
    </row>
    <row r="150" spans="1:5" x14ac:dyDescent="0.2">
      <c r="A150" s="72" t="s">
        <v>162</v>
      </c>
      <c r="B150" s="73">
        <f>SUM(B141:B149)</f>
        <v>1</v>
      </c>
      <c r="C150">
        <f>SUM(C141:C149)</f>
        <v>16</v>
      </c>
      <c r="D150">
        <f>SUM(D141:D149)</f>
        <v>1103</v>
      </c>
    </row>
  </sheetData>
  <phoneticPr fontId="0" type="noConversion"/>
  <printOptions horizontalCentered="1"/>
  <pageMargins left="0.25" right="0.25" top="1.25" bottom="0.5" header="0.5" footer="0.25"/>
  <pageSetup paperSize="5" scale="54" fitToHeight="2" orientation="landscape" r:id="rId1"/>
  <headerFooter alignWithMargins="0">
    <oddHeader>&amp;C&amp;"Arial,Bold"EWS-Global Risk Operations
Weekly Summary of Market Risk Aggregation Issues
Week Begining June 11</oddHeader>
    <oddFooter>&amp;L&amp;"Arial,Bold"Questions Call Nancy ext 54751</oddFooter>
  </headerFooter>
  <rowBreaks count="1" manualBreakCount="1">
    <brk id="8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0" sqref="K30"/>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395</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f>
        <v>5</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2</f>
        <v>2</v>
      </c>
    </row>
    <row r="15" spans="1:11" x14ac:dyDescent="0.2">
      <c r="A15" s="11" t="s">
        <v>12</v>
      </c>
      <c r="B15" s="8"/>
      <c r="C15" s="8" t="s">
        <v>3</v>
      </c>
      <c r="D15" s="8"/>
      <c r="E15" s="8"/>
      <c r="F15" s="8"/>
      <c r="G15" s="8"/>
      <c r="H15" s="8"/>
      <c r="I15" s="8"/>
      <c r="J15" s="8"/>
      <c r="K15" s="8">
        <f>2</f>
        <v>2</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2</f>
        <v>2</v>
      </c>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c r="J24" s="46"/>
      <c r="K24" s="46"/>
    </row>
    <row r="25" spans="1:11" ht="38.25" x14ac:dyDescent="0.2">
      <c r="A25" s="44" t="s">
        <v>19</v>
      </c>
      <c r="B25" s="45"/>
      <c r="C25" s="45"/>
      <c r="D25" s="20"/>
      <c r="E25" s="46"/>
      <c r="F25" s="20"/>
      <c r="G25" s="20"/>
      <c r="H25" s="46"/>
      <c r="I25" s="7">
        <f>1+1+1+1+1</f>
        <v>5</v>
      </c>
      <c r="J25" s="46"/>
      <c r="K25" s="22" t="s">
        <v>396</v>
      </c>
    </row>
    <row r="26" spans="1:11" ht="38.25" x14ac:dyDescent="0.2">
      <c r="A26" s="44" t="s">
        <v>20</v>
      </c>
      <c r="B26" s="45"/>
      <c r="C26" s="45"/>
      <c r="D26" s="20"/>
      <c r="E26" s="46"/>
      <c r="F26" s="20"/>
      <c r="G26" s="20"/>
      <c r="H26" s="46"/>
      <c r="I26" s="7">
        <f>9</f>
        <v>9</v>
      </c>
      <c r="J26" s="46"/>
      <c r="K26" s="20" t="s">
        <v>397</v>
      </c>
    </row>
    <row r="27" spans="1:11" x14ac:dyDescent="0.2">
      <c r="A27" s="44" t="s">
        <v>33</v>
      </c>
      <c r="B27" s="45"/>
      <c r="C27" s="45"/>
      <c r="D27" s="20"/>
      <c r="E27" s="46"/>
      <c r="F27" s="20"/>
      <c r="G27" s="20"/>
      <c r="H27" s="46"/>
      <c r="I27" s="7"/>
      <c r="J27" s="46"/>
      <c r="K27" s="46"/>
    </row>
    <row r="28" spans="1:11" ht="25.5" x14ac:dyDescent="0.2">
      <c r="A28" s="44" t="s">
        <v>21</v>
      </c>
      <c r="B28" s="45"/>
      <c r="C28" s="45"/>
      <c r="D28" s="20"/>
      <c r="E28" s="46"/>
      <c r="F28" s="20"/>
      <c r="G28" s="20"/>
      <c r="H28" s="46"/>
      <c r="I28" s="7">
        <v>1</v>
      </c>
      <c r="J28" s="46"/>
      <c r="K28" s="46" t="s">
        <v>398</v>
      </c>
    </row>
    <row r="29" spans="1:11" ht="25.5" x14ac:dyDescent="0.2">
      <c r="A29" s="44" t="s">
        <v>22</v>
      </c>
      <c r="B29" s="45"/>
      <c r="C29" s="45"/>
      <c r="D29" s="20"/>
      <c r="E29" s="46"/>
      <c r="F29" s="20"/>
      <c r="G29" s="20"/>
      <c r="H29" s="46"/>
      <c r="I29" s="7">
        <v>1</v>
      </c>
      <c r="J29" s="46"/>
      <c r="K29" s="20" t="s">
        <v>399</v>
      </c>
    </row>
    <row r="30" spans="1:11" x14ac:dyDescent="0.2">
      <c r="A30" s="44" t="s">
        <v>23</v>
      </c>
      <c r="B30" s="45"/>
      <c r="C30" s="45"/>
      <c r="D30" s="20"/>
      <c r="E30" s="46"/>
      <c r="F30" s="20"/>
      <c r="G30" s="20"/>
      <c r="H30" s="46"/>
      <c r="I30" s="7"/>
      <c r="J30" s="46"/>
      <c r="K30" s="46"/>
    </row>
    <row r="31" spans="1:11" x14ac:dyDescent="0.2">
      <c r="A31" s="44" t="s">
        <v>24</v>
      </c>
      <c r="B31" s="45"/>
      <c r="C31" s="45"/>
      <c r="D31" s="20"/>
      <c r="E31" s="46"/>
      <c r="F31" s="20"/>
      <c r="G31" s="20"/>
      <c r="H31" s="46"/>
      <c r="I31" s="7"/>
      <c r="J31" s="46"/>
      <c r="K31" s="46"/>
    </row>
    <row r="32" spans="1:11" ht="13.5" thickBot="1" x14ac:dyDescent="0.25">
      <c r="A32" s="71" t="s">
        <v>161</v>
      </c>
      <c r="I32" s="7">
        <v>1</v>
      </c>
      <c r="K32" s="85"/>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E4" sqref="E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v>1</v>
      </c>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2</f>
        <v>2</v>
      </c>
    </row>
    <row r="14" spans="1:11" x14ac:dyDescent="0.2">
      <c r="A14" s="11" t="s">
        <v>151</v>
      </c>
      <c r="B14" s="8"/>
      <c r="C14" s="8" t="s">
        <v>56</v>
      </c>
      <c r="D14" s="8"/>
      <c r="E14" s="8"/>
      <c r="F14" s="8"/>
      <c r="G14" s="8"/>
      <c r="H14" s="8"/>
      <c r="I14" s="8"/>
      <c r="J14" s="8"/>
      <c r="K14" s="8">
        <f>3</f>
        <v>3</v>
      </c>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3</f>
        <v>3</v>
      </c>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t="s">
        <v>192</v>
      </c>
    </row>
    <row r="26" spans="1:11" x14ac:dyDescent="0.2">
      <c r="A26" s="44" t="s">
        <v>20</v>
      </c>
      <c r="B26" s="45"/>
      <c r="C26" s="45"/>
      <c r="D26" s="20"/>
      <c r="E26" s="46"/>
      <c r="F26" s="20"/>
      <c r="G26" s="20"/>
      <c r="H26" s="46"/>
      <c r="I26" s="46">
        <f>2+2+3+1</f>
        <v>8</v>
      </c>
      <c r="J26" s="46"/>
      <c r="K26" s="20" t="s">
        <v>193</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189</v>
      </c>
    </row>
    <row r="29" spans="1:11" ht="38.25" x14ac:dyDescent="0.2">
      <c r="A29" s="44" t="s">
        <v>22</v>
      </c>
      <c r="B29" s="45"/>
      <c r="C29" s="45"/>
      <c r="D29" s="20"/>
      <c r="E29" s="46"/>
      <c r="F29" s="20"/>
      <c r="G29" s="20"/>
      <c r="H29" s="46"/>
      <c r="I29" s="46">
        <f>1+1+1</f>
        <v>3</v>
      </c>
      <c r="J29" s="46"/>
      <c r="K29" s="20" t="s">
        <v>194</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1</f>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topLeftCell="A49" zoomScaleNormal="100" workbookViewId="0">
      <selection activeCell="Q33" sqref="Q33"/>
    </sheetView>
  </sheetViews>
  <sheetFormatPr defaultRowHeight="12.75" x14ac:dyDescent="0.2"/>
  <cols>
    <col min="2" max="2" width="30.7109375" customWidth="1"/>
    <col min="3" max="3" width="8.14062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5" s="1" customFormat="1" x14ac:dyDescent="0.2">
      <c r="A1" s="1" t="s">
        <v>61</v>
      </c>
      <c r="G1" s="1" t="s">
        <v>63</v>
      </c>
      <c r="H1" s="1" t="s">
        <v>62</v>
      </c>
      <c r="I1" s="1" t="s">
        <v>64</v>
      </c>
      <c r="J1" s="1" t="s">
        <v>155</v>
      </c>
      <c r="K1" s="1" t="s">
        <v>65</v>
      </c>
      <c r="L1" s="1" t="s">
        <v>66</v>
      </c>
      <c r="M1" s="1" t="s">
        <v>67</v>
      </c>
      <c r="N1" s="1" t="s">
        <v>68</v>
      </c>
      <c r="O1" s="1" t="s">
        <v>156</v>
      </c>
    </row>
    <row r="2" spans="1:15" x14ac:dyDescent="0.2">
      <c r="A2" s="6" t="s">
        <v>0</v>
      </c>
      <c r="B2" s="2"/>
      <c r="H2">
        <f>1+1</f>
        <v>2</v>
      </c>
      <c r="J2">
        <f>1</f>
        <v>1</v>
      </c>
      <c r="K2" s="2"/>
      <c r="L2" s="7"/>
      <c r="M2" s="2"/>
      <c r="N2" s="2"/>
    </row>
    <row r="3" spans="1:15" x14ac:dyDescent="0.2">
      <c r="A3" s="6" t="s">
        <v>1</v>
      </c>
      <c r="B3" s="7"/>
      <c r="K3" s="7"/>
      <c r="L3" s="7"/>
      <c r="M3" s="7"/>
      <c r="N3" s="11">
        <v>1</v>
      </c>
    </row>
    <row r="4" spans="1:15" x14ac:dyDescent="0.2">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
      <c r="A5" s="6" t="s">
        <v>60</v>
      </c>
      <c r="B5" s="7"/>
      <c r="G5">
        <f>1+1+1+1+1</f>
        <v>5</v>
      </c>
      <c r="H5">
        <f>1+1+1</f>
        <v>3</v>
      </c>
      <c r="I5">
        <f>1+1+1</f>
        <v>3</v>
      </c>
      <c r="J5">
        <f>1+1</f>
        <v>2</v>
      </c>
      <c r="K5" s="7">
        <v>6</v>
      </c>
      <c r="L5" s="7">
        <v>5</v>
      </c>
      <c r="M5" s="7">
        <v>6</v>
      </c>
      <c r="N5" s="11">
        <f>4</f>
        <v>4</v>
      </c>
      <c r="O5">
        <f>'summary 0604'!K13</f>
        <v>5</v>
      </c>
    </row>
    <row r="6" spans="1:15" x14ac:dyDescent="0.2">
      <c r="A6" s="6" t="s">
        <v>56</v>
      </c>
      <c r="B6" s="7"/>
      <c r="G6">
        <f>1+1</f>
        <v>2</v>
      </c>
      <c r="H6">
        <f>1+1+1+1</f>
        <v>4</v>
      </c>
      <c r="I6">
        <f>1</f>
        <v>1</v>
      </c>
      <c r="J6">
        <f>1+1+1</f>
        <v>3</v>
      </c>
      <c r="K6" s="7"/>
      <c r="L6" s="7"/>
      <c r="M6" s="7">
        <v>1</v>
      </c>
      <c r="N6" s="11"/>
      <c r="O6">
        <f>'summary 0604'!K14</f>
        <v>1</v>
      </c>
    </row>
    <row r="7" spans="1:15" x14ac:dyDescent="0.2">
      <c r="A7" s="6" t="s">
        <v>3</v>
      </c>
      <c r="B7" s="7"/>
      <c r="G7">
        <f>1+1+1</f>
        <v>3</v>
      </c>
      <c r="K7" s="7"/>
      <c r="L7" s="7"/>
      <c r="M7" s="7">
        <v>1</v>
      </c>
      <c r="N7" s="11">
        <f>1</f>
        <v>1</v>
      </c>
      <c r="O7">
        <f>'summary 0604'!K15</f>
        <v>3</v>
      </c>
    </row>
    <row r="8" spans="1:15" x14ac:dyDescent="0.2">
      <c r="A8" s="6" t="s">
        <v>7</v>
      </c>
      <c r="B8" s="7"/>
      <c r="G8">
        <f>1+1+1+1</f>
        <v>4</v>
      </c>
      <c r="H8">
        <f>1</f>
        <v>1</v>
      </c>
      <c r="I8">
        <f>1+1+1+1+1</f>
        <v>5</v>
      </c>
      <c r="J8">
        <f>1</f>
        <v>1</v>
      </c>
      <c r="K8" s="7">
        <v>2</v>
      </c>
      <c r="L8" s="7">
        <v>1</v>
      </c>
      <c r="M8" s="7"/>
      <c r="N8" s="11">
        <f>3</f>
        <v>3</v>
      </c>
    </row>
    <row r="9" spans="1:15" x14ac:dyDescent="0.2">
      <c r="A9" s="6" t="s">
        <v>4</v>
      </c>
      <c r="B9" s="7"/>
      <c r="K9" s="7">
        <v>1</v>
      </c>
      <c r="L9" s="7"/>
      <c r="M9" s="7">
        <v>1</v>
      </c>
      <c r="N9" s="11"/>
      <c r="O9">
        <f>'summary 0604'!K17+'summary 0604'!K18</f>
        <v>2</v>
      </c>
    </row>
    <row r="10" spans="1:15" x14ac:dyDescent="0.2">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
      <c r="A11" s="1" t="s">
        <v>61</v>
      </c>
      <c r="G11" s="51">
        <v>36986</v>
      </c>
      <c r="H11" s="51">
        <v>36993</v>
      </c>
      <c r="I11" s="51">
        <v>37000</v>
      </c>
      <c r="J11" s="51">
        <v>37007</v>
      </c>
      <c r="K11" s="51">
        <v>37013</v>
      </c>
      <c r="L11" s="51">
        <v>37021</v>
      </c>
      <c r="M11" s="51">
        <v>37029</v>
      </c>
      <c r="N11" s="51">
        <v>37039</v>
      </c>
      <c r="O11" s="51">
        <v>37046</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75">
        <v>37050</v>
      </c>
      <c r="B104" s="55" t="s">
        <v>82</v>
      </c>
      <c r="C104" s="55" t="s">
        <v>20</v>
      </c>
      <c r="D104" s="55" t="s">
        <v>82</v>
      </c>
      <c r="E104" s="55" t="s">
        <v>83</v>
      </c>
      <c r="F104" s="55" t="s">
        <v>84</v>
      </c>
      <c r="G104" s="45" t="s">
        <v>165</v>
      </c>
      <c r="H104" s="20" t="s">
        <v>166</v>
      </c>
      <c r="I104" s="55" t="s">
        <v>80</v>
      </c>
      <c r="J104" s="55" t="s">
        <v>79</v>
      </c>
      <c r="K104" s="55" t="s">
        <v>79</v>
      </c>
      <c r="L104" s="55" t="s">
        <v>81</v>
      </c>
    </row>
    <row r="105" spans="1:12" ht="38.25" x14ac:dyDescent="0.2">
      <c r="A105" s="75">
        <v>37050</v>
      </c>
      <c r="B105" s="55" t="s">
        <v>167</v>
      </c>
      <c r="C105" s="55" t="s">
        <v>20</v>
      </c>
      <c r="D105" s="55" t="s">
        <v>168</v>
      </c>
      <c r="E105" s="55" t="s">
        <v>169</v>
      </c>
      <c r="F105" s="55" t="s">
        <v>10</v>
      </c>
      <c r="G105" s="76" t="s">
        <v>170</v>
      </c>
      <c r="H105" s="76" t="s">
        <v>171</v>
      </c>
      <c r="I105" s="55" t="s">
        <v>79</v>
      </c>
      <c r="J105" s="55" t="s">
        <v>79</v>
      </c>
      <c r="K105" s="55" t="s">
        <v>79</v>
      </c>
      <c r="L105" s="55" t="s">
        <v>81</v>
      </c>
    </row>
    <row r="106" spans="1:12" ht="51" x14ac:dyDescent="0.2">
      <c r="A106" s="75">
        <v>37049</v>
      </c>
      <c r="B106" s="55" t="s">
        <v>172</v>
      </c>
      <c r="C106" s="55" t="s">
        <v>20</v>
      </c>
      <c r="D106" s="55" t="s">
        <v>82</v>
      </c>
      <c r="E106" s="55" t="s">
        <v>83</v>
      </c>
      <c r="F106" s="55" t="s">
        <v>12</v>
      </c>
      <c r="G106" s="77" t="s">
        <v>173</v>
      </c>
      <c r="H106" s="77" t="s">
        <v>174</v>
      </c>
      <c r="I106" s="55" t="s">
        <v>80</v>
      </c>
      <c r="J106" s="55" t="s">
        <v>79</v>
      </c>
      <c r="K106" s="55" t="s">
        <v>79</v>
      </c>
      <c r="L106" s="55" t="s">
        <v>81</v>
      </c>
    </row>
    <row r="107" spans="1:12" ht="38.25" x14ac:dyDescent="0.2">
      <c r="A107" s="75">
        <v>37049</v>
      </c>
      <c r="B107" s="55" t="s">
        <v>82</v>
      </c>
      <c r="C107" s="55" t="s">
        <v>20</v>
      </c>
      <c r="D107" s="55" t="s">
        <v>82</v>
      </c>
      <c r="E107" s="55" t="s">
        <v>83</v>
      </c>
      <c r="F107" s="55" t="s">
        <v>84</v>
      </c>
      <c r="G107" s="76" t="s">
        <v>175</v>
      </c>
      <c r="H107" s="22" t="s">
        <v>166</v>
      </c>
      <c r="I107" s="55" t="s">
        <v>80</v>
      </c>
      <c r="J107" s="55" t="s">
        <v>79</v>
      </c>
      <c r="K107" s="55" t="s">
        <v>79</v>
      </c>
      <c r="L107" s="55" t="s">
        <v>81</v>
      </c>
    </row>
    <row r="108" spans="1:12" ht="38.25" x14ac:dyDescent="0.2">
      <c r="A108" s="75">
        <v>37049</v>
      </c>
      <c r="B108" s="78" t="s">
        <v>82</v>
      </c>
      <c r="C108" s="78" t="s">
        <v>20</v>
      </c>
      <c r="D108" s="78" t="s">
        <v>82</v>
      </c>
      <c r="E108" s="78" t="s">
        <v>83</v>
      </c>
      <c r="F108" s="78" t="s">
        <v>12</v>
      </c>
      <c r="G108" s="57" t="s">
        <v>176</v>
      </c>
      <c r="H108" s="57" t="s">
        <v>177</v>
      </c>
      <c r="I108" s="78" t="s">
        <v>80</v>
      </c>
      <c r="J108" s="78" t="s">
        <v>80</v>
      </c>
      <c r="K108" s="78" t="s">
        <v>80</v>
      </c>
      <c r="L108" s="78" t="s">
        <v>81</v>
      </c>
    </row>
    <row r="109" spans="1:12" ht="63.75" x14ac:dyDescent="0.2">
      <c r="A109" s="75">
        <v>37047</v>
      </c>
      <c r="B109" s="79" t="s">
        <v>178</v>
      </c>
      <c r="C109" s="68" t="s">
        <v>19</v>
      </c>
      <c r="D109" s="79" t="s">
        <v>179</v>
      </c>
      <c r="E109" s="80" t="s">
        <v>180</v>
      </c>
      <c r="F109" s="68" t="s">
        <v>12</v>
      </c>
      <c r="G109" s="79" t="s">
        <v>181</v>
      </c>
      <c r="H109" s="79"/>
      <c r="I109" s="81" t="s">
        <v>80</v>
      </c>
      <c r="J109" s="81" t="s">
        <v>80</v>
      </c>
      <c r="K109" s="81" t="s">
        <v>80</v>
      </c>
      <c r="L109" s="81" t="s">
        <v>81</v>
      </c>
    </row>
    <row r="110" spans="1:12" ht="102" x14ac:dyDescent="0.2">
      <c r="A110" s="75">
        <v>37046</v>
      </c>
      <c r="B110" s="45" t="s">
        <v>182</v>
      </c>
      <c r="C110" s="46"/>
      <c r="D110" s="45"/>
      <c r="E110" s="20" t="s">
        <v>183</v>
      </c>
      <c r="F110" s="46" t="s">
        <v>14</v>
      </c>
      <c r="G110" s="45" t="s">
        <v>184</v>
      </c>
      <c r="H110" s="45" t="s">
        <v>185</v>
      </c>
      <c r="I110" s="81" t="s">
        <v>80</v>
      </c>
      <c r="J110" s="81" t="s">
        <v>80</v>
      </c>
      <c r="K110" s="81" t="s">
        <v>80</v>
      </c>
      <c r="L110" s="81" t="s">
        <v>81</v>
      </c>
    </row>
    <row r="111" spans="1:12" ht="76.5" x14ac:dyDescent="0.2">
      <c r="A111" s="75">
        <v>37046</v>
      </c>
      <c r="B111" s="45" t="s">
        <v>82</v>
      </c>
      <c r="C111" s="46" t="s">
        <v>20</v>
      </c>
      <c r="D111" s="45" t="s">
        <v>82</v>
      </c>
      <c r="E111" s="20" t="s">
        <v>83</v>
      </c>
      <c r="F111" s="46" t="s">
        <v>84</v>
      </c>
      <c r="G111" s="45" t="s">
        <v>186</v>
      </c>
      <c r="H111" s="45" t="s">
        <v>187</v>
      </c>
      <c r="I111" s="81" t="s">
        <v>80</v>
      </c>
      <c r="J111" s="81" t="s">
        <v>79</v>
      </c>
      <c r="K111" s="81" t="s">
        <v>79</v>
      </c>
      <c r="L111" s="81" t="s">
        <v>81</v>
      </c>
    </row>
    <row r="112" spans="1:12" x14ac:dyDescent="0.2">
      <c r="A112" s="54">
        <v>37043</v>
      </c>
      <c r="B112" s="57" t="s">
        <v>74</v>
      </c>
      <c r="C112" s="58" t="s">
        <v>24</v>
      </c>
      <c r="D112" s="57" t="s">
        <v>75</v>
      </c>
      <c r="E112" s="59" t="s">
        <v>76</v>
      </c>
      <c r="F112" s="58" t="s">
        <v>12</v>
      </c>
      <c r="G112" s="78" t="s">
        <v>77</v>
      </c>
      <c r="H112" s="78" t="s">
        <v>78</v>
      </c>
      <c r="I112" s="78" t="s">
        <v>79</v>
      </c>
      <c r="J112" s="78" t="s">
        <v>80</v>
      </c>
      <c r="K112" s="78" t="s">
        <v>80</v>
      </c>
      <c r="L112" s="78" t="s">
        <v>81</v>
      </c>
    </row>
    <row r="113" spans="1:12" ht="38.25" x14ac:dyDescent="0.2">
      <c r="A113" s="82">
        <v>37043</v>
      </c>
      <c r="B113" s="45" t="s">
        <v>90</v>
      </c>
      <c r="C113" s="46" t="s">
        <v>20</v>
      </c>
      <c r="D113" s="45" t="s">
        <v>90</v>
      </c>
      <c r="E113" s="20" t="s">
        <v>83</v>
      </c>
      <c r="F113" s="46" t="s">
        <v>10</v>
      </c>
      <c r="G113" s="45" t="s">
        <v>91</v>
      </c>
      <c r="H113" s="20"/>
      <c r="I113" s="81" t="s">
        <v>79</v>
      </c>
      <c r="J113" s="81" t="s">
        <v>79</v>
      </c>
      <c r="K113" s="81" t="s">
        <v>79</v>
      </c>
      <c r="L113" s="81" t="s">
        <v>81</v>
      </c>
    </row>
    <row r="114" spans="1:12" ht="38.25" x14ac:dyDescent="0.2">
      <c r="A114" s="56">
        <v>37043</v>
      </c>
      <c r="B114" s="57" t="s">
        <v>82</v>
      </c>
      <c r="C114" s="58" t="s">
        <v>20</v>
      </c>
      <c r="D114" s="57" t="s">
        <v>82</v>
      </c>
      <c r="E114" s="59" t="s">
        <v>83</v>
      </c>
      <c r="F114" s="58" t="s">
        <v>84</v>
      </c>
      <c r="G114" s="57" t="s">
        <v>85</v>
      </c>
      <c r="H114" s="59" t="s">
        <v>86</v>
      </c>
      <c r="I114" s="78" t="s">
        <v>80</v>
      </c>
      <c r="J114" s="78" t="s">
        <v>80</v>
      </c>
      <c r="K114" s="78" t="s">
        <v>80</v>
      </c>
      <c r="L114" s="78" t="s">
        <v>81</v>
      </c>
    </row>
    <row r="115" spans="1:12" ht="51" x14ac:dyDescent="0.2">
      <c r="A115" s="56">
        <v>37043</v>
      </c>
      <c r="B115" s="57" t="s">
        <v>87</v>
      </c>
      <c r="C115" s="58" t="s">
        <v>20</v>
      </c>
      <c r="D115" s="57" t="s">
        <v>87</v>
      </c>
      <c r="E115" s="59" t="s">
        <v>83</v>
      </c>
      <c r="F115" s="58" t="s">
        <v>10</v>
      </c>
      <c r="G115" s="57" t="s">
        <v>88</v>
      </c>
      <c r="H115" s="59" t="s">
        <v>89</v>
      </c>
      <c r="I115" s="55" t="s">
        <v>80</v>
      </c>
      <c r="J115" s="55" t="s">
        <v>79</v>
      </c>
      <c r="K115" s="55" t="s">
        <v>79</v>
      </c>
      <c r="L115" s="55" t="s">
        <v>81</v>
      </c>
    </row>
    <row r="116" spans="1:12" ht="25.5" x14ac:dyDescent="0.2">
      <c r="A116" s="61">
        <v>37042</v>
      </c>
      <c r="B116" s="57" t="s">
        <v>82</v>
      </c>
      <c r="C116" s="58" t="s">
        <v>20</v>
      </c>
      <c r="D116" s="57" t="s">
        <v>82</v>
      </c>
      <c r="E116" s="59" t="s">
        <v>83</v>
      </c>
      <c r="F116" s="58" t="s">
        <v>84</v>
      </c>
      <c r="G116" s="59" t="s">
        <v>85</v>
      </c>
      <c r="H116" s="59" t="s">
        <v>92</v>
      </c>
      <c r="I116" s="60" t="s">
        <v>79</v>
      </c>
      <c r="J116" s="60" t="s">
        <v>79</v>
      </c>
      <c r="K116" s="60" t="s">
        <v>80</v>
      </c>
      <c r="L116" s="60" t="s">
        <v>81</v>
      </c>
    </row>
    <row r="117" spans="1:12" ht="38.25" x14ac:dyDescent="0.2">
      <c r="A117" s="61">
        <v>37040</v>
      </c>
      <c r="B117" s="57" t="s">
        <v>87</v>
      </c>
      <c r="C117" s="58" t="s">
        <v>20</v>
      </c>
      <c r="D117" s="57" t="s">
        <v>87</v>
      </c>
      <c r="E117" s="59" t="s">
        <v>83</v>
      </c>
      <c r="F117" s="58" t="s">
        <v>84</v>
      </c>
      <c r="G117" s="59" t="s">
        <v>93</v>
      </c>
      <c r="H117" s="59" t="s">
        <v>94</v>
      </c>
      <c r="I117" s="60" t="s">
        <v>80</v>
      </c>
      <c r="J117" s="60" t="s">
        <v>80</v>
      </c>
      <c r="K117" s="60" t="s">
        <v>80</v>
      </c>
      <c r="L117" s="60" t="s">
        <v>81</v>
      </c>
    </row>
    <row r="118" spans="1:12" ht="74.25" customHeight="1" x14ac:dyDescent="0.2">
      <c r="A118" s="61">
        <v>37035</v>
      </c>
      <c r="B118" s="57" t="s">
        <v>95</v>
      </c>
      <c r="C118" s="58" t="s">
        <v>20</v>
      </c>
      <c r="D118" s="59" t="s">
        <v>96</v>
      </c>
      <c r="E118" s="59" t="s">
        <v>83</v>
      </c>
      <c r="F118" s="58" t="s">
        <v>84</v>
      </c>
      <c r="G118" s="59" t="s">
        <v>97</v>
      </c>
      <c r="H118" s="59" t="s">
        <v>94</v>
      </c>
      <c r="I118" s="60" t="s">
        <v>80</v>
      </c>
      <c r="J118" s="60" t="s">
        <v>79</v>
      </c>
      <c r="K118" s="60" t="s">
        <v>79</v>
      </c>
      <c r="L118" s="60" t="s">
        <v>81</v>
      </c>
    </row>
    <row r="119" spans="1:12" x14ac:dyDescent="0.2">
      <c r="A119" s="61">
        <v>37035</v>
      </c>
      <c r="B119" s="57" t="s">
        <v>82</v>
      </c>
      <c r="C119" s="58" t="s">
        <v>20</v>
      </c>
      <c r="D119" s="57" t="s">
        <v>82</v>
      </c>
      <c r="E119" s="59" t="s">
        <v>83</v>
      </c>
      <c r="F119" s="58" t="s">
        <v>84</v>
      </c>
      <c r="G119" s="59" t="s">
        <v>98</v>
      </c>
      <c r="H119" s="59" t="s">
        <v>99</v>
      </c>
      <c r="I119" s="60"/>
      <c r="J119" s="60"/>
      <c r="K119" s="60"/>
      <c r="L119" s="60" t="s">
        <v>81</v>
      </c>
    </row>
    <row r="120" spans="1:12" ht="38.25" x14ac:dyDescent="0.2">
      <c r="A120" s="61">
        <v>37033</v>
      </c>
      <c r="B120" s="57" t="s">
        <v>100</v>
      </c>
      <c r="C120" s="58" t="s">
        <v>20</v>
      </c>
      <c r="D120" s="57" t="s">
        <v>100</v>
      </c>
      <c r="E120" s="59" t="s">
        <v>83</v>
      </c>
      <c r="F120" s="58" t="s">
        <v>12</v>
      </c>
      <c r="G120" s="22" t="s">
        <v>101</v>
      </c>
      <c r="H120" s="22" t="s">
        <v>102</v>
      </c>
      <c r="I120" s="60" t="s">
        <v>79</v>
      </c>
      <c r="J120" s="60" t="s">
        <v>80</v>
      </c>
      <c r="K120" s="60" t="s">
        <v>80</v>
      </c>
      <c r="L120" s="60" t="s">
        <v>81</v>
      </c>
    </row>
    <row r="121" spans="1:12" ht="51" x14ac:dyDescent="0.2">
      <c r="A121" s="61">
        <v>37033</v>
      </c>
      <c r="B121" s="57" t="s">
        <v>87</v>
      </c>
      <c r="C121" s="58" t="s">
        <v>20</v>
      </c>
      <c r="D121" s="57" t="s">
        <v>87</v>
      </c>
      <c r="E121" s="59" t="s">
        <v>83</v>
      </c>
      <c r="F121" s="58" t="s">
        <v>84</v>
      </c>
      <c r="G121" s="59" t="s">
        <v>103</v>
      </c>
      <c r="H121" s="59" t="s">
        <v>104</v>
      </c>
      <c r="I121" s="60" t="s">
        <v>80</v>
      </c>
      <c r="J121" s="60" t="s">
        <v>80</v>
      </c>
      <c r="K121" s="60" t="s">
        <v>80</v>
      </c>
      <c r="L121" s="60" t="s">
        <v>81</v>
      </c>
    </row>
    <row r="122" spans="1:12" ht="25.5" x14ac:dyDescent="0.2">
      <c r="A122" s="61">
        <v>37032</v>
      </c>
      <c r="B122" s="57" t="s">
        <v>105</v>
      </c>
      <c r="C122" s="58" t="s">
        <v>106</v>
      </c>
      <c r="D122" s="57" t="s">
        <v>107</v>
      </c>
      <c r="E122" s="59" t="s">
        <v>108</v>
      </c>
      <c r="F122" s="58" t="s">
        <v>84</v>
      </c>
      <c r="G122" s="59" t="s">
        <v>109</v>
      </c>
      <c r="H122" s="59" t="s">
        <v>110</v>
      </c>
      <c r="I122" s="60" t="s">
        <v>80</v>
      </c>
      <c r="J122" s="60" t="s">
        <v>79</v>
      </c>
      <c r="K122" s="60" t="s">
        <v>80</v>
      </c>
      <c r="L122" s="60" t="s">
        <v>81</v>
      </c>
    </row>
    <row r="123" spans="1:12" ht="38.25" x14ac:dyDescent="0.2">
      <c r="A123" s="61">
        <v>37029</v>
      </c>
      <c r="B123" s="57" t="s">
        <v>87</v>
      </c>
      <c r="C123" s="60" t="s">
        <v>20</v>
      </c>
      <c r="D123" s="57" t="s">
        <v>87</v>
      </c>
      <c r="E123" s="59" t="s">
        <v>83</v>
      </c>
      <c r="F123" s="58" t="s">
        <v>84</v>
      </c>
      <c r="G123" s="59" t="s">
        <v>111</v>
      </c>
      <c r="H123" s="59" t="s">
        <v>112</v>
      </c>
      <c r="I123" s="60" t="s">
        <v>79</v>
      </c>
      <c r="J123" s="60" t="s">
        <v>79</v>
      </c>
      <c r="K123" s="60" t="s">
        <v>80</v>
      </c>
      <c r="L123" s="60" t="s">
        <v>81</v>
      </c>
    </row>
    <row r="124" spans="1:12" ht="127.5" x14ac:dyDescent="0.2">
      <c r="A124" s="61">
        <v>37019</v>
      </c>
      <c r="B124" s="57" t="s">
        <v>113</v>
      </c>
      <c r="C124" s="58" t="s">
        <v>20</v>
      </c>
      <c r="D124" s="57" t="s">
        <v>113</v>
      </c>
      <c r="E124" s="59" t="s">
        <v>83</v>
      </c>
      <c r="F124" s="58" t="s">
        <v>84</v>
      </c>
      <c r="G124" s="59" t="s">
        <v>114</v>
      </c>
      <c r="H124" s="59" t="s">
        <v>115</v>
      </c>
      <c r="I124" s="60" t="s">
        <v>79</v>
      </c>
      <c r="J124" s="60" t="s">
        <v>79</v>
      </c>
      <c r="K124" s="60" t="s">
        <v>79</v>
      </c>
      <c r="L124" s="60" t="s">
        <v>81</v>
      </c>
    </row>
    <row r="125" spans="1:12" ht="114.75" x14ac:dyDescent="0.2">
      <c r="A125" s="61">
        <v>37019</v>
      </c>
      <c r="B125" s="57" t="s">
        <v>87</v>
      </c>
      <c r="C125" s="58" t="s">
        <v>20</v>
      </c>
      <c r="D125" s="57" t="s">
        <v>87</v>
      </c>
      <c r="E125" s="59" t="s">
        <v>83</v>
      </c>
      <c r="F125" s="58" t="s">
        <v>84</v>
      </c>
      <c r="G125" s="59" t="s">
        <v>116</v>
      </c>
      <c r="H125" s="59" t="s">
        <v>117</v>
      </c>
      <c r="I125" s="60" t="s">
        <v>80</v>
      </c>
      <c r="J125" s="60" t="s">
        <v>80</v>
      </c>
      <c r="K125" s="60" t="s">
        <v>80</v>
      </c>
      <c r="L125" s="60" t="s">
        <v>81</v>
      </c>
    </row>
    <row r="126" spans="1:12" ht="63.75" x14ac:dyDescent="0.2">
      <c r="A126" s="61">
        <v>37011</v>
      </c>
      <c r="B126" s="57" t="s">
        <v>144</v>
      </c>
      <c r="C126" s="58" t="s">
        <v>33</v>
      </c>
      <c r="D126" s="57" t="s">
        <v>145</v>
      </c>
      <c r="E126" s="59" t="s">
        <v>146</v>
      </c>
      <c r="F126" s="58" t="s">
        <v>10</v>
      </c>
      <c r="G126" s="57" t="s">
        <v>147</v>
      </c>
      <c r="H126" s="57" t="s">
        <v>148</v>
      </c>
      <c r="I126" s="58" t="s">
        <v>79</v>
      </c>
      <c r="J126" s="58" t="s">
        <v>79</v>
      </c>
      <c r="K126" s="58" t="s">
        <v>79</v>
      </c>
      <c r="L126" s="58" t="s">
        <v>81</v>
      </c>
    </row>
    <row r="127" spans="1:12" ht="38.25" x14ac:dyDescent="0.2">
      <c r="A127" s="61">
        <v>37008</v>
      </c>
      <c r="B127" s="57" t="s">
        <v>149</v>
      </c>
      <c r="C127" s="58" t="s">
        <v>24</v>
      </c>
      <c r="D127" s="57" t="s">
        <v>150</v>
      </c>
      <c r="E127" s="57"/>
      <c r="F127" s="58" t="s">
        <v>151</v>
      </c>
      <c r="G127" s="57" t="s">
        <v>152</v>
      </c>
      <c r="H127" s="57" t="s">
        <v>153</v>
      </c>
      <c r="I127" s="58" t="s">
        <v>80</v>
      </c>
      <c r="J127" s="58" t="s">
        <v>80</v>
      </c>
      <c r="K127" s="58" t="s">
        <v>80</v>
      </c>
      <c r="L127" s="74" t="s">
        <v>81</v>
      </c>
    </row>
    <row r="128" spans="1:12" ht="38.25" x14ac:dyDescent="0.2">
      <c r="A128" s="61">
        <v>37008</v>
      </c>
      <c r="B128" s="57" t="s">
        <v>188</v>
      </c>
      <c r="C128" s="58" t="s">
        <v>33</v>
      </c>
      <c r="D128" s="57" t="s">
        <v>145</v>
      </c>
      <c r="E128" s="59" t="s">
        <v>146</v>
      </c>
      <c r="F128" s="58" t="s">
        <v>10</v>
      </c>
      <c r="G128" s="57" t="s">
        <v>189</v>
      </c>
      <c r="H128" s="57" t="s">
        <v>190</v>
      </c>
      <c r="I128" s="58"/>
      <c r="J128" s="58"/>
      <c r="K128" s="58"/>
      <c r="L128" s="58" t="s">
        <v>81</v>
      </c>
    </row>
    <row r="129" spans="1:12" x14ac:dyDescent="0.2">
      <c r="A129" s="61"/>
      <c r="B129" s="57"/>
      <c r="C129" s="58"/>
      <c r="D129" s="57"/>
      <c r="E129" s="57"/>
      <c r="F129" s="58"/>
      <c r="G129" s="57"/>
      <c r="H129" s="57"/>
      <c r="I129" s="58"/>
      <c r="J129" s="58"/>
      <c r="K129" s="58"/>
      <c r="L129" s="74"/>
    </row>
    <row r="130" spans="1:12" x14ac:dyDescent="0.2">
      <c r="A130" s="61"/>
      <c r="B130" s="57"/>
      <c r="C130" s="58"/>
      <c r="D130" s="57"/>
      <c r="E130" s="57"/>
      <c r="F130" s="58"/>
      <c r="G130" s="57"/>
      <c r="H130" s="57"/>
      <c r="I130" s="58"/>
      <c r="J130" s="58"/>
      <c r="K130" s="58"/>
      <c r="L130" s="74"/>
    </row>
    <row r="131" spans="1:12" x14ac:dyDescent="0.2">
      <c r="A131" s="61"/>
      <c r="B131" s="57"/>
      <c r="C131" s="58"/>
      <c r="D131" s="57"/>
      <c r="E131" s="57"/>
      <c r="F131" s="58"/>
      <c r="G131" s="57"/>
      <c r="H131" s="57"/>
      <c r="I131" s="58"/>
      <c r="J131" s="58"/>
      <c r="K131" s="58"/>
      <c r="L131" s="74"/>
    </row>
    <row r="132" spans="1:12" x14ac:dyDescent="0.2">
      <c r="A132" s="61"/>
      <c r="B132" s="57"/>
      <c r="C132" s="58"/>
      <c r="D132" s="57"/>
      <c r="E132" s="57"/>
      <c r="F132" s="58"/>
      <c r="G132" s="57"/>
      <c r="H132" s="57"/>
      <c r="I132" s="58"/>
      <c r="J132" s="58"/>
      <c r="K132" s="58"/>
      <c r="L132" s="74"/>
    </row>
    <row r="133" spans="1:12" x14ac:dyDescent="0.2">
      <c r="A133" s="61"/>
      <c r="B133" s="57"/>
      <c r="C133" s="58"/>
      <c r="D133" s="57"/>
      <c r="E133" s="57"/>
      <c r="F133" s="58"/>
      <c r="G133" s="57"/>
      <c r="H133" s="57"/>
      <c r="I133" s="58"/>
      <c r="J133" s="58"/>
      <c r="K133" s="58"/>
      <c r="L133" s="74"/>
    </row>
    <row r="134" spans="1:12" x14ac:dyDescent="0.2">
      <c r="A134" s="61"/>
      <c r="B134" s="57"/>
      <c r="C134" s="58"/>
      <c r="D134" s="57"/>
      <c r="E134" s="57"/>
      <c r="F134" s="58"/>
      <c r="G134" s="57"/>
      <c r="H134" s="57"/>
      <c r="I134" s="58"/>
      <c r="J134" s="58"/>
      <c r="K134" s="58"/>
      <c r="L134" s="74"/>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C141/$C$150</f>
        <v>0</v>
      </c>
      <c r="C141" s="7">
        <f>'summary 0604'!I24</f>
        <v>0</v>
      </c>
      <c r="D141">
        <f>33+1+1+1+1</f>
        <v>37</v>
      </c>
      <c r="E141" s="70"/>
    </row>
    <row r="142" spans="1:12" x14ac:dyDescent="0.2">
      <c r="A142" s="24" t="s">
        <v>19</v>
      </c>
      <c r="B142" s="69">
        <f t="shared" ref="B142:B149" si="0">C142/$C$150</f>
        <v>0.1875</v>
      </c>
      <c r="C142" s="7">
        <f>'summary 0604'!I25</f>
        <v>3</v>
      </c>
      <c r="D142">
        <f>540+17</f>
        <v>557</v>
      </c>
      <c r="E142" s="70"/>
    </row>
    <row r="143" spans="1:12" x14ac:dyDescent="0.2">
      <c r="A143" s="24" t="s">
        <v>20</v>
      </c>
      <c r="B143" s="69">
        <f t="shared" si="0"/>
        <v>0.625</v>
      </c>
      <c r="C143" s="7">
        <f>'summary 0604'!I26</f>
        <v>10</v>
      </c>
      <c r="D143">
        <f>13+1</f>
        <v>14</v>
      </c>
      <c r="E143" s="70"/>
    </row>
    <row r="144" spans="1:12" x14ac:dyDescent="0.2">
      <c r="A144" s="24" t="s">
        <v>33</v>
      </c>
      <c r="B144" s="69">
        <f t="shared" si="0"/>
        <v>0</v>
      </c>
      <c r="C144" s="7">
        <f>'summary 0604'!I27</f>
        <v>0</v>
      </c>
      <c r="D144">
        <v>36</v>
      </c>
      <c r="E144" s="70"/>
    </row>
    <row r="145" spans="1:5" x14ac:dyDescent="0.2">
      <c r="A145" s="24" t="s">
        <v>21</v>
      </c>
      <c r="B145" s="69">
        <f t="shared" si="0"/>
        <v>6.25E-2</v>
      </c>
      <c r="C145" s="7">
        <f>'summary 0604'!I28</f>
        <v>1</v>
      </c>
      <c r="D145">
        <f>288+2</f>
        <v>290</v>
      </c>
      <c r="E145" s="70"/>
    </row>
    <row r="146" spans="1:5" x14ac:dyDescent="0.2">
      <c r="A146" s="24" t="s">
        <v>22</v>
      </c>
      <c r="B146" s="69">
        <f t="shared" si="0"/>
        <v>6.25E-2</v>
      </c>
      <c r="C146" s="7">
        <f>'summary 0604'!I29</f>
        <v>1</v>
      </c>
      <c r="D146">
        <f>132+2</f>
        <v>134</v>
      </c>
      <c r="E146" s="70"/>
    </row>
    <row r="147" spans="1:5" x14ac:dyDescent="0.2">
      <c r="A147" s="24" t="s">
        <v>23</v>
      </c>
      <c r="B147" s="69">
        <f t="shared" si="0"/>
        <v>0</v>
      </c>
      <c r="C147" s="7">
        <f>'summary 0604'!I30</f>
        <v>0</v>
      </c>
      <c r="D147">
        <v>9</v>
      </c>
      <c r="E147" s="70"/>
    </row>
    <row r="148" spans="1:5" x14ac:dyDescent="0.2">
      <c r="A148" s="24" t="s">
        <v>24</v>
      </c>
      <c r="B148" s="69">
        <f t="shared" si="0"/>
        <v>0</v>
      </c>
      <c r="C148" s="7">
        <f>'summary 0604'!I31</f>
        <v>0</v>
      </c>
      <c r="D148">
        <v>10</v>
      </c>
      <c r="E148" s="70"/>
    </row>
    <row r="149" spans="1:5" x14ac:dyDescent="0.2">
      <c r="A149" s="72" t="s">
        <v>164</v>
      </c>
      <c r="B149" s="69">
        <f t="shared" si="0"/>
        <v>6.25E-2</v>
      </c>
      <c r="C149" s="7">
        <f>'summary 0604'!I32</f>
        <v>1</v>
      </c>
    </row>
    <row r="150" spans="1:5" x14ac:dyDescent="0.2">
      <c r="A150" s="72" t="s">
        <v>162</v>
      </c>
      <c r="B150" s="73">
        <f>SUM(B141:B149)</f>
        <v>1</v>
      </c>
      <c r="C150">
        <f>SUM(C141:C149)</f>
        <v>16</v>
      </c>
      <c r="D150">
        <f>SUM(D141:D149)</f>
        <v>1087</v>
      </c>
    </row>
  </sheetData>
  <phoneticPr fontId="0" type="noConversion"/>
  <printOptions horizontalCentered="1"/>
  <pageMargins left="0.25" right="0.25" top="1.25" bottom="0.5" header="0.5" footer="0.25"/>
  <pageSetup paperSize="5" scale="64" orientation="landscape"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87" max="1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workbookViewId="0">
      <selection activeCell="I24" sqref="I24:I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157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f>2+3</f>
        <v>5</v>
      </c>
    </row>
    <row r="13" spans="1:11" x14ac:dyDescent="0.2">
      <c r="A13" s="11" t="s">
        <v>84</v>
      </c>
      <c r="B13" s="8"/>
      <c r="C13" s="8" t="s">
        <v>55</v>
      </c>
      <c r="D13" s="8"/>
      <c r="E13" s="8"/>
      <c r="F13" s="8"/>
      <c r="G13" s="8"/>
      <c r="H13" s="8"/>
      <c r="I13" s="8"/>
      <c r="J13" s="8"/>
      <c r="K13">
        <f>1+1+1+1+1</f>
        <v>5</v>
      </c>
    </row>
    <row r="14" spans="1:11" x14ac:dyDescent="0.2">
      <c r="A14" s="11" t="s">
        <v>151</v>
      </c>
      <c r="B14" s="8"/>
      <c r="C14" s="8" t="s">
        <v>56</v>
      </c>
      <c r="D14" s="8"/>
      <c r="E14" s="8"/>
      <c r="F14" s="8"/>
      <c r="G14" s="8"/>
      <c r="H14" s="8"/>
      <c r="I14" s="8"/>
      <c r="J14" s="8"/>
      <c r="K14">
        <f>1</f>
        <v>1</v>
      </c>
    </row>
    <row r="15" spans="1:11" x14ac:dyDescent="0.2">
      <c r="A15" s="11" t="s">
        <v>12</v>
      </c>
      <c r="B15" s="8"/>
      <c r="C15" s="8" t="s">
        <v>3</v>
      </c>
      <c r="D15" s="8"/>
      <c r="E15" s="8"/>
      <c r="F15" s="8"/>
      <c r="G15" s="8"/>
      <c r="H15" s="8"/>
      <c r="I15" s="8"/>
      <c r="J15" s="8"/>
      <c r="K15">
        <f>1+1+1</f>
        <v>3</v>
      </c>
    </row>
    <row r="16" spans="1:11" x14ac:dyDescent="0.2">
      <c r="A16" s="11" t="s">
        <v>13</v>
      </c>
      <c r="B16" s="8"/>
      <c r="C16" s="8" t="s">
        <v>7</v>
      </c>
      <c r="D16" s="8"/>
      <c r="E16" s="8"/>
      <c r="F16" s="8"/>
      <c r="G16" s="8"/>
      <c r="H16" s="8"/>
      <c r="I16" s="8"/>
      <c r="J16" s="8"/>
    </row>
    <row r="17" spans="1:11" x14ac:dyDescent="0.2">
      <c r="A17" s="11" t="s">
        <v>14</v>
      </c>
      <c r="B17" s="8"/>
      <c r="C17" s="8" t="s">
        <v>4</v>
      </c>
      <c r="D17" s="8"/>
      <c r="E17" s="8"/>
      <c r="F17" s="8"/>
      <c r="G17" s="8"/>
      <c r="H17" s="8"/>
      <c r="I17" s="8"/>
      <c r="J17" s="8"/>
      <c r="K17">
        <f>1+1</f>
        <v>2</v>
      </c>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v>0</v>
      </c>
      <c r="J24" s="46"/>
      <c r="K24" s="46" t="s">
        <v>27</v>
      </c>
    </row>
    <row r="25" spans="1:11" x14ac:dyDescent="0.2">
      <c r="A25" s="44" t="s">
        <v>19</v>
      </c>
      <c r="B25" s="45"/>
      <c r="C25" s="45"/>
      <c r="D25" s="20"/>
      <c r="E25" s="46"/>
      <c r="F25" s="20"/>
      <c r="G25" s="20"/>
      <c r="H25" s="46"/>
      <c r="I25" s="46">
        <f>2+1</f>
        <v>3</v>
      </c>
      <c r="J25" s="46"/>
      <c r="K25" s="22" t="s">
        <v>158</v>
      </c>
    </row>
    <row r="26" spans="1:11" ht="38.25" x14ac:dyDescent="0.2">
      <c r="A26" s="44" t="s">
        <v>20</v>
      </c>
      <c r="B26" s="45"/>
      <c r="C26" s="45"/>
      <c r="D26" s="20"/>
      <c r="E26" s="46"/>
      <c r="F26" s="20"/>
      <c r="G26" s="20"/>
      <c r="H26" s="46"/>
      <c r="I26" s="46">
        <f>8+1+1</f>
        <v>10</v>
      </c>
      <c r="J26" s="46"/>
      <c r="K26" s="20" t="s">
        <v>159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t="s">
        <v>160</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54</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v>1</v>
      </c>
    </row>
    <row r="12" spans="1:11" x14ac:dyDescent="0.2">
      <c r="A12" s="11" t="s">
        <v>10</v>
      </c>
      <c r="B12" s="8"/>
      <c r="C12" s="8" t="s">
        <v>5</v>
      </c>
      <c r="D12" s="8"/>
      <c r="E12" s="8"/>
      <c r="F12" s="8"/>
      <c r="G12" s="8"/>
      <c r="H12" s="8"/>
      <c r="I12" s="8"/>
      <c r="J12" s="8"/>
      <c r="K12" s="11">
        <f>8</f>
        <v>8</v>
      </c>
    </row>
    <row r="13" spans="1:11" x14ac:dyDescent="0.2">
      <c r="A13" s="11" t="s">
        <v>84</v>
      </c>
      <c r="B13" s="8"/>
      <c r="C13" s="8" t="s">
        <v>55</v>
      </c>
      <c r="D13" s="8"/>
      <c r="E13" s="8"/>
      <c r="F13" s="8"/>
      <c r="G13" s="8"/>
      <c r="H13" s="8"/>
      <c r="I13" s="8"/>
      <c r="J13" s="8"/>
      <c r="K13" s="11">
        <f>4</f>
        <v>4</v>
      </c>
    </row>
    <row r="14" spans="1:11" x14ac:dyDescent="0.2">
      <c r="A14" s="11" t="s">
        <v>151</v>
      </c>
      <c r="B14" s="8"/>
      <c r="C14" s="8" t="s">
        <v>56</v>
      </c>
      <c r="D14" s="8"/>
      <c r="E14" s="8"/>
      <c r="F14" s="8"/>
      <c r="G14" s="8"/>
      <c r="H14" s="8"/>
      <c r="I14" s="8"/>
      <c r="J14" s="8"/>
      <c r="K14" s="11"/>
    </row>
    <row r="15" spans="1:11" x14ac:dyDescent="0.2">
      <c r="A15" s="11" t="s">
        <v>12</v>
      </c>
      <c r="B15" s="8"/>
      <c r="C15" s="8" t="s">
        <v>3</v>
      </c>
      <c r="D15" s="8"/>
      <c r="E15" s="8"/>
      <c r="F15" s="8"/>
      <c r="G15" s="8"/>
      <c r="H15" s="8"/>
      <c r="I15" s="8"/>
      <c r="J15" s="8"/>
      <c r="K15" s="11">
        <f>1</f>
        <v>1</v>
      </c>
    </row>
    <row r="16" spans="1:11" x14ac:dyDescent="0.2">
      <c r="A16" s="11" t="s">
        <v>13</v>
      </c>
      <c r="B16" s="8"/>
      <c r="C16" s="8" t="s">
        <v>7</v>
      </c>
      <c r="D16" s="8"/>
      <c r="E16" s="8"/>
      <c r="F16" s="8"/>
      <c r="G16" s="8"/>
      <c r="H16" s="8"/>
      <c r="I16" s="8"/>
      <c r="J16" s="8"/>
      <c r="K16" s="11">
        <f>3</f>
        <v>3</v>
      </c>
    </row>
    <row r="17" spans="1:11" x14ac:dyDescent="0.2">
      <c r="A17" s="11" t="s">
        <v>14</v>
      </c>
      <c r="B17" s="8"/>
      <c r="C17" s="8" t="s">
        <v>4</v>
      </c>
      <c r="D17" s="8"/>
      <c r="E17" s="8"/>
      <c r="F17" s="8"/>
      <c r="G17" s="8"/>
      <c r="H17" s="8"/>
      <c r="I17" s="8"/>
      <c r="J17" s="8"/>
      <c r="K17" s="11"/>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t="s">
        <v>27</v>
      </c>
    </row>
    <row r="25" spans="1:11" ht="38.25" x14ac:dyDescent="0.2">
      <c r="A25" s="44" t="s">
        <v>19</v>
      </c>
      <c r="B25" s="45"/>
      <c r="C25" s="45"/>
      <c r="D25" s="20"/>
      <c r="E25" s="46"/>
      <c r="F25" s="20"/>
      <c r="G25" s="20"/>
      <c r="H25" s="46"/>
      <c r="I25" s="46">
        <v>1</v>
      </c>
      <c r="J25" s="46"/>
      <c r="K25" s="22" t="s">
        <v>28</v>
      </c>
    </row>
    <row r="26" spans="1:11" ht="38.25" x14ac:dyDescent="0.2">
      <c r="A26" s="44" t="s">
        <v>20</v>
      </c>
      <c r="B26" s="45"/>
      <c r="C26" s="45"/>
      <c r="D26" s="20"/>
      <c r="E26" s="46"/>
      <c r="F26" s="20"/>
      <c r="G26" s="20"/>
      <c r="H26" s="46"/>
      <c r="I26" s="46">
        <v>8</v>
      </c>
      <c r="J26" s="46"/>
      <c r="K26" s="20" t="s">
        <v>51</v>
      </c>
    </row>
    <row r="27" spans="1:11" x14ac:dyDescent="0.2">
      <c r="A27" s="44" t="s">
        <v>33</v>
      </c>
      <c r="B27" s="45"/>
      <c r="C27" s="45"/>
      <c r="D27" s="20"/>
      <c r="E27" s="46"/>
      <c r="F27" s="20"/>
      <c r="G27" s="20"/>
      <c r="H27" s="46"/>
      <c r="I27" s="46"/>
      <c r="J27" s="46"/>
      <c r="K27" s="46" t="s">
        <v>27</v>
      </c>
    </row>
    <row r="28" spans="1:11" x14ac:dyDescent="0.2">
      <c r="A28" s="44" t="s">
        <v>21</v>
      </c>
      <c r="B28" s="45"/>
      <c r="C28" s="45"/>
      <c r="D28" s="20"/>
      <c r="E28" s="46"/>
      <c r="F28" s="20"/>
      <c r="G28" s="20"/>
      <c r="H28" s="46"/>
      <c r="I28" s="46">
        <v>4</v>
      </c>
      <c r="J28" s="46"/>
      <c r="K28" s="46" t="s">
        <v>57</v>
      </c>
    </row>
    <row r="29" spans="1:11" ht="63.75" x14ac:dyDescent="0.2">
      <c r="A29" s="44" t="s">
        <v>22</v>
      </c>
      <c r="B29" s="45"/>
      <c r="C29" s="45"/>
      <c r="D29" s="20"/>
      <c r="E29" s="46"/>
      <c r="F29" s="20"/>
      <c r="G29" s="20"/>
      <c r="H29" s="46"/>
      <c r="I29" s="46">
        <v>2</v>
      </c>
      <c r="J29" s="46"/>
      <c r="K29" s="20" t="s">
        <v>59</v>
      </c>
    </row>
    <row r="30" spans="1:11" x14ac:dyDescent="0.2">
      <c r="A30" s="44" t="s">
        <v>23</v>
      </c>
      <c r="B30" s="45"/>
      <c r="C30" s="45"/>
      <c r="D30" s="20"/>
      <c r="E30" s="46"/>
      <c r="F30" s="20"/>
      <c r="G30" s="20"/>
      <c r="H30" s="46"/>
      <c r="I30" s="46"/>
      <c r="J30" s="46"/>
      <c r="K30" s="46" t="s">
        <v>27</v>
      </c>
    </row>
    <row r="31" spans="1:11" x14ac:dyDescent="0.2">
      <c r="A31" s="44" t="s">
        <v>24</v>
      </c>
      <c r="B31" s="45"/>
      <c r="C31" s="45"/>
      <c r="D31" s="20"/>
      <c r="E31" s="46"/>
      <c r="F31" s="20"/>
      <c r="G31" s="20"/>
      <c r="H31" s="46"/>
      <c r="I31" s="46">
        <v>2</v>
      </c>
      <c r="J31" s="46"/>
      <c r="K31" s="46" t="s">
        <v>58</v>
      </c>
    </row>
    <row r="32" spans="1:11" ht="13.5" thickBot="1" x14ac:dyDescent="0.25">
      <c r="A32" s="2"/>
      <c r="I32" s="2"/>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50</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SUM(K10:K16)</f>
        <v>11</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2</v>
      </c>
    </row>
    <row r="13" spans="1:11" x14ac:dyDescent="0.2">
      <c r="A13" s="11" t="s">
        <v>11</v>
      </c>
      <c r="B13" s="8"/>
      <c r="C13" s="8" t="s">
        <v>6</v>
      </c>
      <c r="D13" s="8"/>
      <c r="E13" s="8"/>
      <c r="F13" s="8"/>
      <c r="G13" s="8"/>
      <c r="H13" s="8"/>
      <c r="I13" s="8"/>
      <c r="J13" s="8"/>
      <c r="K13" s="11">
        <v>7</v>
      </c>
    </row>
    <row r="14" spans="1:11" x14ac:dyDescent="0.2">
      <c r="A14" s="11" t="s">
        <v>12</v>
      </c>
      <c r="B14" s="8"/>
      <c r="C14" s="8" t="s">
        <v>3</v>
      </c>
      <c r="D14" s="8"/>
      <c r="E14" s="8"/>
      <c r="F14" s="8"/>
      <c r="G14" s="8"/>
      <c r="H14" s="8"/>
      <c r="I14" s="8"/>
      <c r="J14" s="8"/>
      <c r="K14" s="11">
        <v>1</v>
      </c>
    </row>
    <row r="15" spans="1:11" x14ac:dyDescent="0.2">
      <c r="A15" s="11" t="s">
        <v>13</v>
      </c>
      <c r="B15" s="8"/>
      <c r="C15" s="8" t="s">
        <v>7</v>
      </c>
      <c r="D15" s="8"/>
      <c r="E15" s="8"/>
      <c r="F15" s="8"/>
      <c r="G15" s="8"/>
      <c r="H15" s="8"/>
      <c r="I15" s="8"/>
      <c r="J15" s="8"/>
      <c r="K15" s="11"/>
    </row>
    <row r="16" spans="1:11" x14ac:dyDescent="0.2">
      <c r="A16" s="11" t="s">
        <v>14</v>
      </c>
      <c r="B16" s="8"/>
      <c r="C16" s="8" t="s">
        <v>4</v>
      </c>
      <c r="D16" s="8"/>
      <c r="E16" s="8"/>
      <c r="F16" s="8"/>
      <c r="G16" s="8"/>
      <c r="H16" s="8"/>
      <c r="I16" s="8"/>
      <c r="J16" s="8"/>
      <c r="K16" s="11">
        <v>1</v>
      </c>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x14ac:dyDescent="0.2">
      <c r="G22" s="1"/>
      <c r="I22" s="5"/>
      <c r="J22" s="6"/>
      <c r="K22" s="5"/>
    </row>
    <row r="23" spans="1:11" x14ac:dyDescent="0.2">
      <c r="A23" s="44" t="s">
        <v>18</v>
      </c>
      <c r="B23" s="45"/>
      <c r="C23" s="45"/>
      <c r="D23" s="20"/>
      <c r="E23" s="46"/>
      <c r="F23" s="20"/>
      <c r="G23" s="20"/>
      <c r="H23" s="46"/>
      <c r="I23" s="46" t="s">
        <v>27</v>
      </c>
      <c r="J23" s="46"/>
      <c r="K23" s="46" t="s">
        <v>27</v>
      </c>
    </row>
    <row r="24" spans="1:11" ht="38.25" x14ac:dyDescent="0.2">
      <c r="A24" s="44" t="s">
        <v>19</v>
      </c>
      <c r="B24" s="45"/>
      <c r="C24" s="45"/>
      <c r="D24" s="20"/>
      <c r="E24" s="46"/>
      <c r="F24" s="20"/>
      <c r="G24" s="20"/>
      <c r="H24" s="46"/>
      <c r="I24" s="46">
        <v>1</v>
      </c>
      <c r="J24" s="46"/>
      <c r="K24" s="22" t="s">
        <v>28</v>
      </c>
    </row>
    <row r="25" spans="1:11" ht="38.25" x14ac:dyDescent="0.2">
      <c r="A25" s="44" t="s">
        <v>20</v>
      </c>
      <c r="B25" s="45"/>
      <c r="C25" s="45"/>
      <c r="D25" s="20"/>
      <c r="E25" s="46"/>
      <c r="F25" s="20"/>
      <c r="G25" s="20"/>
      <c r="H25" s="46"/>
      <c r="I25" s="46">
        <v>8</v>
      </c>
      <c r="J25" s="46"/>
      <c r="K25" s="20" t="s">
        <v>51</v>
      </c>
    </row>
    <row r="26" spans="1:11" x14ac:dyDescent="0.2">
      <c r="A26" s="44" t="s">
        <v>33</v>
      </c>
      <c r="B26" s="45"/>
      <c r="C26" s="45"/>
      <c r="D26" s="20"/>
      <c r="E26" s="46"/>
      <c r="F26" s="20"/>
      <c r="G26" s="20"/>
      <c r="H26" s="46"/>
      <c r="I26" s="46" t="s">
        <v>27</v>
      </c>
      <c r="J26" s="46"/>
      <c r="K26" s="46" t="s">
        <v>27</v>
      </c>
    </row>
    <row r="27" spans="1:11" x14ac:dyDescent="0.2">
      <c r="A27" s="44" t="s">
        <v>21</v>
      </c>
      <c r="B27" s="45"/>
      <c r="C27" s="45"/>
      <c r="D27" s="20"/>
      <c r="E27" s="46"/>
      <c r="F27" s="20"/>
      <c r="G27" s="20"/>
      <c r="H27" s="46"/>
      <c r="I27" s="46" t="s">
        <v>27</v>
      </c>
      <c r="J27" s="46"/>
      <c r="K27" s="46" t="s">
        <v>27</v>
      </c>
    </row>
    <row r="28" spans="1:11" ht="51" x14ac:dyDescent="0.2">
      <c r="A28" s="44" t="s">
        <v>22</v>
      </c>
      <c r="B28" s="45"/>
      <c r="C28" s="45"/>
      <c r="D28" s="20"/>
      <c r="E28" s="46"/>
      <c r="F28" s="20"/>
      <c r="G28" s="20"/>
      <c r="H28" s="46"/>
      <c r="I28" s="46">
        <v>2</v>
      </c>
      <c r="J28" s="46"/>
      <c r="K28" s="20" t="s">
        <v>52</v>
      </c>
    </row>
    <row r="29" spans="1:11" x14ac:dyDescent="0.2">
      <c r="A29" s="44" t="s">
        <v>23</v>
      </c>
      <c r="B29" s="45"/>
      <c r="C29" s="45"/>
      <c r="D29" s="20"/>
      <c r="E29" s="46"/>
      <c r="F29" s="20"/>
      <c r="G29" s="20"/>
      <c r="H29" s="46"/>
      <c r="I29" s="46" t="s">
        <v>27</v>
      </c>
      <c r="J29" s="46"/>
      <c r="K29" s="46" t="s">
        <v>27</v>
      </c>
    </row>
    <row r="30" spans="1:11" x14ac:dyDescent="0.2">
      <c r="A30" s="44" t="s">
        <v>24</v>
      </c>
      <c r="B30" s="45"/>
      <c r="C30" s="45"/>
      <c r="D30" s="20"/>
      <c r="E30" s="46"/>
      <c r="F30" s="20"/>
      <c r="G30" s="20"/>
      <c r="H30" s="46"/>
      <c r="I30" s="46" t="s">
        <v>27</v>
      </c>
      <c r="J30" s="46"/>
      <c r="K30" s="46" t="s">
        <v>27</v>
      </c>
    </row>
    <row r="31" spans="1:11" ht="13.5" thickBot="1" x14ac:dyDescent="0.25">
      <c r="A31" s="2"/>
      <c r="I31" s="2"/>
    </row>
    <row r="32" spans="1:11" ht="13.5" thickTop="1" x14ac:dyDescent="0.2">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9.140625" hidden="1" customWidth="1"/>
    <col min="9" max="9" width="10.7109375" customWidth="1"/>
    <col min="10" max="10" width="3.7109375" customWidth="1"/>
    <col min="11" max="11" width="29.7109375" customWidth="1"/>
  </cols>
  <sheetData>
    <row r="1" spans="1:11" ht="15.75" x14ac:dyDescent="0.25">
      <c r="A1" s="98" t="s">
        <v>35</v>
      </c>
      <c r="B1" s="98"/>
      <c r="C1" s="98"/>
      <c r="D1" s="98"/>
      <c r="E1" s="98"/>
      <c r="F1" s="98"/>
      <c r="G1" s="98"/>
      <c r="H1" s="98"/>
      <c r="I1" s="98"/>
      <c r="J1" s="98"/>
      <c r="K1" s="98"/>
    </row>
    <row r="3" spans="1:11" ht="15" x14ac:dyDescent="0.25">
      <c r="K3" s="21"/>
    </row>
    <row r="4" spans="1:11" ht="6" customHeight="1" thickBot="1" x14ac:dyDescent="0.25">
      <c r="I4" s="14"/>
      <c r="J4" s="14"/>
      <c r="K4" s="14"/>
    </row>
    <row r="5" spans="1:11" ht="13.5" thickBot="1" x14ac:dyDescent="0.25">
      <c r="A5" s="12" t="s">
        <v>17</v>
      </c>
      <c r="B5" s="13"/>
      <c r="C5" s="13"/>
      <c r="D5" s="13"/>
      <c r="E5" s="13"/>
      <c r="F5" s="13"/>
      <c r="G5" s="13"/>
      <c r="H5" s="13"/>
      <c r="I5" s="13"/>
      <c r="J5" s="13"/>
      <c r="K5" s="26">
        <f>SUM(K10:K16)</f>
        <v>13</v>
      </c>
    </row>
    <row r="6" spans="1:11" x14ac:dyDescent="0.2">
      <c r="A6" s="1"/>
      <c r="B6" s="1"/>
      <c r="C6" s="1"/>
      <c r="K6" s="2"/>
    </row>
    <row r="7" spans="1:11" ht="6" customHeight="1" x14ac:dyDescent="0.2">
      <c r="A7" s="1"/>
      <c r="B7" s="1"/>
      <c r="C7" s="1"/>
      <c r="K7" s="2"/>
    </row>
    <row r="8" spans="1:11" ht="13.5" thickBot="1" x14ac:dyDescent="0.25">
      <c r="A8" s="9" t="s">
        <v>2</v>
      </c>
      <c r="B8" s="9"/>
      <c r="C8" s="9" t="s">
        <v>16</v>
      </c>
      <c r="D8" s="9"/>
      <c r="E8" s="10"/>
      <c r="F8" s="10"/>
      <c r="G8" s="10"/>
      <c r="H8" s="10"/>
      <c r="I8" s="10"/>
      <c r="J8" s="10"/>
      <c r="K8" s="19"/>
    </row>
    <row r="9" spans="1:11" ht="6" customHeight="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7</v>
      </c>
    </row>
    <row r="13" spans="1:11" x14ac:dyDescent="0.2">
      <c r="A13" s="11" t="s">
        <v>11</v>
      </c>
      <c r="B13" s="8"/>
      <c r="C13" s="8" t="s">
        <v>6</v>
      </c>
      <c r="D13" s="8"/>
      <c r="E13" s="8"/>
      <c r="F13" s="8"/>
      <c r="G13" s="8"/>
      <c r="H13" s="8"/>
      <c r="I13" s="8"/>
      <c r="J13" s="8"/>
      <c r="K13" s="11">
        <v>5</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1</v>
      </c>
    </row>
    <row r="16" spans="1:11" x14ac:dyDescent="0.2">
      <c r="A16" s="11" t="s">
        <v>14</v>
      </c>
      <c r="B16" s="8"/>
      <c r="C16" s="8" t="s">
        <v>4</v>
      </c>
      <c r="D16" s="8"/>
      <c r="E16" s="8"/>
      <c r="F16" s="8"/>
      <c r="G16" s="8"/>
      <c r="H16" s="8"/>
      <c r="I16" s="8"/>
      <c r="J16" s="8"/>
      <c r="K16" s="11"/>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ht="6" customHeight="1" x14ac:dyDescent="0.2">
      <c r="G22" s="1"/>
      <c r="I22" s="5"/>
      <c r="J22" s="6"/>
      <c r="K22" s="5"/>
    </row>
    <row r="23" spans="1:11" ht="38.25" x14ac:dyDescent="0.2">
      <c r="A23" s="7" t="s">
        <v>18</v>
      </c>
      <c r="B23" s="6"/>
      <c r="C23" s="6"/>
      <c r="D23" s="6"/>
      <c r="E23" s="6"/>
      <c r="F23" s="6"/>
      <c r="G23" s="6"/>
      <c r="H23" s="6"/>
      <c r="I23" s="7">
        <v>1</v>
      </c>
      <c r="J23" s="6"/>
      <c r="K23" s="22" t="s">
        <v>28</v>
      </c>
    </row>
    <row r="24" spans="1:11" x14ac:dyDescent="0.2">
      <c r="A24" s="11" t="s">
        <v>19</v>
      </c>
      <c r="B24" s="8"/>
      <c r="C24" s="8"/>
      <c r="D24" s="8"/>
      <c r="E24" s="8"/>
      <c r="F24" s="8"/>
      <c r="G24" s="8"/>
      <c r="H24" s="8"/>
      <c r="I24" s="11">
        <v>3</v>
      </c>
      <c r="J24" s="8"/>
      <c r="K24" s="20" t="s">
        <v>34</v>
      </c>
    </row>
    <row r="25" spans="1:11" x14ac:dyDescent="0.2">
      <c r="A25" s="11" t="s">
        <v>20</v>
      </c>
      <c r="B25" s="8"/>
      <c r="C25" s="8"/>
      <c r="D25" s="8"/>
      <c r="E25" s="8"/>
      <c r="F25" s="8"/>
      <c r="G25" s="8"/>
      <c r="H25" s="8"/>
      <c r="I25" s="11">
        <v>5</v>
      </c>
      <c r="J25" s="8"/>
      <c r="K25" s="20" t="s">
        <v>32</v>
      </c>
    </row>
    <row r="26" spans="1:11" ht="38.25" x14ac:dyDescent="0.2">
      <c r="A26" s="11" t="s">
        <v>33</v>
      </c>
      <c r="B26" s="8"/>
      <c r="C26" s="8"/>
      <c r="D26" s="8"/>
      <c r="E26" s="8"/>
      <c r="F26" s="8"/>
      <c r="G26" s="8"/>
      <c r="H26" s="8"/>
      <c r="I26" s="11">
        <v>1</v>
      </c>
      <c r="J26" s="8"/>
      <c r="K26" s="20" t="s">
        <v>28</v>
      </c>
    </row>
    <row r="27" spans="1:11" ht="63.75" x14ac:dyDescent="0.2">
      <c r="A27" s="11" t="s">
        <v>21</v>
      </c>
      <c r="B27" s="8"/>
      <c r="C27" s="8"/>
      <c r="D27" s="8"/>
      <c r="E27" s="8"/>
      <c r="F27" s="8"/>
      <c r="G27" s="8"/>
      <c r="H27" s="8"/>
      <c r="I27" s="11">
        <v>1</v>
      </c>
      <c r="J27" s="8"/>
      <c r="K27" s="20" t="s">
        <v>29</v>
      </c>
    </row>
    <row r="28" spans="1:11" ht="38.25" x14ac:dyDescent="0.2">
      <c r="A28" s="11" t="s">
        <v>22</v>
      </c>
      <c r="B28" s="8"/>
      <c r="C28" s="8"/>
      <c r="D28" s="8"/>
      <c r="E28" s="8"/>
      <c r="F28" s="8"/>
      <c r="G28" s="8"/>
      <c r="H28" s="8"/>
      <c r="I28" s="11">
        <v>2</v>
      </c>
      <c r="J28" s="8"/>
      <c r="K28" s="20" t="s">
        <v>28</v>
      </c>
    </row>
    <row r="29" spans="1:11" x14ac:dyDescent="0.2">
      <c r="A29" s="11" t="s">
        <v>23</v>
      </c>
      <c r="B29" s="8"/>
      <c r="C29" s="8"/>
      <c r="D29" s="8"/>
      <c r="E29" s="8"/>
      <c r="F29" s="8"/>
      <c r="G29" s="8"/>
      <c r="H29" s="8"/>
      <c r="I29" s="11" t="s">
        <v>27</v>
      </c>
      <c r="J29" s="8"/>
      <c r="K29" s="11" t="s">
        <v>27</v>
      </c>
    </row>
    <row r="30" spans="1:11" x14ac:dyDescent="0.2">
      <c r="A30" s="17" t="s">
        <v>24</v>
      </c>
      <c r="B30" s="4"/>
      <c r="C30" s="4"/>
      <c r="D30" s="4"/>
      <c r="E30" s="4"/>
      <c r="F30" s="4"/>
      <c r="G30" s="4"/>
      <c r="H30" s="4"/>
      <c r="I30" s="17" t="s">
        <v>27</v>
      </c>
      <c r="J30" s="4"/>
      <c r="K30" s="7" t="s">
        <v>27</v>
      </c>
    </row>
    <row r="31" spans="1:11" ht="6" customHeight="1" thickBot="1" x14ac:dyDescent="0.25">
      <c r="A31" s="2"/>
      <c r="I31" s="2"/>
    </row>
    <row r="32" spans="1:11" ht="13.5" thickTop="1" x14ac:dyDescent="0.2">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0" hidden="1" customWidth="1"/>
    <col min="9" max="9" width="10.7109375" customWidth="1"/>
    <col min="10" max="10" width="3.7109375" customWidth="1"/>
    <col min="11" max="11" width="29.7109375" customWidth="1"/>
  </cols>
  <sheetData>
    <row r="1" spans="1:11" ht="15.75" x14ac:dyDescent="0.25">
      <c r="A1" s="98" t="s">
        <v>36</v>
      </c>
      <c r="B1" s="98"/>
      <c r="C1" s="98"/>
      <c r="D1" s="98"/>
      <c r="E1" s="98"/>
      <c r="F1" s="98"/>
      <c r="G1" s="98"/>
      <c r="H1" s="98"/>
      <c r="I1" s="98"/>
      <c r="J1" s="98"/>
      <c r="K1" s="98"/>
    </row>
    <row r="2" spans="1:11" ht="10.5" customHeight="1" x14ac:dyDescent="0.2"/>
    <row r="3" spans="1:11" ht="8.25" customHeight="1" x14ac:dyDescent="0.25">
      <c r="K3" s="21"/>
    </row>
    <row r="4" spans="1:11" ht="13.5" thickBot="1" x14ac:dyDescent="0.25">
      <c r="I4" s="14"/>
      <c r="J4" s="14"/>
      <c r="K4" s="23"/>
    </row>
    <row r="5" spans="1:11" ht="13.5" thickBot="1" x14ac:dyDescent="0.25">
      <c r="A5" s="12" t="s">
        <v>17</v>
      </c>
      <c r="B5" s="13"/>
      <c r="C5" s="13"/>
      <c r="D5" s="13"/>
      <c r="E5" s="13"/>
      <c r="F5" s="13"/>
      <c r="G5" s="13"/>
      <c r="H5" s="13"/>
      <c r="I5" s="13"/>
      <c r="J5" s="13"/>
      <c r="K5" s="25">
        <f>SUM(K9:K17)</f>
        <v>22</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13</v>
      </c>
    </row>
    <row r="13" spans="1:11" x14ac:dyDescent="0.2">
      <c r="A13" s="11" t="s">
        <v>11</v>
      </c>
      <c r="B13" s="8"/>
      <c r="C13" s="8" t="s">
        <v>6</v>
      </c>
      <c r="D13" s="8"/>
      <c r="E13" s="8"/>
      <c r="F13" s="8"/>
      <c r="G13" s="8"/>
      <c r="H13" s="8"/>
      <c r="I13" s="8"/>
      <c r="J13" s="8"/>
      <c r="K13" s="11">
        <v>6</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2</v>
      </c>
    </row>
    <row r="16" spans="1:11" x14ac:dyDescent="0.2">
      <c r="A16" s="11" t="s">
        <v>14</v>
      </c>
      <c r="B16" s="8"/>
      <c r="C16" s="8" t="s">
        <v>4</v>
      </c>
      <c r="D16" s="8"/>
      <c r="E16" s="8"/>
      <c r="F16" s="8"/>
      <c r="G16" s="8"/>
      <c r="H16" s="8"/>
      <c r="I16" s="8"/>
      <c r="J16" s="8"/>
      <c r="K16" s="11">
        <v>1</v>
      </c>
    </row>
    <row r="17" spans="1:12" x14ac:dyDescent="0.2">
      <c r="A17" s="11" t="s">
        <v>30</v>
      </c>
      <c r="B17" s="8"/>
      <c r="C17" s="8" t="s">
        <v>31</v>
      </c>
      <c r="D17" s="8"/>
      <c r="E17" s="8"/>
      <c r="F17" s="8"/>
      <c r="G17" s="8"/>
      <c r="H17" s="8"/>
      <c r="I17" s="8"/>
      <c r="J17" s="8"/>
      <c r="K17" s="11"/>
    </row>
    <row r="21" spans="1:12" ht="13.5" thickBot="1" x14ac:dyDescent="0.25">
      <c r="A21" s="9" t="s">
        <v>15</v>
      </c>
      <c r="B21" s="10"/>
      <c r="C21" s="10"/>
      <c r="D21" s="10"/>
      <c r="E21" s="10"/>
      <c r="F21" s="10"/>
      <c r="G21" s="9"/>
      <c r="H21" s="10"/>
      <c r="I21" s="9" t="s">
        <v>25</v>
      </c>
      <c r="J21" s="10"/>
      <c r="K21" s="9" t="s">
        <v>26</v>
      </c>
    </row>
    <row r="22" spans="1:12" ht="49.5" customHeight="1" x14ac:dyDescent="0.2">
      <c r="A22" s="7" t="s">
        <v>18</v>
      </c>
      <c r="B22" s="6"/>
      <c r="C22" s="6"/>
      <c r="D22" s="6"/>
      <c r="E22" s="6"/>
      <c r="F22" s="6"/>
      <c r="G22" s="6"/>
      <c r="H22" s="6"/>
      <c r="I22" s="7">
        <v>1</v>
      </c>
      <c r="J22" s="6"/>
      <c r="K22" s="22" t="s">
        <v>42</v>
      </c>
      <c r="L22" s="6"/>
    </row>
    <row r="23" spans="1:12" ht="37.5" customHeight="1" x14ac:dyDescent="0.2">
      <c r="A23" s="11" t="s">
        <v>19</v>
      </c>
      <c r="B23" s="8"/>
      <c r="C23" s="8"/>
      <c r="D23" s="8"/>
      <c r="E23" s="8"/>
      <c r="F23" s="8"/>
      <c r="G23" s="8"/>
      <c r="H23" s="8"/>
      <c r="I23" s="11">
        <v>2</v>
      </c>
      <c r="J23" s="8"/>
      <c r="K23" s="20" t="s">
        <v>40</v>
      </c>
      <c r="L23" s="27"/>
    </row>
    <row r="24" spans="1:12" ht="24" customHeight="1" x14ac:dyDescent="0.2">
      <c r="A24" s="11" t="s">
        <v>20</v>
      </c>
      <c r="B24" s="8"/>
      <c r="C24" s="8"/>
      <c r="D24" s="8"/>
      <c r="E24" s="8"/>
      <c r="F24" s="8"/>
      <c r="G24" s="8"/>
      <c r="H24" s="8"/>
      <c r="I24" s="11">
        <v>8</v>
      </c>
      <c r="J24" s="8"/>
      <c r="K24" s="20" t="s">
        <v>41</v>
      </c>
      <c r="L24" s="27"/>
    </row>
    <row r="25" spans="1:12" ht="28.5" customHeight="1" x14ac:dyDescent="0.2">
      <c r="A25" s="11" t="s">
        <v>33</v>
      </c>
      <c r="B25" s="8"/>
      <c r="C25" s="8"/>
      <c r="D25" s="8"/>
      <c r="E25" s="8"/>
      <c r="F25" s="8"/>
      <c r="G25" s="8"/>
      <c r="H25" s="8"/>
      <c r="I25" s="11">
        <v>2</v>
      </c>
      <c r="J25" s="8"/>
      <c r="K25" s="20" t="s">
        <v>39</v>
      </c>
      <c r="L25" s="27"/>
    </row>
    <row r="26" spans="1:12" ht="63.75" x14ac:dyDescent="0.2">
      <c r="A26" s="11" t="s">
        <v>21</v>
      </c>
      <c r="B26" s="8"/>
      <c r="C26" s="8"/>
      <c r="D26" s="8"/>
      <c r="E26" s="8"/>
      <c r="F26" s="8"/>
      <c r="G26" s="8"/>
      <c r="H26" s="8"/>
      <c r="I26" s="11">
        <v>6</v>
      </c>
      <c r="J26" s="8"/>
      <c r="K26" s="20" t="s">
        <v>29</v>
      </c>
      <c r="L26" s="27"/>
    </row>
    <row r="27" spans="1:12" ht="38.25" x14ac:dyDescent="0.2">
      <c r="A27" s="11" t="s">
        <v>22</v>
      </c>
      <c r="B27" s="8"/>
      <c r="C27" s="8"/>
      <c r="D27" s="8"/>
      <c r="E27" s="8"/>
      <c r="F27" s="8"/>
      <c r="G27" s="8"/>
      <c r="H27" s="8"/>
      <c r="I27" s="11">
        <v>3</v>
      </c>
      <c r="J27" s="8"/>
      <c r="K27" s="20" t="s">
        <v>28</v>
      </c>
      <c r="L27" s="6"/>
    </row>
    <row r="28" spans="1:12" x14ac:dyDescent="0.2">
      <c r="A28" s="11" t="s">
        <v>23</v>
      </c>
      <c r="B28" s="8"/>
      <c r="C28" s="8"/>
      <c r="D28" s="8"/>
      <c r="E28" s="8"/>
      <c r="F28" s="8"/>
      <c r="G28" s="8"/>
      <c r="H28" s="8"/>
      <c r="I28" s="11" t="s">
        <v>27</v>
      </c>
      <c r="J28" s="8"/>
      <c r="K28" s="11" t="s">
        <v>27</v>
      </c>
      <c r="L28" s="6"/>
    </row>
    <row r="29" spans="1:12" x14ac:dyDescent="0.2">
      <c r="A29" s="17" t="s">
        <v>24</v>
      </c>
      <c r="B29" s="4"/>
      <c r="C29" s="4"/>
      <c r="D29" s="4"/>
      <c r="E29" s="4"/>
      <c r="F29" s="4"/>
      <c r="G29" s="4"/>
      <c r="H29" s="4"/>
      <c r="I29" s="17" t="s">
        <v>27</v>
      </c>
      <c r="J29" s="4"/>
      <c r="K29" s="7" t="s">
        <v>27</v>
      </c>
      <c r="L29" s="6"/>
    </row>
    <row r="30" spans="1:12" ht="6" customHeight="1" thickBot="1" x14ac:dyDescent="0.25">
      <c r="A30" s="2"/>
      <c r="I30" s="2"/>
      <c r="L30" s="6"/>
    </row>
    <row r="31" spans="1:12" ht="13.5" thickTop="1" x14ac:dyDescent="0.2">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4.28515625" bestFit="1"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4" s="1" customFormat="1" x14ac:dyDescent="0.2">
      <c r="A1" s="1" t="s">
        <v>61</v>
      </c>
      <c r="G1" s="1" t="s">
        <v>63</v>
      </c>
      <c r="H1" s="1" t="s">
        <v>62</v>
      </c>
      <c r="I1" s="1" t="s">
        <v>64</v>
      </c>
      <c r="J1" s="1" t="s">
        <v>155</v>
      </c>
      <c r="K1" s="1" t="s">
        <v>65</v>
      </c>
      <c r="L1" s="1" t="s">
        <v>66</v>
      </c>
      <c r="M1" s="1" t="s">
        <v>67</v>
      </c>
      <c r="N1" s="1" t="s">
        <v>68</v>
      </c>
    </row>
    <row r="2" spans="1:14" x14ac:dyDescent="0.2">
      <c r="A2" s="6" t="s">
        <v>0</v>
      </c>
      <c r="B2" s="2"/>
      <c r="H2">
        <f>1+1</f>
        <v>2</v>
      </c>
      <c r="J2">
        <f>1</f>
        <v>1</v>
      </c>
      <c r="K2" s="2"/>
      <c r="L2" s="7"/>
      <c r="M2" s="2"/>
      <c r="N2" s="2"/>
    </row>
    <row r="3" spans="1:14" x14ac:dyDescent="0.2">
      <c r="A3" s="6" t="s">
        <v>1</v>
      </c>
      <c r="B3" s="7"/>
      <c r="K3" s="7"/>
      <c r="L3" s="7"/>
      <c r="M3" s="7"/>
      <c r="N3" s="11">
        <v>1</v>
      </c>
    </row>
    <row r="4" spans="1:14" x14ac:dyDescent="0.2">
      <c r="A4" s="6" t="s">
        <v>5</v>
      </c>
      <c r="B4" s="7"/>
      <c r="G4">
        <f>1+1+1+1+1+1+1+1+1+1+1+1+1+1+1+1+1+1+1+1+1+1+1+1+1+1+1+1+1+1</f>
        <v>30</v>
      </c>
      <c r="H4">
        <f>1+1+1+1+1+1</f>
        <v>6</v>
      </c>
      <c r="I4">
        <f>1+1+1+1+1+1+1+1+1+1</f>
        <v>10</v>
      </c>
      <c r="J4">
        <f>1+1+1+1+1+1+1+1+1+1+1+1+1+1+1+1+1+1+1</f>
        <v>19</v>
      </c>
      <c r="K4" s="7">
        <v>13</v>
      </c>
      <c r="L4" s="7">
        <v>7</v>
      </c>
      <c r="M4" s="7">
        <v>2</v>
      </c>
      <c r="N4" s="11">
        <f>8</f>
        <v>8</v>
      </c>
    </row>
    <row r="5" spans="1:14" x14ac:dyDescent="0.2">
      <c r="A5" s="6" t="s">
        <v>60</v>
      </c>
      <c r="B5" s="7"/>
      <c r="G5">
        <f>1+1+1+1+1</f>
        <v>5</v>
      </c>
      <c r="H5">
        <f>1+1+1</f>
        <v>3</v>
      </c>
      <c r="I5">
        <f>1+1+1</f>
        <v>3</v>
      </c>
      <c r="J5">
        <f>1+1</f>
        <v>2</v>
      </c>
      <c r="K5" s="7">
        <v>6</v>
      </c>
      <c r="L5" s="7">
        <v>5</v>
      </c>
      <c r="M5" s="7">
        <v>6</v>
      </c>
      <c r="N5" s="11">
        <f>4</f>
        <v>4</v>
      </c>
    </row>
    <row r="6" spans="1:14" x14ac:dyDescent="0.2">
      <c r="A6" s="6" t="s">
        <v>56</v>
      </c>
      <c r="B6" s="7"/>
      <c r="G6">
        <f>1+1</f>
        <v>2</v>
      </c>
      <c r="H6">
        <f>1+1+1+1</f>
        <v>4</v>
      </c>
      <c r="I6">
        <f>1</f>
        <v>1</v>
      </c>
      <c r="J6">
        <f>1+1+1</f>
        <v>3</v>
      </c>
      <c r="K6" s="7"/>
      <c r="L6" s="7"/>
      <c r="M6" s="7">
        <v>1</v>
      </c>
      <c r="N6" s="11"/>
    </row>
    <row r="7" spans="1:14" x14ac:dyDescent="0.2">
      <c r="A7" s="6" t="s">
        <v>3</v>
      </c>
      <c r="B7" s="7"/>
      <c r="G7">
        <f>1+1+1</f>
        <v>3</v>
      </c>
      <c r="K7" s="7"/>
      <c r="L7" s="7"/>
      <c r="M7" s="7">
        <v>1</v>
      </c>
      <c r="N7" s="11">
        <f>1</f>
        <v>1</v>
      </c>
    </row>
    <row r="8" spans="1:14" x14ac:dyDescent="0.2">
      <c r="A8" s="6" t="s">
        <v>7</v>
      </c>
      <c r="B8" s="7"/>
      <c r="G8">
        <f>1+1+1+1</f>
        <v>4</v>
      </c>
      <c r="H8">
        <f>1</f>
        <v>1</v>
      </c>
      <c r="I8">
        <f>1+1+1+1+1</f>
        <v>5</v>
      </c>
      <c r="J8">
        <f>1</f>
        <v>1</v>
      </c>
      <c r="K8" s="7">
        <v>2</v>
      </c>
      <c r="L8" s="7">
        <v>1</v>
      </c>
      <c r="M8" s="7"/>
      <c r="N8" s="11">
        <f>3</f>
        <v>3</v>
      </c>
    </row>
    <row r="9" spans="1:14" x14ac:dyDescent="0.2">
      <c r="A9" s="6" t="s">
        <v>4</v>
      </c>
      <c r="B9" s="7"/>
      <c r="K9" s="7">
        <v>1</v>
      </c>
      <c r="L9" s="7"/>
      <c r="M9" s="7">
        <v>1</v>
      </c>
      <c r="N9" s="11"/>
    </row>
    <row r="10" spans="1:14" x14ac:dyDescent="0.2">
      <c r="A10" s="50" t="s">
        <v>69</v>
      </c>
      <c r="B10" s="7"/>
      <c r="G10">
        <v>44</v>
      </c>
      <c r="H10">
        <v>16</v>
      </c>
      <c r="I10">
        <v>19</v>
      </c>
      <c r="J10">
        <f>SUM(J2:J8)</f>
        <v>26</v>
      </c>
      <c r="K10" s="7">
        <f>SUM(K2:K9)</f>
        <v>22</v>
      </c>
      <c r="L10" s="7">
        <f>SUM(L2:L9)</f>
        <v>13</v>
      </c>
      <c r="M10" s="7">
        <f>SUM(M2:M9)</f>
        <v>11</v>
      </c>
      <c r="N10" s="7">
        <f>SUM(N2:N9)</f>
        <v>17</v>
      </c>
    </row>
    <row r="11" spans="1:14" s="1" customFormat="1" x14ac:dyDescent="0.2">
      <c r="A11" s="1" t="s">
        <v>61</v>
      </c>
      <c r="G11" s="51">
        <v>36986</v>
      </c>
      <c r="H11" s="51">
        <v>36993</v>
      </c>
      <c r="I11" s="51">
        <v>37000</v>
      </c>
      <c r="J11" s="51">
        <v>37007</v>
      </c>
      <c r="K11" s="51">
        <v>37013</v>
      </c>
      <c r="L11" s="51">
        <v>37021</v>
      </c>
      <c r="M11" s="51">
        <v>37029</v>
      </c>
      <c r="N11" s="51">
        <v>37039</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x14ac:dyDescent="0.2">
      <c r="A88" s="54">
        <v>37043</v>
      </c>
      <c r="B88" s="67" t="s">
        <v>74</v>
      </c>
      <c r="C88" s="55" t="s">
        <v>24</v>
      </c>
      <c r="D88" s="55" t="s">
        <v>75</v>
      </c>
      <c r="E88" s="55" t="s">
        <v>76</v>
      </c>
      <c r="F88" s="55" t="s">
        <v>12</v>
      </c>
      <c r="G88" s="55" t="s">
        <v>77</v>
      </c>
      <c r="H88" s="55" t="s">
        <v>78</v>
      </c>
      <c r="I88" s="55" t="s">
        <v>79</v>
      </c>
      <c r="J88" s="55" t="s">
        <v>80</v>
      </c>
      <c r="K88" s="55" t="s">
        <v>80</v>
      </c>
      <c r="L88" s="55" t="s">
        <v>81</v>
      </c>
    </row>
    <row r="89" spans="1:12" ht="38.25" x14ac:dyDescent="0.2">
      <c r="A89" s="56">
        <v>37043</v>
      </c>
      <c r="B89" s="57" t="s">
        <v>90</v>
      </c>
      <c r="C89" s="58" t="s">
        <v>20</v>
      </c>
      <c r="D89" s="57" t="s">
        <v>90</v>
      </c>
      <c r="E89" s="59" t="s">
        <v>83</v>
      </c>
      <c r="F89" s="58" t="s">
        <v>10</v>
      </c>
      <c r="G89" s="57" t="s">
        <v>91</v>
      </c>
      <c r="H89" s="59"/>
      <c r="I89" s="55" t="s">
        <v>79</v>
      </c>
      <c r="J89" s="55" t="s">
        <v>79</v>
      </c>
      <c r="K89" s="55" t="s">
        <v>79</v>
      </c>
      <c r="L89" s="55" t="s">
        <v>81</v>
      </c>
    </row>
    <row r="90" spans="1:12" ht="38.25" x14ac:dyDescent="0.2">
      <c r="A90" s="56">
        <v>37043</v>
      </c>
      <c r="B90" s="57" t="s">
        <v>82</v>
      </c>
      <c r="C90" s="58" t="s">
        <v>20</v>
      </c>
      <c r="D90" s="57" t="s">
        <v>82</v>
      </c>
      <c r="E90" s="59" t="s">
        <v>83</v>
      </c>
      <c r="F90" s="58" t="s">
        <v>84</v>
      </c>
      <c r="G90" s="57" t="s">
        <v>85</v>
      </c>
      <c r="H90" s="59" t="s">
        <v>86</v>
      </c>
      <c r="I90" s="55" t="s">
        <v>80</v>
      </c>
      <c r="J90" s="55" t="s">
        <v>80</v>
      </c>
      <c r="K90" s="55" t="s">
        <v>80</v>
      </c>
      <c r="L90" s="55" t="s">
        <v>81</v>
      </c>
    </row>
    <row r="91" spans="1:12" ht="51" x14ac:dyDescent="0.2">
      <c r="A91" s="56">
        <v>37043</v>
      </c>
      <c r="B91" s="57" t="s">
        <v>87</v>
      </c>
      <c r="C91" s="60" t="s">
        <v>20</v>
      </c>
      <c r="D91" s="57" t="s">
        <v>87</v>
      </c>
      <c r="E91" s="59" t="s">
        <v>83</v>
      </c>
      <c r="F91" s="58" t="s">
        <v>10</v>
      </c>
      <c r="G91" s="57" t="s">
        <v>88</v>
      </c>
      <c r="H91" s="59" t="s">
        <v>89</v>
      </c>
      <c r="I91" s="55" t="s">
        <v>80</v>
      </c>
      <c r="J91" s="55" t="s">
        <v>79</v>
      </c>
      <c r="K91" s="55" t="s">
        <v>79</v>
      </c>
      <c r="L91" s="55" t="s">
        <v>81</v>
      </c>
    </row>
    <row r="92" spans="1:12" ht="25.5" x14ac:dyDescent="0.2">
      <c r="A92" s="61">
        <v>37042</v>
      </c>
      <c r="B92" s="57" t="s">
        <v>82</v>
      </c>
      <c r="C92" s="58" t="s">
        <v>20</v>
      </c>
      <c r="D92" s="57" t="s">
        <v>82</v>
      </c>
      <c r="E92" s="59" t="s">
        <v>83</v>
      </c>
      <c r="F92" s="58" t="s">
        <v>84</v>
      </c>
      <c r="G92" s="59" t="s">
        <v>85</v>
      </c>
      <c r="H92" s="59" t="s">
        <v>92</v>
      </c>
      <c r="I92" s="60" t="s">
        <v>79</v>
      </c>
      <c r="J92" s="60" t="s">
        <v>79</v>
      </c>
      <c r="K92" s="60" t="s">
        <v>80</v>
      </c>
      <c r="L92" s="60" t="s">
        <v>81</v>
      </c>
    </row>
    <row r="93" spans="1:12" ht="38.25" x14ac:dyDescent="0.2">
      <c r="A93" s="61">
        <v>37040</v>
      </c>
      <c r="B93" s="57" t="s">
        <v>87</v>
      </c>
      <c r="C93" s="58" t="s">
        <v>20</v>
      </c>
      <c r="D93" s="57" t="s">
        <v>87</v>
      </c>
      <c r="E93" s="59" t="s">
        <v>83</v>
      </c>
      <c r="F93" s="58" t="s">
        <v>84</v>
      </c>
      <c r="G93" s="59" t="s">
        <v>93</v>
      </c>
      <c r="H93" s="59" t="s">
        <v>94</v>
      </c>
      <c r="I93" s="60" t="s">
        <v>80</v>
      </c>
      <c r="J93" s="60" t="s">
        <v>80</v>
      </c>
      <c r="K93" s="60" t="s">
        <v>80</v>
      </c>
      <c r="L93" s="60" t="s">
        <v>81</v>
      </c>
    </row>
    <row r="94" spans="1:12" ht="38.25" x14ac:dyDescent="0.2">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
      <c r="A95" s="61">
        <v>37035</v>
      </c>
      <c r="B95" s="57" t="s">
        <v>82</v>
      </c>
      <c r="C95" s="58" t="s">
        <v>20</v>
      </c>
      <c r="D95" s="57" t="s">
        <v>82</v>
      </c>
      <c r="E95" s="59" t="s">
        <v>83</v>
      </c>
      <c r="F95" s="58" t="s">
        <v>84</v>
      </c>
      <c r="G95" s="59" t="s">
        <v>98</v>
      </c>
      <c r="H95" s="59" t="s">
        <v>99</v>
      </c>
      <c r="I95" s="58"/>
      <c r="J95" s="58"/>
      <c r="K95" s="58"/>
      <c r="L95" s="58" t="s">
        <v>81</v>
      </c>
    </row>
    <row r="96" spans="1:12" ht="38.25" x14ac:dyDescent="0.2">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1" x14ac:dyDescent="0.2">
      <c r="A97" s="61">
        <v>37033</v>
      </c>
      <c r="B97" s="57" t="s">
        <v>87</v>
      </c>
      <c r="C97" s="58" t="s">
        <v>20</v>
      </c>
      <c r="D97" s="57" t="s">
        <v>87</v>
      </c>
      <c r="E97" s="59" t="s">
        <v>83</v>
      </c>
      <c r="F97" s="58" t="s">
        <v>84</v>
      </c>
      <c r="G97" s="59" t="s">
        <v>103</v>
      </c>
      <c r="H97" s="59" t="s">
        <v>104</v>
      </c>
      <c r="I97" s="58" t="s">
        <v>80</v>
      </c>
      <c r="J97" s="58" t="s">
        <v>80</v>
      </c>
      <c r="K97" s="58" t="s">
        <v>80</v>
      </c>
      <c r="L97" s="58" t="s">
        <v>81</v>
      </c>
    </row>
    <row r="98" spans="1:12" ht="25.5" x14ac:dyDescent="0.2">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8.25" x14ac:dyDescent="0.2">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27.5" x14ac:dyDescent="0.2">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4.75" x14ac:dyDescent="0.2">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8.25" x14ac:dyDescent="0.2">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
      <c r="A104" s="61"/>
      <c r="B104" s="57"/>
      <c r="C104" s="58"/>
      <c r="D104" s="57"/>
      <c r="E104" s="59"/>
      <c r="F104" s="58"/>
      <c r="G104" s="57"/>
      <c r="H104" s="57"/>
      <c r="I104" s="58"/>
      <c r="J104" s="58"/>
      <c r="K104" s="58"/>
      <c r="L104" s="58"/>
    </row>
    <row r="105" spans="1:12" x14ac:dyDescent="0.2">
      <c r="A105" s="44"/>
      <c r="B105" s="45"/>
      <c r="C105" s="46"/>
      <c r="D105" s="45"/>
      <c r="E105" s="20"/>
      <c r="F105" s="46"/>
      <c r="G105" s="45"/>
      <c r="H105" s="45"/>
      <c r="I105" s="46"/>
      <c r="J105" s="46"/>
      <c r="K105" s="46"/>
      <c r="L105" s="46"/>
    </row>
    <row r="106" spans="1:12" x14ac:dyDescent="0.2">
      <c r="A106" s="44"/>
      <c r="B106" s="45"/>
      <c r="C106" s="46"/>
      <c r="D106" s="45"/>
      <c r="E106" s="20"/>
      <c r="F106" s="46"/>
      <c r="G106" s="45"/>
      <c r="H106" s="45"/>
      <c r="I106" s="46"/>
      <c r="J106" s="46"/>
      <c r="K106" s="46"/>
      <c r="L106" s="46"/>
    </row>
    <row r="108" spans="1:12" x14ac:dyDescent="0.2">
      <c r="A108" s="1" t="s">
        <v>73</v>
      </c>
      <c r="B108" s="1" t="s">
        <v>70</v>
      </c>
      <c r="C108" t="s">
        <v>71</v>
      </c>
      <c r="D108" s="49" t="s">
        <v>72</v>
      </c>
      <c r="E108" s="49"/>
    </row>
    <row r="109" spans="1:12" x14ac:dyDescent="0.2">
      <c r="A109" s="24" t="s">
        <v>18</v>
      </c>
      <c r="B109" s="52">
        <f>C109/D109</f>
        <v>0</v>
      </c>
      <c r="C109" s="7">
        <v>0</v>
      </c>
      <c r="D109">
        <v>33</v>
      </c>
      <c r="E109" s="53"/>
    </row>
    <row r="110" spans="1:12" x14ac:dyDescent="0.2">
      <c r="A110" s="24" t="s">
        <v>19</v>
      </c>
      <c r="B110" s="52">
        <f t="shared" ref="B110:B116" si="0">C110/D110</f>
        <v>1.8518518518518519E-3</v>
      </c>
      <c r="C110" s="7">
        <f>1</f>
        <v>1</v>
      </c>
      <c r="D110">
        <v>540</v>
      </c>
      <c r="E110" s="53"/>
    </row>
    <row r="111" spans="1:12" x14ac:dyDescent="0.2">
      <c r="A111" s="24" t="s">
        <v>20</v>
      </c>
      <c r="B111" s="52">
        <f t="shared" si="0"/>
        <v>0.61538461538461542</v>
      </c>
      <c r="C111" s="7">
        <f>1+1+1+1+1+1+1+1</f>
        <v>8</v>
      </c>
      <c r="D111">
        <v>13</v>
      </c>
      <c r="E111" s="53"/>
    </row>
    <row r="112" spans="1:12" x14ac:dyDescent="0.2">
      <c r="A112" s="24" t="s">
        <v>33</v>
      </c>
      <c r="B112" s="52">
        <f t="shared" si="0"/>
        <v>0</v>
      </c>
      <c r="C112" s="7">
        <v>0</v>
      </c>
      <c r="D112">
        <v>36</v>
      </c>
      <c r="E112" s="53"/>
    </row>
    <row r="113" spans="1:5" x14ac:dyDescent="0.2">
      <c r="A113" s="24" t="s">
        <v>21</v>
      </c>
      <c r="B113" s="52">
        <f t="shared" si="0"/>
        <v>1.3888888888888888E-2</v>
      </c>
      <c r="C113" s="7">
        <f>1+1+1+1</f>
        <v>4</v>
      </c>
      <c r="D113">
        <v>288</v>
      </c>
      <c r="E113" s="53"/>
    </row>
    <row r="114" spans="1:5" x14ac:dyDescent="0.2">
      <c r="A114" s="24" t="s">
        <v>22</v>
      </c>
      <c r="B114" s="52">
        <f t="shared" si="0"/>
        <v>1.5151515151515152E-2</v>
      </c>
      <c r="C114" s="7">
        <f>1+1</f>
        <v>2</v>
      </c>
      <c r="D114">
        <v>132</v>
      </c>
      <c r="E114" s="53"/>
    </row>
    <row r="115" spans="1:5" x14ac:dyDescent="0.2">
      <c r="A115" s="24" t="s">
        <v>23</v>
      </c>
      <c r="B115" s="52">
        <f t="shared" si="0"/>
        <v>0</v>
      </c>
      <c r="C115" s="7">
        <v>0</v>
      </c>
      <c r="D115">
        <v>9</v>
      </c>
      <c r="E115" s="53"/>
    </row>
    <row r="116" spans="1:5" x14ac:dyDescent="0.2">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2.75" x14ac:dyDescent="0.2"/>
  <cols>
    <col min="1" max="1" width="36.5703125" customWidth="1"/>
    <col min="4" max="4" width="36.5703125" customWidth="1"/>
    <col min="7" max="7" width="21.42578125" customWidth="1"/>
    <col min="8" max="8" width="12.42578125" bestFit="1" customWidth="1"/>
    <col min="9" max="9" width="15.7109375" customWidth="1"/>
  </cols>
  <sheetData>
    <row r="1" spans="1:11" x14ac:dyDescent="0.2">
      <c r="A1" s="1" t="s">
        <v>35</v>
      </c>
      <c r="D1" s="1" t="s">
        <v>36</v>
      </c>
      <c r="G1" s="1" t="s">
        <v>46</v>
      </c>
      <c r="H1" s="49">
        <v>37028</v>
      </c>
      <c r="I1" s="49">
        <v>37041</v>
      </c>
    </row>
    <row r="2" spans="1:11" x14ac:dyDescent="0.2">
      <c r="A2" s="6" t="s">
        <v>0</v>
      </c>
      <c r="B2" s="7"/>
      <c r="D2" s="6" t="s">
        <v>0</v>
      </c>
      <c r="E2" s="2"/>
      <c r="F2" s="2"/>
      <c r="G2" s="24" t="s">
        <v>18</v>
      </c>
      <c r="H2">
        <v>30</v>
      </c>
      <c r="I2">
        <v>33</v>
      </c>
      <c r="K2" s="24"/>
    </row>
    <row r="3" spans="1:11" x14ac:dyDescent="0.2">
      <c r="A3" s="6" t="s">
        <v>1</v>
      </c>
      <c r="B3" s="7"/>
      <c r="D3" s="6" t="s">
        <v>1</v>
      </c>
      <c r="E3" s="7"/>
      <c r="F3" s="7"/>
      <c r="G3" s="24" t="s">
        <v>19</v>
      </c>
      <c r="H3">
        <v>530</v>
      </c>
      <c r="I3">
        <v>540</v>
      </c>
      <c r="K3" s="24"/>
    </row>
    <row r="4" spans="1:11" x14ac:dyDescent="0.2">
      <c r="A4" s="6" t="s">
        <v>5</v>
      </c>
      <c r="B4" s="7">
        <v>7</v>
      </c>
      <c r="D4" s="6" t="s">
        <v>5</v>
      </c>
      <c r="E4" s="7">
        <v>13</v>
      </c>
      <c r="F4" s="7"/>
      <c r="G4" s="24" t="s">
        <v>20</v>
      </c>
      <c r="H4">
        <v>13</v>
      </c>
      <c r="I4">
        <v>13</v>
      </c>
    </row>
    <row r="5" spans="1:11" x14ac:dyDescent="0.2">
      <c r="A5" s="6" t="s">
        <v>6</v>
      </c>
      <c r="B5" s="7">
        <v>5</v>
      </c>
      <c r="D5" s="6" t="s">
        <v>6</v>
      </c>
      <c r="E5" s="7">
        <v>6</v>
      </c>
      <c r="F5" s="7"/>
      <c r="G5" s="24" t="s">
        <v>33</v>
      </c>
      <c r="H5">
        <v>36</v>
      </c>
      <c r="I5">
        <v>36</v>
      </c>
    </row>
    <row r="6" spans="1:11" x14ac:dyDescent="0.2">
      <c r="A6" s="6" t="s">
        <v>3</v>
      </c>
      <c r="B6" s="7"/>
      <c r="D6" s="6" t="s">
        <v>3</v>
      </c>
      <c r="E6" s="7"/>
      <c r="F6" s="7"/>
      <c r="G6" s="24" t="s">
        <v>21</v>
      </c>
      <c r="H6">
        <v>285</v>
      </c>
      <c r="I6">
        <v>288</v>
      </c>
    </row>
    <row r="7" spans="1:11" x14ac:dyDescent="0.2">
      <c r="A7" s="6" t="s">
        <v>7</v>
      </c>
      <c r="B7" s="7">
        <v>1</v>
      </c>
      <c r="D7" s="6" t="s">
        <v>7</v>
      </c>
      <c r="E7" s="7">
        <v>2</v>
      </c>
      <c r="F7" s="7"/>
      <c r="G7" s="24" t="s">
        <v>22</v>
      </c>
      <c r="H7">
        <v>126</v>
      </c>
      <c r="I7">
        <v>132</v>
      </c>
    </row>
    <row r="8" spans="1:11" x14ac:dyDescent="0.2">
      <c r="A8" s="6" t="s">
        <v>4</v>
      </c>
      <c r="B8" s="7"/>
      <c r="D8" s="6" t="s">
        <v>4</v>
      </c>
      <c r="E8" s="7">
        <v>1</v>
      </c>
      <c r="F8" s="7"/>
      <c r="G8" s="24" t="s">
        <v>23</v>
      </c>
      <c r="H8">
        <v>9</v>
      </c>
      <c r="I8">
        <v>9</v>
      </c>
    </row>
    <row r="9" spans="1:11" x14ac:dyDescent="0.2">
      <c r="A9" s="6" t="s">
        <v>31</v>
      </c>
      <c r="B9" s="7"/>
      <c r="D9" s="6" t="s">
        <v>31</v>
      </c>
      <c r="E9" s="7"/>
      <c r="F9" s="7"/>
      <c r="G9" s="24" t="s">
        <v>24</v>
      </c>
      <c r="H9">
        <v>10</v>
      </c>
      <c r="I9">
        <v>10</v>
      </c>
    </row>
    <row r="11" spans="1:11" x14ac:dyDescent="0.2">
      <c r="A11" s="1" t="s">
        <v>37</v>
      </c>
      <c r="D11" s="1" t="s">
        <v>38</v>
      </c>
    </row>
    <row r="12" spans="1:11" x14ac:dyDescent="0.2">
      <c r="A12" s="24" t="s">
        <v>18</v>
      </c>
      <c r="B12" s="7">
        <v>1</v>
      </c>
      <c r="D12" s="24" t="s">
        <v>18</v>
      </c>
      <c r="E12" s="7">
        <v>1</v>
      </c>
      <c r="G12" s="1"/>
    </row>
    <row r="13" spans="1:11" x14ac:dyDescent="0.2">
      <c r="A13" s="24" t="s">
        <v>19</v>
      </c>
      <c r="B13" s="7">
        <v>3</v>
      </c>
      <c r="D13" s="24" t="s">
        <v>19</v>
      </c>
      <c r="E13" s="7">
        <v>2</v>
      </c>
      <c r="H13" s="24"/>
      <c r="I13" s="24"/>
      <c r="J13" s="24"/>
    </row>
    <row r="14" spans="1:11" x14ac:dyDescent="0.2">
      <c r="A14" s="24" t="s">
        <v>20</v>
      </c>
      <c r="B14" s="7">
        <v>5</v>
      </c>
      <c r="D14" s="24" t="s">
        <v>20</v>
      </c>
      <c r="E14" s="7">
        <v>8</v>
      </c>
      <c r="H14" s="24"/>
    </row>
    <row r="15" spans="1:11" x14ac:dyDescent="0.2">
      <c r="A15" s="24" t="s">
        <v>33</v>
      </c>
      <c r="B15" s="7">
        <v>1</v>
      </c>
      <c r="D15" s="24" t="s">
        <v>33</v>
      </c>
      <c r="E15" s="7">
        <v>2</v>
      </c>
      <c r="H15" s="24"/>
    </row>
    <row r="16" spans="1:11" x14ac:dyDescent="0.2">
      <c r="A16" s="24" t="s">
        <v>21</v>
      </c>
      <c r="B16" s="7">
        <v>1</v>
      </c>
      <c r="D16" s="24" t="s">
        <v>21</v>
      </c>
      <c r="E16" s="7">
        <v>6</v>
      </c>
      <c r="H16" s="24"/>
    </row>
    <row r="17" spans="1:8" x14ac:dyDescent="0.2">
      <c r="A17" s="24" t="s">
        <v>22</v>
      </c>
      <c r="B17" s="7">
        <v>2</v>
      </c>
      <c r="D17" s="24" t="s">
        <v>22</v>
      </c>
      <c r="E17" s="7">
        <v>3</v>
      </c>
      <c r="H17" s="24"/>
    </row>
    <row r="18" spans="1:8" x14ac:dyDescent="0.2">
      <c r="A18" s="24" t="s">
        <v>23</v>
      </c>
      <c r="B18" s="7"/>
      <c r="D18" s="24" t="s">
        <v>23</v>
      </c>
      <c r="E18" s="7"/>
      <c r="H18" s="24"/>
    </row>
    <row r="19" spans="1:8" x14ac:dyDescent="0.2">
      <c r="A19" s="24" t="s">
        <v>24</v>
      </c>
      <c r="B19" s="7"/>
      <c r="D19" s="24" t="s">
        <v>24</v>
      </c>
      <c r="E19" s="7"/>
      <c r="H19" s="24"/>
    </row>
    <row r="20" spans="1:8" x14ac:dyDescent="0.2">
      <c r="E20" s="7"/>
      <c r="H20" s="24"/>
    </row>
    <row r="21" spans="1:8" x14ac:dyDescent="0.2">
      <c r="A21" s="1" t="s">
        <v>50</v>
      </c>
      <c r="D21" s="1" t="s">
        <v>49</v>
      </c>
    </row>
    <row r="22" spans="1:8" x14ac:dyDescent="0.2">
      <c r="A22" s="6" t="s">
        <v>0</v>
      </c>
      <c r="B22" s="7"/>
      <c r="D22" s="24" t="s">
        <v>18</v>
      </c>
      <c r="E22" s="7"/>
    </row>
    <row r="23" spans="1:8" x14ac:dyDescent="0.2">
      <c r="A23" s="6" t="s">
        <v>1</v>
      </c>
      <c r="B23" s="7"/>
      <c r="D23" s="24" t="s">
        <v>19</v>
      </c>
      <c r="E23" s="7"/>
    </row>
    <row r="24" spans="1:8" x14ac:dyDescent="0.2">
      <c r="A24" s="6" t="s">
        <v>5</v>
      </c>
      <c r="B24" s="7"/>
      <c r="D24" s="24" t="s">
        <v>20</v>
      </c>
      <c r="E24" s="7"/>
    </row>
    <row r="25" spans="1:8" x14ac:dyDescent="0.2">
      <c r="A25" s="6" t="s">
        <v>6</v>
      </c>
      <c r="B25" s="7"/>
      <c r="D25" s="24" t="s">
        <v>33</v>
      </c>
      <c r="E25" s="7"/>
    </row>
    <row r="26" spans="1:8" x14ac:dyDescent="0.2">
      <c r="A26" s="6" t="s">
        <v>3</v>
      </c>
      <c r="B26" s="7"/>
      <c r="D26" s="24" t="s">
        <v>21</v>
      </c>
      <c r="E26" s="7"/>
    </row>
    <row r="27" spans="1:8" x14ac:dyDescent="0.2">
      <c r="A27" s="6" t="s">
        <v>7</v>
      </c>
      <c r="B27" s="7"/>
      <c r="D27" s="24" t="s">
        <v>22</v>
      </c>
      <c r="E27" s="7"/>
    </row>
    <row r="28" spans="1:8" x14ac:dyDescent="0.2">
      <c r="A28" s="6" t="s">
        <v>4</v>
      </c>
      <c r="B28" s="7"/>
      <c r="D28" s="24" t="s">
        <v>23</v>
      </c>
      <c r="E28" s="7"/>
    </row>
    <row r="29" spans="1:8" x14ac:dyDescent="0.2">
      <c r="A29" s="6" t="s">
        <v>31</v>
      </c>
      <c r="B29" s="7"/>
      <c r="D29" s="24" t="s">
        <v>24</v>
      </c>
      <c r="E29" s="7"/>
    </row>
    <row r="31" spans="1:8" x14ac:dyDescent="0.2">
      <c r="A31" s="1" t="s">
        <v>47</v>
      </c>
      <c r="D31" s="1" t="s">
        <v>48</v>
      </c>
    </row>
    <row r="32" spans="1:8" x14ac:dyDescent="0.2">
      <c r="A32" s="6" t="s">
        <v>0</v>
      </c>
      <c r="B32" s="2"/>
      <c r="D32" s="24" t="s">
        <v>18</v>
      </c>
      <c r="E32" s="47"/>
    </row>
    <row r="33" spans="1:5" x14ac:dyDescent="0.2">
      <c r="A33" s="6" t="s">
        <v>1</v>
      </c>
      <c r="B33" s="7"/>
      <c r="D33" s="24" t="s">
        <v>19</v>
      </c>
      <c r="E33" s="47">
        <v>1</v>
      </c>
    </row>
    <row r="34" spans="1:5" x14ac:dyDescent="0.2">
      <c r="A34" s="6" t="s">
        <v>5</v>
      </c>
      <c r="B34" s="7">
        <v>2</v>
      </c>
      <c r="D34" s="24" t="s">
        <v>20</v>
      </c>
      <c r="E34" s="47">
        <v>8</v>
      </c>
    </row>
    <row r="35" spans="1:5" x14ac:dyDescent="0.2">
      <c r="A35" s="6" t="s">
        <v>6</v>
      </c>
      <c r="B35" s="7">
        <v>7</v>
      </c>
      <c r="D35" s="24" t="s">
        <v>33</v>
      </c>
      <c r="E35" s="47"/>
    </row>
    <row r="36" spans="1:5" x14ac:dyDescent="0.2">
      <c r="A36" s="6" t="s">
        <v>3</v>
      </c>
      <c r="B36" s="7">
        <v>1</v>
      </c>
      <c r="D36" s="24" t="s">
        <v>21</v>
      </c>
      <c r="E36" s="47"/>
    </row>
    <row r="37" spans="1:5" x14ac:dyDescent="0.2">
      <c r="A37" s="6" t="s">
        <v>7</v>
      </c>
      <c r="B37" s="7"/>
      <c r="D37" s="24" t="s">
        <v>22</v>
      </c>
      <c r="E37" s="47">
        <v>2</v>
      </c>
    </row>
    <row r="38" spans="1:5" x14ac:dyDescent="0.2">
      <c r="A38" s="6" t="s">
        <v>4</v>
      </c>
      <c r="B38" s="7">
        <v>1</v>
      </c>
      <c r="D38" s="24" t="s">
        <v>23</v>
      </c>
      <c r="E38" s="47"/>
    </row>
    <row r="39" spans="1:5" x14ac:dyDescent="0.2">
      <c r="A39" s="6" t="s">
        <v>31</v>
      </c>
      <c r="B39" s="7"/>
      <c r="D39" s="24" t="s">
        <v>24</v>
      </c>
      <c r="E39" s="47"/>
    </row>
  </sheetData>
  <phoneticPr fontId="0"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2.75" x14ac:dyDescent="0.2"/>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x14ac:dyDescent="0.2">
      <c r="A4" s="6"/>
      <c r="B4" s="6"/>
      <c r="C4" s="6"/>
      <c r="D4" s="6"/>
      <c r="E4" s="6"/>
      <c r="F4" s="6"/>
      <c r="G4" s="6"/>
      <c r="H4" s="6"/>
      <c r="I4" s="6"/>
    </row>
    <row r="5" spans="1:9" x14ac:dyDescent="0.2">
      <c r="A5" s="6"/>
      <c r="B5" s="6"/>
      <c r="C5" s="6"/>
      <c r="D5" s="6"/>
      <c r="E5" s="6"/>
      <c r="F5" s="6"/>
      <c r="G5" s="6"/>
      <c r="H5" s="6"/>
      <c r="I5" s="6"/>
    </row>
    <row r="6" spans="1:9" x14ac:dyDescent="0.2">
      <c r="A6" s="6"/>
      <c r="B6" s="6"/>
      <c r="C6" s="6"/>
      <c r="D6" s="6"/>
      <c r="E6" s="6"/>
      <c r="F6" s="6"/>
      <c r="G6" s="6"/>
      <c r="H6" s="6"/>
      <c r="I6" s="6"/>
    </row>
    <row r="7" spans="1:9" x14ac:dyDescent="0.2">
      <c r="A7" s="6"/>
      <c r="B7" s="6"/>
      <c r="C7" s="6"/>
      <c r="D7" s="6"/>
      <c r="E7" s="6"/>
      <c r="F7" s="6"/>
      <c r="G7" s="6"/>
      <c r="H7" s="6"/>
      <c r="I7" s="6"/>
    </row>
    <row r="8" spans="1:9" x14ac:dyDescent="0.2">
      <c r="A8" s="6"/>
      <c r="B8" s="6"/>
      <c r="C8" s="6"/>
      <c r="D8" s="6"/>
      <c r="E8" s="6"/>
      <c r="F8" s="6"/>
      <c r="G8" s="6"/>
      <c r="H8" s="6"/>
      <c r="I8" s="6"/>
    </row>
    <row r="9" spans="1:9" x14ac:dyDescent="0.2">
      <c r="A9" s="6"/>
      <c r="B9" s="6"/>
      <c r="C9" s="6"/>
      <c r="D9" s="6"/>
      <c r="E9" s="6"/>
      <c r="F9" s="6"/>
      <c r="G9" s="6"/>
      <c r="H9" s="6"/>
      <c r="I9" s="6"/>
    </row>
    <row r="10" spans="1:9" x14ac:dyDescent="0.2">
      <c r="A10" s="6"/>
      <c r="B10" s="6"/>
      <c r="C10" s="6"/>
      <c r="D10" s="6"/>
      <c r="E10" s="6"/>
      <c r="F10" s="6"/>
      <c r="G10" s="6"/>
      <c r="H10" s="6"/>
      <c r="I10" s="6"/>
    </row>
    <row r="11" spans="1:9" x14ac:dyDescent="0.2">
      <c r="A11" s="6"/>
      <c r="B11" s="6"/>
      <c r="C11" s="6"/>
      <c r="D11" s="6"/>
      <c r="E11" s="6"/>
      <c r="F11" s="6"/>
      <c r="G11" s="6"/>
      <c r="H11" s="6"/>
      <c r="I11" s="6"/>
    </row>
    <row r="12" spans="1:9" x14ac:dyDescent="0.2">
      <c r="A12" s="6"/>
      <c r="B12" s="6"/>
      <c r="C12" s="6"/>
      <c r="D12" s="6"/>
      <c r="E12" s="6"/>
      <c r="F12" s="6"/>
      <c r="G12" s="6"/>
      <c r="H12" s="6"/>
      <c r="I12" s="6"/>
    </row>
    <row r="13" spans="1:9" x14ac:dyDescent="0.2">
      <c r="A13" s="6"/>
      <c r="B13" s="6"/>
      <c r="C13" s="6"/>
      <c r="D13" s="6"/>
      <c r="E13" s="6"/>
      <c r="F13" s="6"/>
      <c r="G13" s="6"/>
      <c r="H13" s="6"/>
      <c r="I13" s="6"/>
    </row>
    <row r="14" spans="1:9" x14ac:dyDescent="0.2">
      <c r="A14" s="6"/>
      <c r="B14" s="6"/>
      <c r="C14" s="6"/>
      <c r="D14" s="6"/>
      <c r="E14" s="6"/>
      <c r="F14" s="6"/>
      <c r="G14" s="6"/>
      <c r="H14" s="6"/>
      <c r="I14" s="6"/>
    </row>
    <row r="15" spans="1:9" x14ac:dyDescent="0.2">
      <c r="A15" s="6"/>
      <c r="B15" s="6"/>
      <c r="C15" s="6"/>
      <c r="D15" s="6"/>
      <c r="E15" s="6"/>
      <c r="F15" s="6"/>
      <c r="G15" s="6"/>
      <c r="H15" s="6"/>
      <c r="I15" s="6"/>
    </row>
    <row r="16" spans="1:9" x14ac:dyDescent="0.2">
      <c r="A16" s="6"/>
      <c r="B16" s="6"/>
      <c r="C16" s="6"/>
      <c r="D16" s="6"/>
      <c r="E16" s="6"/>
      <c r="F16" s="6"/>
      <c r="G16" s="6"/>
      <c r="H16" s="6"/>
      <c r="I16" s="6"/>
    </row>
    <row r="17" spans="1:9" x14ac:dyDescent="0.2">
      <c r="A17" s="6"/>
      <c r="B17" s="6"/>
      <c r="C17" s="6"/>
      <c r="D17" s="6"/>
      <c r="E17" s="6"/>
      <c r="F17" s="6"/>
      <c r="G17" s="6"/>
      <c r="H17" s="6"/>
      <c r="I17" s="6"/>
    </row>
    <row r="18" spans="1:9" x14ac:dyDescent="0.2">
      <c r="A18" s="6"/>
      <c r="B18" s="6"/>
      <c r="C18" s="6"/>
      <c r="D18" s="6"/>
      <c r="E18" s="6"/>
      <c r="F18" s="6"/>
      <c r="G18" s="6"/>
      <c r="H18" s="6"/>
      <c r="I18" s="6"/>
    </row>
    <row r="19" spans="1:9" x14ac:dyDescent="0.2">
      <c r="A19" s="6"/>
      <c r="B19" s="6"/>
      <c r="C19" s="6"/>
      <c r="D19" s="6"/>
      <c r="E19" s="6"/>
      <c r="F19" s="6"/>
      <c r="G19" s="6"/>
      <c r="H19" s="6"/>
      <c r="I19" s="6"/>
    </row>
    <row r="20" spans="1:9" x14ac:dyDescent="0.2">
      <c r="A20" s="6"/>
      <c r="B20" s="6"/>
      <c r="C20" s="6"/>
      <c r="D20" s="6"/>
      <c r="E20" s="6"/>
      <c r="F20" s="6"/>
      <c r="G20" s="6"/>
      <c r="H20" s="6"/>
      <c r="I20" s="6"/>
    </row>
    <row r="21" spans="1:9" s="6" customFormat="1" x14ac:dyDescent="0.2"/>
    <row r="22" spans="1:9" x14ac:dyDescent="0.2">
      <c r="A22" s="6"/>
      <c r="B22" s="6"/>
      <c r="C22" s="6"/>
      <c r="D22" s="6"/>
      <c r="E22" s="6"/>
      <c r="F22" s="6"/>
      <c r="G22" s="6"/>
      <c r="H22" s="6"/>
      <c r="I22" s="6"/>
    </row>
    <row r="23" spans="1:9" x14ac:dyDescent="0.2">
      <c r="A23" s="6"/>
      <c r="B23" s="6"/>
      <c r="C23" s="6"/>
      <c r="D23" s="6"/>
      <c r="E23" s="6"/>
      <c r="F23" s="6"/>
      <c r="G23" s="6"/>
      <c r="H23" s="6"/>
      <c r="I23" s="6"/>
    </row>
    <row r="24" spans="1:9" x14ac:dyDescent="0.2">
      <c r="A24" s="6"/>
      <c r="B24" s="6"/>
      <c r="C24" s="6"/>
      <c r="D24" s="6"/>
      <c r="E24" s="6"/>
      <c r="F24" s="6"/>
      <c r="G24" s="6"/>
      <c r="H24" s="6"/>
      <c r="I24" s="6"/>
    </row>
    <row r="25" spans="1:9" x14ac:dyDescent="0.2">
      <c r="A25" s="6"/>
      <c r="B25" s="6"/>
      <c r="C25" s="6"/>
      <c r="D25" s="6"/>
      <c r="E25" s="6"/>
      <c r="F25" s="6"/>
      <c r="G25" s="6"/>
      <c r="H25" s="6"/>
      <c r="I25" s="6"/>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row r="29" spans="1:9" x14ac:dyDescent="0.2">
      <c r="A29" s="6"/>
      <c r="B29" s="6"/>
      <c r="C29" s="6"/>
      <c r="D29" s="6"/>
      <c r="E29" s="6"/>
      <c r="F29" s="6"/>
      <c r="G29" s="6"/>
      <c r="H29" s="6"/>
      <c r="I29" s="6"/>
    </row>
    <row r="30" spans="1:9" x14ac:dyDescent="0.2">
      <c r="A30" s="6"/>
      <c r="B30" s="6"/>
      <c r="C30" s="6"/>
      <c r="D30" s="6"/>
      <c r="E30" s="6"/>
      <c r="F30" s="6"/>
      <c r="G30" s="6"/>
      <c r="H30" s="6"/>
      <c r="I30" s="6"/>
    </row>
    <row r="31" spans="1:9" x14ac:dyDescent="0.2">
      <c r="A31" s="6"/>
      <c r="B31" s="6"/>
      <c r="C31" s="6"/>
      <c r="D31" s="6"/>
      <c r="E31" s="6"/>
      <c r="F31" s="6"/>
      <c r="G31" s="6"/>
      <c r="H31" s="6"/>
      <c r="I31" s="6"/>
    </row>
    <row r="32" spans="1:9" x14ac:dyDescent="0.2">
      <c r="A32" s="6"/>
      <c r="B32" s="6"/>
      <c r="C32" s="6"/>
      <c r="D32" s="6"/>
      <c r="E32" s="6"/>
      <c r="F32" s="6"/>
      <c r="G32" s="6"/>
      <c r="H32" s="6"/>
      <c r="I32" s="6"/>
    </row>
    <row r="33" spans="1:9" x14ac:dyDescent="0.2">
      <c r="A33" s="6"/>
      <c r="B33" s="6"/>
      <c r="C33" s="6"/>
      <c r="D33" s="6"/>
      <c r="E33" s="6"/>
      <c r="F33" s="6"/>
      <c r="G33" s="6"/>
      <c r="H33" s="6"/>
      <c r="I33" s="6"/>
    </row>
    <row r="34" spans="1:9" x14ac:dyDescent="0.2">
      <c r="A34" s="6"/>
      <c r="B34" s="6"/>
      <c r="C34" s="6"/>
      <c r="D34" s="6"/>
      <c r="E34" s="6"/>
      <c r="F34" s="6"/>
      <c r="G34" s="6"/>
      <c r="H34" s="6"/>
      <c r="I34" s="6"/>
    </row>
    <row r="35" spans="1:9" x14ac:dyDescent="0.2">
      <c r="A35" s="6"/>
      <c r="B35" s="6"/>
      <c r="C35" s="6"/>
      <c r="D35" s="6"/>
      <c r="E35" s="6"/>
      <c r="F35" s="6"/>
      <c r="G35" s="6"/>
      <c r="H35" s="6"/>
      <c r="I35" s="6"/>
    </row>
    <row r="36" spans="1:9" x14ac:dyDescent="0.2">
      <c r="A36" s="6"/>
      <c r="B36" s="6"/>
      <c r="C36" s="6"/>
      <c r="D36" s="6"/>
      <c r="E36" s="6"/>
      <c r="F36" s="6"/>
      <c r="G36" s="6"/>
      <c r="H36" s="6"/>
      <c r="I36" s="6"/>
    </row>
    <row r="37" spans="1:9" x14ac:dyDescent="0.2">
      <c r="A37" s="6"/>
      <c r="B37" s="6"/>
      <c r="C37" s="6"/>
      <c r="D37" s="6"/>
      <c r="E37" s="6"/>
      <c r="F37" s="6"/>
      <c r="G37" s="6"/>
      <c r="H37" s="6"/>
      <c r="I37" s="6"/>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row r="41" spans="1:9" x14ac:dyDescent="0.2">
      <c r="A41" s="6"/>
      <c r="B41" s="6"/>
      <c r="C41" s="6"/>
      <c r="D41" s="6"/>
      <c r="E41" s="6"/>
      <c r="F41" s="6"/>
      <c r="G41" s="6"/>
      <c r="H41" s="6"/>
      <c r="I41" s="6"/>
    </row>
    <row r="42" spans="1:9" x14ac:dyDescent="0.2">
      <c r="A42" s="6"/>
      <c r="B42" s="6"/>
      <c r="C42" s="6"/>
      <c r="D42" s="6"/>
      <c r="E42" s="6"/>
      <c r="F42" s="6"/>
      <c r="G42" s="6"/>
      <c r="H42" s="6"/>
      <c r="I42" s="6"/>
    </row>
  </sheetData>
  <phoneticPr fontId="9"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5"/>
  <sheetViews>
    <sheetView topLeftCell="A40" zoomScale="80" zoomScaleNormal="100" workbookViewId="0">
      <selection activeCell="G82" sqref="G81:G82"/>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4" width="9.85546875" bestFit="1" customWidth="1"/>
  </cols>
  <sheetData>
    <row r="1" spans="1:24"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row>
    <row r="2" spans="1:24" x14ac:dyDescent="0.2">
      <c r="A2" s="6" t="s">
        <v>0</v>
      </c>
      <c r="B2" s="2"/>
      <c r="H2">
        <f>1+1</f>
        <v>2</v>
      </c>
      <c r="J2">
        <f>1</f>
        <v>1</v>
      </c>
      <c r="K2" s="2"/>
      <c r="L2" s="7"/>
      <c r="M2" s="2"/>
      <c r="N2" s="2"/>
      <c r="P2">
        <f>'summary 0611'!K10</f>
        <v>1</v>
      </c>
    </row>
    <row r="3" spans="1:24" x14ac:dyDescent="0.2">
      <c r="A3" s="6" t="s">
        <v>1</v>
      </c>
      <c r="B3" s="7"/>
      <c r="K3" s="7"/>
      <c r="L3" s="7"/>
      <c r="M3" s="7"/>
      <c r="N3" s="11">
        <v>1</v>
      </c>
      <c r="P3">
        <f>'summary 0611'!K11</f>
        <v>1</v>
      </c>
      <c r="R3">
        <f>'summary 0625'!K11</f>
        <v>2</v>
      </c>
      <c r="T3">
        <f>'summary 0709'!K10</f>
        <v>1</v>
      </c>
    </row>
    <row r="4" spans="1:24"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row>
    <row r="5" spans="1:24"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row>
    <row r="6" spans="1:24"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row>
    <row r="7" spans="1:24"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row>
    <row r="8" spans="1:24"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row>
    <row r="9" spans="1:24" x14ac:dyDescent="0.2">
      <c r="A9" s="6" t="s">
        <v>4</v>
      </c>
      <c r="B9" s="7"/>
      <c r="K9" s="7">
        <v>1</v>
      </c>
      <c r="L9" s="7"/>
      <c r="M9" s="7">
        <v>1</v>
      </c>
      <c r="N9" s="11"/>
      <c r="O9">
        <f>'summary 0604'!K17+'summary 0604'!K18</f>
        <v>2</v>
      </c>
      <c r="Q9">
        <f>'summary 0618'!K17</f>
        <v>4</v>
      </c>
      <c r="R9">
        <f>'summary 0625'!K17</f>
        <v>7</v>
      </c>
      <c r="V9">
        <f>'summary 0723'!K16</f>
        <v>2</v>
      </c>
      <c r="W9">
        <f>'summary 0730'!K17</f>
        <v>3</v>
      </c>
      <c r="X9">
        <f>'summary 0806'!K17</f>
        <v>3</v>
      </c>
    </row>
    <row r="10" spans="1:24" x14ac:dyDescent="0.2">
      <c r="A10" s="8" t="s">
        <v>31</v>
      </c>
      <c r="B10" s="7"/>
      <c r="K10" s="7"/>
      <c r="L10" s="7"/>
      <c r="M10" s="7"/>
      <c r="N10" s="7"/>
      <c r="S10">
        <f>'summary 0702'!K18:K18</f>
        <v>1</v>
      </c>
      <c r="U10">
        <f>'summary 0716'!K17</f>
        <v>1</v>
      </c>
      <c r="V10">
        <f>'summary 0723'!K17</f>
        <v>1</v>
      </c>
      <c r="W10">
        <f>'summary 0730'!K18</f>
        <v>2</v>
      </c>
      <c r="X10">
        <f>'summary 0806'!K18</f>
        <v>1</v>
      </c>
    </row>
    <row r="11" spans="1:24"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row>
    <row r="12" spans="1:24"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51" x14ac:dyDescent="0.2">
      <c r="A105" s="86">
        <v>37113</v>
      </c>
      <c r="B105" s="55" t="s">
        <v>380</v>
      </c>
      <c r="C105" s="55" t="s">
        <v>20</v>
      </c>
      <c r="D105" s="55" t="s">
        <v>82</v>
      </c>
      <c r="E105" s="55" t="s">
        <v>83</v>
      </c>
      <c r="F105" s="55" t="s">
        <v>84</v>
      </c>
      <c r="G105" s="97" t="s">
        <v>381</v>
      </c>
      <c r="H105" s="89" t="s">
        <v>299</v>
      </c>
      <c r="I105" s="55" t="s">
        <v>79</v>
      </c>
      <c r="J105" s="55" t="s">
        <v>79</v>
      </c>
      <c r="K105" s="55" t="s">
        <v>80</v>
      </c>
      <c r="L105" s="55" t="s">
        <v>81</v>
      </c>
    </row>
    <row r="106" spans="1:25" ht="38.25" x14ac:dyDescent="0.2">
      <c r="A106" s="83">
        <v>37109</v>
      </c>
      <c r="B106" s="81" t="s">
        <v>366</v>
      </c>
      <c r="C106" s="81" t="s">
        <v>19</v>
      </c>
      <c r="D106" s="81" t="s">
        <v>367</v>
      </c>
      <c r="E106" s="81"/>
      <c r="F106" s="81" t="s">
        <v>14</v>
      </c>
      <c r="G106" s="89" t="s">
        <v>368</v>
      </c>
      <c r="H106" s="89" t="s">
        <v>299</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37109</v>
      </c>
      <c r="B107" s="81" t="s">
        <v>369</v>
      </c>
      <c r="C107" s="68" t="s">
        <v>20</v>
      </c>
      <c r="D107" s="79" t="s">
        <v>370</v>
      </c>
      <c r="E107" s="80" t="s">
        <v>371</v>
      </c>
      <c r="F107" s="81" t="s">
        <v>10</v>
      </c>
      <c r="G107" s="89" t="s">
        <v>372</v>
      </c>
      <c r="H107" s="81" t="s">
        <v>373</v>
      </c>
      <c r="I107" s="81" t="s">
        <v>80</v>
      </c>
      <c r="J107" s="81" t="s">
        <v>79</v>
      </c>
      <c r="K107" s="81" t="s">
        <v>80</v>
      </c>
      <c r="L107" s="81" t="s">
        <v>81</v>
      </c>
      <c r="M107" s="88"/>
      <c r="N107" s="88"/>
      <c r="O107" s="88"/>
      <c r="P107" s="88"/>
      <c r="Q107" s="88"/>
      <c r="R107" s="88"/>
      <c r="S107" s="88"/>
      <c r="T107" s="88"/>
      <c r="U107" s="88"/>
      <c r="V107" s="88"/>
      <c r="W107" s="88"/>
      <c r="X107" s="88"/>
      <c r="Y107" s="88"/>
    </row>
    <row r="108" spans="1:25" ht="63.75" x14ac:dyDescent="0.2">
      <c r="A108" s="86">
        <v>37105</v>
      </c>
      <c r="B108" s="55" t="s">
        <v>82</v>
      </c>
      <c r="C108" s="55" t="s">
        <v>20</v>
      </c>
      <c r="D108" s="55" t="s">
        <v>82</v>
      </c>
      <c r="E108" s="55" t="s">
        <v>83</v>
      </c>
      <c r="F108" s="55" t="s">
        <v>30</v>
      </c>
      <c r="G108" s="96" t="s">
        <v>353</v>
      </c>
      <c r="H108" s="96" t="s">
        <v>382</v>
      </c>
      <c r="I108" s="55" t="s">
        <v>80</v>
      </c>
      <c r="J108" s="55" t="s">
        <v>79</v>
      </c>
      <c r="K108" s="55" t="s">
        <v>80</v>
      </c>
      <c r="L108" s="55" t="s">
        <v>81</v>
      </c>
      <c r="M108" s="88"/>
      <c r="N108" s="88"/>
      <c r="O108" s="88"/>
      <c r="P108" s="88"/>
      <c r="Q108" s="88"/>
      <c r="R108" s="88"/>
      <c r="S108" s="88"/>
      <c r="T108" s="88"/>
      <c r="U108" s="88"/>
      <c r="V108" s="88"/>
      <c r="W108" s="88"/>
      <c r="X108" s="88"/>
      <c r="Y108" s="88"/>
    </row>
    <row r="109" spans="1:25" ht="55.5" customHeight="1" x14ac:dyDescent="0.2">
      <c r="A109" s="83">
        <v>37105</v>
      </c>
      <c r="B109" s="89" t="s">
        <v>355</v>
      </c>
      <c r="C109" s="81" t="s">
        <v>272</v>
      </c>
      <c r="D109" s="81" t="s">
        <v>220</v>
      </c>
      <c r="E109" s="81" t="s">
        <v>201</v>
      </c>
      <c r="F109" s="81" t="s">
        <v>30</v>
      </c>
      <c r="G109" s="89" t="s">
        <v>356</v>
      </c>
      <c r="H109" s="89" t="s">
        <v>357</v>
      </c>
      <c r="I109" s="81" t="s">
        <v>80</v>
      </c>
      <c r="J109" s="81" t="s">
        <v>79</v>
      </c>
      <c r="K109" s="81" t="s">
        <v>80</v>
      </c>
      <c r="L109" s="81" t="s">
        <v>81</v>
      </c>
      <c r="M109" s="88"/>
      <c r="N109" s="88"/>
      <c r="O109" s="88"/>
      <c r="P109" s="88"/>
      <c r="Q109" s="88"/>
      <c r="R109" s="88"/>
      <c r="S109" s="88"/>
      <c r="T109" s="88"/>
      <c r="U109" s="88"/>
      <c r="V109" s="88"/>
      <c r="W109" s="88"/>
      <c r="X109" s="88"/>
      <c r="Y109" s="88"/>
    </row>
    <row r="110" spans="1:25" ht="51" x14ac:dyDescent="0.2">
      <c r="A110" s="83">
        <v>37102</v>
      </c>
      <c r="B110" s="81" t="s">
        <v>358</v>
      </c>
      <c r="C110" s="81" t="s">
        <v>272</v>
      </c>
      <c r="D110" s="81" t="s">
        <v>359</v>
      </c>
      <c r="E110" s="81" t="s">
        <v>221</v>
      </c>
      <c r="F110" s="81" t="s">
        <v>12</v>
      </c>
      <c r="G110" s="89" t="s">
        <v>360</v>
      </c>
      <c r="H110" s="89" t="s">
        <v>293</v>
      </c>
      <c r="I110" s="81" t="s">
        <v>79</v>
      </c>
      <c r="J110" s="81" t="s">
        <v>80</v>
      </c>
      <c r="K110" s="81" t="s">
        <v>80</v>
      </c>
      <c r="L110" s="81" t="s">
        <v>81</v>
      </c>
      <c r="M110" s="88"/>
      <c r="N110" s="88"/>
      <c r="O110" s="88"/>
      <c r="P110" s="88"/>
      <c r="Q110" s="88"/>
      <c r="R110" s="88"/>
      <c r="S110" s="88"/>
      <c r="T110" s="88"/>
      <c r="U110" s="88"/>
      <c r="V110" s="88"/>
      <c r="W110" s="88"/>
      <c r="X110" s="88"/>
      <c r="Y110" s="88"/>
    </row>
    <row r="111" spans="1:25" ht="76.5" x14ac:dyDescent="0.2">
      <c r="A111" s="83">
        <v>37099</v>
      </c>
      <c r="B111" s="89" t="s">
        <v>335</v>
      </c>
      <c r="C111" s="81" t="s">
        <v>19</v>
      </c>
      <c r="D111" s="81" t="s">
        <v>336</v>
      </c>
      <c r="E111" s="81" t="s">
        <v>337</v>
      </c>
      <c r="F111" s="81" t="s">
        <v>30</v>
      </c>
      <c r="G111" s="89" t="s">
        <v>338</v>
      </c>
      <c r="H111" s="89" t="s">
        <v>339</v>
      </c>
      <c r="I111" s="81" t="s">
        <v>80</v>
      </c>
      <c r="J111" s="81" t="s">
        <v>79</v>
      </c>
      <c r="K111" s="81" t="s">
        <v>80</v>
      </c>
      <c r="L111" s="81" t="s">
        <v>81</v>
      </c>
      <c r="M111" s="88"/>
      <c r="N111" s="88"/>
      <c r="O111" s="88"/>
      <c r="P111" s="88"/>
      <c r="Q111" s="88"/>
      <c r="R111" s="88"/>
      <c r="S111" s="88"/>
      <c r="T111" s="88"/>
      <c r="U111" s="88"/>
      <c r="V111" s="88"/>
      <c r="W111" s="88"/>
      <c r="X111" s="88"/>
      <c r="Y111" s="88"/>
    </row>
    <row r="112" spans="1:25" ht="63.75" x14ac:dyDescent="0.2">
      <c r="A112" s="83">
        <v>37099</v>
      </c>
      <c r="B112" s="81" t="s">
        <v>208</v>
      </c>
      <c r="C112" s="81" t="s">
        <v>20</v>
      </c>
      <c r="D112" s="81" t="s">
        <v>340</v>
      </c>
      <c r="E112" s="81" t="s">
        <v>83</v>
      </c>
      <c r="F112" s="81" t="s">
        <v>84</v>
      </c>
      <c r="G112" s="89" t="s">
        <v>341</v>
      </c>
      <c r="H112" s="89" t="s">
        <v>342</v>
      </c>
      <c r="I112" s="81" t="s">
        <v>79</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37095</v>
      </c>
      <c r="B113" s="81" t="s">
        <v>323</v>
      </c>
      <c r="C113" s="81" t="s">
        <v>272</v>
      </c>
      <c r="D113" s="81" t="s">
        <v>324</v>
      </c>
      <c r="E113" s="81" t="s">
        <v>325</v>
      </c>
      <c r="F113" s="81" t="s">
        <v>10</v>
      </c>
      <c r="G113" s="89" t="s">
        <v>326</v>
      </c>
      <c r="H113" s="89" t="s">
        <v>343</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37092</v>
      </c>
      <c r="B114" s="81" t="s">
        <v>323</v>
      </c>
      <c r="C114" s="81" t="s">
        <v>272</v>
      </c>
      <c r="D114" s="81" t="s">
        <v>324</v>
      </c>
      <c r="E114" s="81" t="s">
        <v>325</v>
      </c>
      <c r="F114" s="81" t="s">
        <v>10</v>
      </c>
      <c r="G114" s="89" t="s">
        <v>326</v>
      </c>
      <c r="H114" s="89" t="s">
        <v>327</v>
      </c>
      <c r="I114" s="81" t="s">
        <v>80</v>
      </c>
      <c r="J114" s="81" t="s">
        <v>79</v>
      </c>
      <c r="K114" s="81" t="s">
        <v>79</v>
      </c>
      <c r="L114" s="81" t="s">
        <v>81</v>
      </c>
      <c r="M114" s="88"/>
      <c r="N114" s="88"/>
      <c r="O114" s="88"/>
      <c r="P114" s="88"/>
      <c r="Q114" s="88"/>
      <c r="R114" s="88"/>
      <c r="S114" s="88"/>
      <c r="T114" s="88"/>
      <c r="U114" s="88"/>
      <c r="V114" s="88"/>
      <c r="W114" s="88"/>
      <c r="X114" s="88"/>
      <c r="Y114" s="88"/>
    </row>
    <row r="115" spans="1:25" ht="38.25" x14ac:dyDescent="0.2">
      <c r="A115" s="83">
        <v>37092</v>
      </c>
      <c r="B115" s="81" t="s">
        <v>328</v>
      </c>
      <c r="C115" s="81" t="s">
        <v>23</v>
      </c>
      <c r="D115" s="81" t="s">
        <v>329</v>
      </c>
      <c r="E115" s="81" t="s">
        <v>241</v>
      </c>
      <c r="F115" s="81" t="s">
        <v>10</v>
      </c>
      <c r="G115" s="89" t="s">
        <v>330</v>
      </c>
      <c r="H115" s="81" t="s">
        <v>299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37090</v>
      </c>
      <c r="B116" s="81" t="s">
        <v>87</v>
      </c>
      <c r="C116" s="81" t="s">
        <v>20</v>
      </c>
      <c r="D116" s="81" t="s">
        <v>87</v>
      </c>
      <c r="E116" s="81" t="s">
        <v>83</v>
      </c>
      <c r="F116" s="81" t="s">
        <v>84</v>
      </c>
      <c r="G116" s="89" t="s">
        <v>331</v>
      </c>
      <c r="H116" s="81" t="s">
        <v>293</v>
      </c>
      <c r="I116" s="81" t="s">
        <v>79</v>
      </c>
      <c r="J116" s="81" t="s">
        <v>79</v>
      </c>
      <c r="K116" s="81" t="s">
        <v>79</v>
      </c>
      <c r="L116" s="81" t="s">
        <v>81</v>
      </c>
      <c r="M116" s="88"/>
      <c r="N116" s="88"/>
      <c r="O116" s="88"/>
      <c r="P116" s="88"/>
      <c r="Q116" s="88"/>
      <c r="R116" s="88"/>
      <c r="S116" s="88"/>
      <c r="T116" s="88"/>
      <c r="U116" s="88"/>
      <c r="V116" s="88"/>
      <c r="W116" s="88"/>
      <c r="X116" s="88"/>
      <c r="Y116" s="88"/>
    </row>
    <row r="117" spans="1:25" ht="76.5" x14ac:dyDescent="0.2">
      <c r="A117" s="83">
        <v>37081</v>
      </c>
      <c r="B117" s="81" t="s">
        <v>172</v>
      </c>
      <c r="C117" s="81" t="s">
        <v>20</v>
      </c>
      <c r="D117" s="81" t="s">
        <v>234</v>
      </c>
      <c r="E117" s="81" t="s">
        <v>83</v>
      </c>
      <c r="F117" s="81" t="s">
        <v>12</v>
      </c>
      <c r="G117" s="89" t="s">
        <v>311</v>
      </c>
      <c r="H117" s="89" t="s">
        <v>312</v>
      </c>
      <c r="I117" s="81" t="s">
        <v>80</v>
      </c>
      <c r="J117" s="81" t="s">
        <v>79</v>
      </c>
      <c r="K117" s="81" t="s">
        <v>79</v>
      </c>
      <c r="L117" s="81" t="s">
        <v>81</v>
      </c>
      <c r="M117" s="88"/>
      <c r="N117" s="88"/>
      <c r="O117" s="88"/>
      <c r="P117" s="88"/>
      <c r="Q117" s="88"/>
      <c r="R117" s="88"/>
      <c r="S117" s="88"/>
      <c r="T117" s="88"/>
      <c r="U117" s="88"/>
      <c r="V117" s="88"/>
      <c r="W117" s="88"/>
      <c r="X117" s="88"/>
      <c r="Y117" s="88"/>
    </row>
    <row r="118" spans="1:25" ht="51" x14ac:dyDescent="0.2">
      <c r="A118" s="83">
        <v>37081</v>
      </c>
      <c r="B118" s="81" t="s">
        <v>313</v>
      </c>
      <c r="C118" s="81" t="s">
        <v>272</v>
      </c>
      <c r="D118" s="81" t="s">
        <v>314</v>
      </c>
      <c r="E118" s="81" t="s">
        <v>286</v>
      </c>
      <c r="F118" s="81" t="s">
        <v>10</v>
      </c>
      <c r="G118" s="89" t="s">
        <v>315</v>
      </c>
      <c r="H118" s="81" t="s">
        <v>316</v>
      </c>
      <c r="I118" s="81" t="s">
        <v>80</v>
      </c>
      <c r="J118" s="81" t="s">
        <v>79</v>
      </c>
      <c r="K118" s="81" t="s">
        <v>79</v>
      </c>
      <c r="L118" s="81" t="s">
        <v>81</v>
      </c>
      <c r="M118" s="88"/>
      <c r="N118" s="88"/>
      <c r="O118" s="88"/>
      <c r="P118" s="88"/>
      <c r="Q118" s="88"/>
      <c r="R118" s="88"/>
      <c r="S118" s="88"/>
      <c r="T118" s="88"/>
      <c r="U118" s="88"/>
      <c r="V118" s="88"/>
      <c r="W118" s="88"/>
      <c r="X118" s="88"/>
      <c r="Y118" s="88"/>
    </row>
    <row r="119" spans="1:25" ht="51" x14ac:dyDescent="0.2">
      <c r="A119" s="83">
        <v>37074</v>
      </c>
      <c r="B119" s="81" t="s">
        <v>294</v>
      </c>
      <c r="C119" s="81" t="s">
        <v>20</v>
      </c>
      <c r="D119" s="81" t="s">
        <v>100</v>
      </c>
      <c r="E119" s="81" t="s">
        <v>83</v>
      </c>
      <c r="F119" s="81" t="s">
        <v>12</v>
      </c>
      <c r="G119" s="89" t="s">
        <v>295</v>
      </c>
      <c r="H119" s="89" t="s">
        <v>296</v>
      </c>
      <c r="I119" s="81" t="s">
        <v>80</v>
      </c>
      <c r="J119" s="81" t="s">
        <v>80</v>
      </c>
      <c r="K119" s="81" t="s">
        <v>80</v>
      </c>
      <c r="L119" s="81" t="s">
        <v>81</v>
      </c>
      <c r="M119" s="88"/>
      <c r="N119" s="88"/>
      <c r="O119" s="88"/>
      <c r="P119" s="88"/>
      <c r="Q119" s="88"/>
      <c r="R119" s="88"/>
      <c r="S119" s="88"/>
      <c r="T119" s="88"/>
      <c r="U119" s="88"/>
      <c r="V119" s="88"/>
      <c r="W119" s="88"/>
      <c r="X119" s="88"/>
      <c r="Y119" s="88"/>
    </row>
    <row r="120" spans="1:25" ht="25.5" x14ac:dyDescent="0.2">
      <c r="A120" s="83">
        <v>37071</v>
      </c>
      <c r="B120" s="81" t="s">
        <v>262</v>
      </c>
      <c r="C120" s="81" t="s">
        <v>20</v>
      </c>
      <c r="D120" s="81" t="s">
        <v>262</v>
      </c>
      <c r="E120" s="81" t="s">
        <v>83</v>
      </c>
      <c r="F120" s="81" t="s">
        <v>14</v>
      </c>
      <c r="G120" s="89" t="s">
        <v>263</v>
      </c>
      <c r="H120" s="89" t="s">
        <v>264</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37069</v>
      </c>
      <c r="B122" s="81" t="s">
        <v>268</v>
      </c>
      <c r="C122" s="81" t="s">
        <v>20</v>
      </c>
      <c r="D122" s="81" t="s">
        <v>268</v>
      </c>
      <c r="E122" s="81" t="s">
        <v>83</v>
      </c>
      <c r="F122" s="81" t="s">
        <v>14</v>
      </c>
      <c r="G122" s="89" t="s">
        <v>269</v>
      </c>
      <c r="H122" s="89" t="s">
        <v>270</v>
      </c>
      <c r="I122" s="81" t="s">
        <v>80</v>
      </c>
      <c r="J122" s="81" t="s">
        <v>79</v>
      </c>
      <c r="K122" s="81" t="s">
        <v>80</v>
      </c>
      <c r="L122" s="81" t="s">
        <v>81</v>
      </c>
      <c r="M122" s="88"/>
      <c r="N122" s="88"/>
      <c r="O122" s="88"/>
      <c r="P122" s="88"/>
      <c r="Q122" s="88"/>
      <c r="R122" s="88"/>
      <c r="S122" s="88"/>
      <c r="T122" s="88"/>
      <c r="U122" s="88"/>
      <c r="V122" s="88"/>
      <c r="W122" s="88"/>
      <c r="X122" s="88"/>
      <c r="Y122" s="88"/>
    </row>
    <row r="123" spans="1:25" ht="38.25" x14ac:dyDescent="0.2">
      <c r="A123" s="83">
        <v>37069</v>
      </c>
      <c r="B123" s="81" t="s">
        <v>276</v>
      </c>
      <c r="C123" s="81" t="s">
        <v>23</v>
      </c>
      <c r="D123" s="81" t="s">
        <v>240</v>
      </c>
      <c r="E123" s="81" t="s">
        <v>241</v>
      </c>
      <c r="F123" s="81" t="s">
        <v>12</v>
      </c>
      <c r="G123" s="89" t="s">
        <v>277</v>
      </c>
      <c r="H123" s="89" t="s">
        <v>278</v>
      </c>
      <c r="I123" s="81" t="s">
        <v>79</v>
      </c>
      <c r="J123" s="81" t="s">
        <v>79</v>
      </c>
      <c r="K123" s="81" t="s">
        <v>79</v>
      </c>
      <c r="L123" s="81" t="s">
        <v>81</v>
      </c>
    </row>
    <row r="124" spans="1:25" ht="102" x14ac:dyDescent="0.2">
      <c r="A124" s="83">
        <v>37068</v>
      </c>
      <c r="B124" s="81" t="s">
        <v>279</v>
      </c>
      <c r="C124" s="81"/>
      <c r="D124" s="81"/>
      <c r="E124" s="81"/>
      <c r="F124" s="81" t="s">
        <v>12</v>
      </c>
      <c r="G124" s="89" t="s">
        <v>280</v>
      </c>
      <c r="H124" s="89" t="s">
        <v>281</v>
      </c>
      <c r="I124" s="81" t="s">
        <v>79</v>
      </c>
      <c r="J124" s="81" t="s">
        <v>80</v>
      </c>
      <c r="K124" s="81" t="s">
        <v>80</v>
      </c>
      <c r="L124" s="81" t="s">
        <v>81</v>
      </c>
    </row>
    <row r="125" spans="1:25" ht="38.25" x14ac:dyDescent="0.2">
      <c r="A125" s="83">
        <v>37064</v>
      </c>
      <c r="B125" s="81" t="s">
        <v>172</v>
      </c>
      <c r="C125" s="81" t="s">
        <v>20</v>
      </c>
      <c r="D125" s="81" t="s">
        <v>234</v>
      </c>
      <c r="E125" s="81" t="s">
        <v>83</v>
      </c>
      <c r="F125" s="81" t="s">
        <v>84</v>
      </c>
      <c r="G125" s="45" t="s">
        <v>235</v>
      </c>
      <c r="H125" s="81" t="s">
        <v>236</v>
      </c>
      <c r="I125" s="81" t="s">
        <v>79</v>
      </c>
      <c r="J125" s="81" t="s">
        <v>79</v>
      </c>
      <c r="K125" s="81" t="s">
        <v>79</v>
      </c>
      <c r="L125" s="81" t="s">
        <v>81</v>
      </c>
    </row>
    <row r="126" spans="1:25" ht="63.75" x14ac:dyDescent="0.2">
      <c r="A126" s="83">
        <v>37064</v>
      </c>
      <c r="B126" s="81" t="s">
        <v>87</v>
      </c>
      <c r="C126" s="81" t="s">
        <v>20</v>
      </c>
      <c r="D126" s="81" t="s">
        <v>87</v>
      </c>
      <c r="E126" s="81" t="s">
        <v>83</v>
      </c>
      <c r="F126" s="81" t="s">
        <v>84</v>
      </c>
      <c r="G126" s="45" t="s">
        <v>237</v>
      </c>
      <c r="H126" s="45" t="s">
        <v>238</v>
      </c>
      <c r="I126" s="81" t="s">
        <v>79</v>
      </c>
      <c r="J126" s="81" t="s">
        <v>79</v>
      </c>
      <c r="K126" s="81" t="s">
        <v>80</v>
      </c>
      <c r="L126" s="81" t="s">
        <v>81</v>
      </c>
    </row>
    <row r="127" spans="1:25" ht="76.5" x14ac:dyDescent="0.2">
      <c r="A127" s="83">
        <v>37064</v>
      </c>
      <c r="B127" s="45" t="s">
        <v>239</v>
      </c>
      <c r="C127" s="81" t="s">
        <v>23</v>
      </c>
      <c r="D127" s="81" t="s">
        <v>240</v>
      </c>
      <c r="E127" s="81" t="s">
        <v>241</v>
      </c>
      <c r="F127" s="81" t="s">
        <v>30</v>
      </c>
      <c r="G127" s="45" t="s">
        <v>242</v>
      </c>
      <c r="H127" s="81" t="s">
        <v>243</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38.25" x14ac:dyDescent="0.2">
      <c r="A129" s="86">
        <v>37063</v>
      </c>
      <c r="B129" s="78" t="s">
        <v>247</v>
      </c>
      <c r="C129" s="78" t="s">
        <v>23</v>
      </c>
      <c r="D129" s="78"/>
      <c r="E129" s="78" t="s">
        <v>241</v>
      </c>
      <c r="F129" s="78" t="s">
        <v>14</v>
      </c>
      <c r="G129" s="57" t="s">
        <v>248</v>
      </c>
      <c r="H129" s="57" t="s">
        <v>249</v>
      </c>
      <c r="I129" s="78" t="s">
        <v>80</v>
      </c>
      <c r="J129" s="78" t="s">
        <v>79</v>
      </c>
      <c r="K129" s="78" t="s">
        <v>79</v>
      </c>
      <c r="L129" s="78" t="s">
        <v>81</v>
      </c>
    </row>
    <row r="130" spans="1:12" ht="38.25" x14ac:dyDescent="0.2">
      <c r="A130" s="86">
        <v>37063</v>
      </c>
      <c r="B130" s="81" t="s">
        <v>87</v>
      </c>
      <c r="C130" s="81" t="s">
        <v>20</v>
      </c>
      <c r="D130" s="81" t="s">
        <v>87</v>
      </c>
      <c r="E130" s="81" t="s">
        <v>83</v>
      </c>
      <c r="F130" s="81" t="s">
        <v>12</v>
      </c>
      <c r="G130" s="45" t="s">
        <v>250</v>
      </c>
      <c r="H130" s="45" t="s">
        <v>251</v>
      </c>
      <c r="I130" s="81" t="s">
        <v>79</v>
      </c>
      <c r="J130" s="81" t="s">
        <v>79</v>
      </c>
      <c r="K130" s="81" t="s">
        <v>79</v>
      </c>
      <c r="L130" s="81" t="s">
        <v>81</v>
      </c>
    </row>
    <row r="131" spans="1:12" ht="51" x14ac:dyDescent="0.2">
      <c r="A131" s="83">
        <v>37063</v>
      </c>
      <c r="B131" s="81" t="s">
        <v>252</v>
      </c>
      <c r="C131" s="81" t="s">
        <v>20</v>
      </c>
      <c r="D131" s="81" t="s">
        <v>234</v>
      </c>
      <c r="E131" s="81" t="s">
        <v>83</v>
      </c>
      <c r="F131" s="81" t="s">
        <v>14</v>
      </c>
      <c r="G131" s="45" t="s">
        <v>253</v>
      </c>
      <c r="H131" s="45" t="s">
        <v>254</v>
      </c>
      <c r="I131" s="81" t="s">
        <v>79</v>
      </c>
      <c r="J131" s="81" t="s">
        <v>79</v>
      </c>
      <c r="K131" s="81" t="s">
        <v>79</v>
      </c>
      <c r="L131" s="81" t="s">
        <v>81</v>
      </c>
    </row>
    <row r="132" spans="1:12" ht="63.75" x14ac:dyDescent="0.2">
      <c r="A132" s="83">
        <v>37062</v>
      </c>
      <c r="B132" s="81" t="s">
        <v>252</v>
      </c>
      <c r="C132" s="81" t="s">
        <v>20</v>
      </c>
      <c r="D132" s="81" t="s">
        <v>234</v>
      </c>
      <c r="E132" s="81" t="s">
        <v>83</v>
      </c>
      <c r="F132" s="81" t="s">
        <v>84</v>
      </c>
      <c r="G132" s="45" t="s">
        <v>255</v>
      </c>
      <c r="H132" s="45" t="s">
        <v>256</v>
      </c>
      <c r="I132" s="81" t="s">
        <v>79</v>
      </c>
      <c r="J132" s="81" t="s">
        <v>79</v>
      </c>
      <c r="K132" s="81" t="s">
        <v>79</v>
      </c>
      <c r="L132" s="81" t="s">
        <v>81</v>
      </c>
    </row>
    <row r="133" spans="1:12" ht="51" x14ac:dyDescent="0.2">
      <c r="A133" s="83">
        <v>37060</v>
      </c>
      <c r="B133" s="81" t="s">
        <v>259</v>
      </c>
      <c r="C133" s="81" t="s">
        <v>20</v>
      </c>
      <c r="D133" s="81" t="s">
        <v>234</v>
      </c>
      <c r="E133" s="81" t="s">
        <v>83</v>
      </c>
      <c r="F133" s="81" t="s">
        <v>84</v>
      </c>
      <c r="G133" s="45" t="s">
        <v>260</v>
      </c>
      <c r="H133" s="45" t="s">
        <v>261</v>
      </c>
      <c r="I133" s="81" t="s">
        <v>79</v>
      </c>
      <c r="J133" s="81" t="s">
        <v>79</v>
      </c>
      <c r="K133" s="81" t="s">
        <v>79</v>
      </c>
      <c r="L133" s="81" t="s">
        <v>81</v>
      </c>
    </row>
    <row r="134" spans="1:12" ht="63.75" x14ac:dyDescent="0.2">
      <c r="A134" s="83">
        <v>37057</v>
      </c>
      <c r="B134" s="81" t="s">
        <v>195</v>
      </c>
      <c r="C134" s="81" t="s">
        <v>196</v>
      </c>
      <c r="D134" s="81" t="s">
        <v>197</v>
      </c>
      <c r="E134" s="81"/>
      <c r="F134" s="81" t="s">
        <v>151</v>
      </c>
      <c r="G134" s="45" t="s">
        <v>198</v>
      </c>
      <c r="H134" s="45" t="s">
        <v>199</v>
      </c>
      <c r="I134" s="81" t="s">
        <v>79</v>
      </c>
      <c r="J134" s="81" t="s">
        <v>79</v>
      </c>
      <c r="K134" s="81" t="s">
        <v>79</v>
      </c>
      <c r="L134" s="81" t="s">
        <v>81</v>
      </c>
    </row>
    <row r="135" spans="1:12" ht="54.75" customHeight="1" x14ac:dyDescent="0.2">
      <c r="A135" s="83">
        <v>37057</v>
      </c>
      <c r="B135" s="81" t="s">
        <v>204</v>
      </c>
      <c r="C135" s="81" t="s">
        <v>20</v>
      </c>
      <c r="D135" s="81" t="s">
        <v>205</v>
      </c>
      <c r="E135" s="81" t="s">
        <v>83</v>
      </c>
      <c r="F135" s="81" t="s">
        <v>84</v>
      </c>
      <c r="G135" s="45" t="s">
        <v>206</v>
      </c>
      <c r="H135" s="45" t="s">
        <v>207</v>
      </c>
      <c r="I135" s="81" t="s">
        <v>79</v>
      </c>
      <c r="J135" s="81" t="s">
        <v>79</v>
      </c>
      <c r="K135" s="81" t="s">
        <v>79</v>
      </c>
      <c r="L135" s="81" t="s">
        <v>81</v>
      </c>
    </row>
    <row r="136" spans="1:12" ht="38.25" x14ac:dyDescent="0.2">
      <c r="A136" s="83">
        <v>37057</v>
      </c>
      <c r="B136" s="81" t="s">
        <v>208</v>
      </c>
      <c r="C136" s="81" t="s">
        <v>20</v>
      </c>
      <c r="D136" s="81" t="s">
        <v>205</v>
      </c>
      <c r="E136" s="81" t="s">
        <v>83</v>
      </c>
      <c r="F136" s="81" t="s">
        <v>84</v>
      </c>
      <c r="G136" s="45" t="s">
        <v>209</v>
      </c>
      <c r="H136" s="45" t="s">
        <v>207</v>
      </c>
      <c r="I136" s="81" t="s">
        <v>79</v>
      </c>
      <c r="J136" s="81" t="s">
        <v>79</v>
      </c>
      <c r="K136" s="81" t="s">
        <v>79</v>
      </c>
      <c r="L136" s="81" t="s">
        <v>81</v>
      </c>
    </row>
    <row r="137" spans="1:12" ht="76.5"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63.75" customHeight="1" x14ac:dyDescent="0.2">
      <c r="A138" s="75">
        <v>37049</v>
      </c>
      <c r="B138" s="81" t="s">
        <v>172</v>
      </c>
      <c r="C138" s="81" t="s">
        <v>20</v>
      </c>
      <c r="D138" s="81" t="s">
        <v>82</v>
      </c>
      <c r="E138" s="81" t="s">
        <v>83</v>
      </c>
      <c r="F138" s="81" t="s">
        <v>12</v>
      </c>
      <c r="G138" s="45" t="s">
        <v>173</v>
      </c>
      <c r="H138" s="45" t="s">
        <v>174</v>
      </c>
      <c r="I138" s="81" t="s">
        <v>80</v>
      </c>
      <c r="J138" s="81" t="s">
        <v>79</v>
      </c>
      <c r="K138" s="81" t="s">
        <v>79</v>
      </c>
      <c r="L138" s="81" t="s">
        <v>81</v>
      </c>
    </row>
    <row r="139" spans="1:12" ht="38.25" x14ac:dyDescent="0.2">
      <c r="A139" s="75">
        <v>37049</v>
      </c>
      <c r="B139" s="81" t="s">
        <v>82</v>
      </c>
      <c r="C139" s="81" t="s">
        <v>20</v>
      </c>
      <c r="D139" s="81" t="s">
        <v>82</v>
      </c>
      <c r="E139" s="81" t="s">
        <v>83</v>
      </c>
      <c r="F139" s="81" t="s">
        <v>12</v>
      </c>
      <c r="G139" s="45" t="s">
        <v>176</v>
      </c>
      <c r="H139" s="45" t="s">
        <v>177</v>
      </c>
      <c r="I139" s="81" t="s">
        <v>80</v>
      </c>
      <c r="J139" s="81" t="s">
        <v>80</v>
      </c>
      <c r="K139" s="81" t="s">
        <v>80</v>
      </c>
      <c r="L139" s="81" t="s">
        <v>81</v>
      </c>
    </row>
    <row r="140" spans="1:12" ht="102" x14ac:dyDescent="0.2">
      <c r="A140" s="75">
        <v>37046</v>
      </c>
      <c r="B140" s="45" t="s">
        <v>182</v>
      </c>
      <c r="C140" s="46"/>
      <c r="D140" s="45"/>
      <c r="E140" s="20" t="s">
        <v>183</v>
      </c>
      <c r="F140" s="46" t="s">
        <v>14</v>
      </c>
      <c r="G140" s="45" t="s">
        <v>184</v>
      </c>
      <c r="H140" s="45" t="s">
        <v>185</v>
      </c>
      <c r="I140" s="81" t="s">
        <v>80</v>
      </c>
      <c r="J140" s="81" t="s">
        <v>80</v>
      </c>
      <c r="K140" s="81" t="s">
        <v>80</v>
      </c>
      <c r="L140" s="81" t="s">
        <v>81</v>
      </c>
    </row>
    <row r="141" spans="1:12" ht="21.75" customHeight="1"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42" customHeight="1" x14ac:dyDescent="0.2">
      <c r="A142" s="44">
        <v>37035</v>
      </c>
      <c r="B142" s="45" t="s">
        <v>95</v>
      </c>
      <c r="C142" s="46" t="s">
        <v>20</v>
      </c>
      <c r="D142" s="20" t="s">
        <v>96</v>
      </c>
      <c r="E142" s="20" t="s">
        <v>83</v>
      </c>
      <c r="F142" s="46" t="s">
        <v>84</v>
      </c>
      <c r="G142" s="20" t="s">
        <v>97</v>
      </c>
      <c r="H142" s="20" t="s">
        <v>94</v>
      </c>
      <c r="I142" s="46" t="s">
        <v>80</v>
      </c>
      <c r="J142" s="46" t="s">
        <v>79</v>
      </c>
      <c r="K142" s="46" t="s">
        <v>79</v>
      </c>
      <c r="L142" s="46" t="s">
        <v>81</v>
      </c>
    </row>
    <row r="143" spans="1:12" ht="42" customHeight="1" x14ac:dyDescent="0.2">
      <c r="A143" s="44">
        <v>37033</v>
      </c>
      <c r="B143" s="45" t="s">
        <v>100</v>
      </c>
      <c r="C143" s="46" t="s">
        <v>20</v>
      </c>
      <c r="D143" s="45" t="s">
        <v>100</v>
      </c>
      <c r="E143" s="20" t="s">
        <v>83</v>
      </c>
      <c r="F143" s="46" t="s">
        <v>12</v>
      </c>
      <c r="G143" s="20" t="s">
        <v>101</v>
      </c>
      <c r="H143" s="20" t="s">
        <v>102</v>
      </c>
      <c r="I143" s="46" t="s">
        <v>79</v>
      </c>
      <c r="J143" s="46" t="s">
        <v>80</v>
      </c>
      <c r="K143" s="46" t="s">
        <v>80</v>
      </c>
      <c r="L143" s="46" t="s">
        <v>81</v>
      </c>
    </row>
    <row r="144" spans="1:12" ht="51" x14ac:dyDescent="0.2">
      <c r="A144" s="44">
        <v>37033</v>
      </c>
      <c r="B144" s="45" t="s">
        <v>87</v>
      </c>
      <c r="C144" s="46" t="s">
        <v>20</v>
      </c>
      <c r="D144" s="45" t="s">
        <v>87</v>
      </c>
      <c r="E144" s="20" t="s">
        <v>83</v>
      </c>
      <c r="F144" s="46" t="s">
        <v>84</v>
      </c>
      <c r="G144" s="20" t="s">
        <v>103</v>
      </c>
      <c r="H144" s="20" t="s">
        <v>104</v>
      </c>
      <c r="I144" s="46" t="s">
        <v>80</v>
      </c>
      <c r="J144" s="46" t="s">
        <v>80</v>
      </c>
      <c r="K144" s="46" t="s">
        <v>80</v>
      </c>
      <c r="L144" s="46" t="s">
        <v>81</v>
      </c>
    </row>
    <row r="145" spans="1:12" ht="25.5" x14ac:dyDescent="0.2">
      <c r="A145" s="44">
        <v>37032</v>
      </c>
      <c r="B145" s="45" t="s">
        <v>105</v>
      </c>
      <c r="C145" s="46" t="s">
        <v>106</v>
      </c>
      <c r="D145" s="45" t="s">
        <v>107</v>
      </c>
      <c r="E145" s="20" t="s">
        <v>108</v>
      </c>
      <c r="F145" s="46" t="s">
        <v>84</v>
      </c>
      <c r="G145" s="20" t="s">
        <v>109</v>
      </c>
      <c r="H145" s="20" t="s">
        <v>110</v>
      </c>
      <c r="I145" s="46" t="s">
        <v>80</v>
      </c>
      <c r="J145" s="46" t="s">
        <v>79</v>
      </c>
      <c r="K145" s="46" t="s">
        <v>80</v>
      </c>
      <c r="L145" s="46" t="s">
        <v>81</v>
      </c>
    </row>
    <row r="146" spans="1:12" ht="127.5" x14ac:dyDescent="0.2">
      <c r="A146" s="44">
        <v>37019</v>
      </c>
      <c r="B146" s="45" t="s">
        <v>113</v>
      </c>
      <c r="C146" s="46" t="s">
        <v>20</v>
      </c>
      <c r="D146" s="45" t="s">
        <v>113</v>
      </c>
      <c r="E146" s="20" t="s">
        <v>83</v>
      </c>
      <c r="F146" s="46" t="s">
        <v>84</v>
      </c>
      <c r="G146" s="20" t="s">
        <v>114</v>
      </c>
      <c r="H146" s="20" t="s">
        <v>115</v>
      </c>
      <c r="I146" s="46" t="s">
        <v>79</v>
      </c>
      <c r="J146" s="46" t="s">
        <v>79</v>
      </c>
      <c r="K146" s="46" t="s">
        <v>79</v>
      </c>
      <c r="L146" s="46" t="s">
        <v>81</v>
      </c>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45"/>
      <c r="F150" s="46"/>
      <c r="G150" s="45"/>
      <c r="H150" s="45"/>
      <c r="I150" s="46"/>
      <c r="J150" s="46"/>
      <c r="K150" s="46"/>
      <c r="L150" s="68"/>
    </row>
    <row r="151" spans="1:12" x14ac:dyDescent="0.2">
      <c r="A151" s="61"/>
      <c r="B151" s="57"/>
      <c r="C151" s="58"/>
      <c r="D151" s="57"/>
      <c r="E151" s="59"/>
      <c r="F151" s="58"/>
      <c r="G151" s="57"/>
      <c r="H151" s="57"/>
      <c r="I151" s="58"/>
      <c r="J151" s="58"/>
      <c r="K151" s="58"/>
      <c r="L151" s="58"/>
    </row>
    <row r="152" spans="1:12" x14ac:dyDescent="0.2">
      <c r="A152" s="44"/>
      <c r="B152" s="45"/>
      <c r="C152" s="46"/>
      <c r="D152" s="45"/>
      <c r="E152" s="20"/>
      <c r="F152" s="46"/>
      <c r="G152" s="45"/>
      <c r="H152" s="45"/>
      <c r="I152" s="46"/>
      <c r="J152" s="46"/>
      <c r="K152" s="46"/>
      <c r="L152" s="46"/>
    </row>
    <row r="153" spans="1:12" x14ac:dyDescent="0.2">
      <c r="A153" s="44"/>
      <c r="B153" s="45"/>
      <c r="C153" s="46"/>
      <c r="D153" s="45"/>
      <c r="E153" s="20"/>
      <c r="F153" s="46"/>
      <c r="G153" s="45"/>
      <c r="H153" s="45"/>
      <c r="I153" s="46"/>
      <c r="J153" s="46"/>
      <c r="K153" s="46"/>
      <c r="L153" s="46"/>
    </row>
    <row r="155" spans="1:12" x14ac:dyDescent="0.2">
      <c r="A155" s="1" t="s">
        <v>73</v>
      </c>
      <c r="B155" s="1" t="s">
        <v>163</v>
      </c>
      <c r="C155" t="s">
        <v>71</v>
      </c>
      <c r="D155" s="93" t="s">
        <v>304</v>
      </c>
      <c r="E155" s="93" t="s">
        <v>365</v>
      </c>
    </row>
    <row r="156" spans="1:12" x14ac:dyDescent="0.2">
      <c r="A156" s="24" t="s">
        <v>18</v>
      </c>
      <c r="B156" s="69">
        <f t="shared" ref="B156:B164" si="1">C156/$C$165</f>
        <v>0</v>
      </c>
      <c r="C156" s="7"/>
      <c r="D156">
        <f>33+1+1+1+1+1+8+1+1+1+2+1</f>
        <v>52</v>
      </c>
      <c r="E156" s="95"/>
    </row>
    <row r="157" spans="1:12" x14ac:dyDescent="0.2">
      <c r="A157" s="24" t="s">
        <v>19</v>
      </c>
      <c r="B157" s="69">
        <f t="shared" si="1"/>
        <v>0.375</v>
      </c>
      <c r="C157" s="7">
        <f>'summary 0806'!I25</f>
        <v>9</v>
      </c>
      <c r="D157">
        <f>540+17+1+1+6+10+1+2+12+2+1+1+1+3+4+3+1+1+1+8+2+1+1+6</f>
        <v>626</v>
      </c>
      <c r="E157" s="95">
        <f>(C157/D157)*100</f>
        <v>1.4376996805111821</v>
      </c>
    </row>
    <row r="158" spans="1:12" x14ac:dyDescent="0.2">
      <c r="A158" s="24" t="s">
        <v>20</v>
      </c>
      <c r="B158" s="69">
        <f t="shared" si="1"/>
        <v>0.41666666666666669</v>
      </c>
      <c r="C158" s="7">
        <f>'summary 0806'!I26</f>
        <v>10</v>
      </c>
      <c r="D158">
        <f>13+1+1+1+16</f>
        <v>32</v>
      </c>
      <c r="E158" s="95">
        <f>(C158/D158)*100</f>
        <v>31.25</v>
      </c>
    </row>
    <row r="159" spans="1:12" x14ac:dyDescent="0.2">
      <c r="A159" s="24" t="s">
        <v>33</v>
      </c>
      <c r="B159" s="69">
        <f t="shared" si="1"/>
        <v>0</v>
      </c>
      <c r="C159" s="7"/>
      <c r="D159">
        <f>36+1+1</f>
        <v>38</v>
      </c>
      <c r="E159" s="95"/>
    </row>
    <row r="160" spans="1:12" x14ac:dyDescent="0.2">
      <c r="A160" s="24" t="s">
        <v>21</v>
      </c>
      <c r="B160" s="69">
        <f t="shared" si="1"/>
        <v>0.125</v>
      </c>
      <c r="C160" s="7">
        <f>'summary 0806'!I28</f>
        <v>3</v>
      </c>
      <c r="D160">
        <f>288+2+13+2+5+56+59+14+2+3</f>
        <v>444</v>
      </c>
      <c r="E160" s="95">
        <f>(C160/D160)*100</f>
        <v>0.67567567567567566</v>
      </c>
    </row>
    <row r="161" spans="1:5" x14ac:dyDescent="0.2">
      <c r="A161" s="24" t="s">
        <v>22</v>
      </c>
      <c r="B161" s="69">
        <f t="shared" si="1"/>
        <v>4.1666666666666664E-2</v>
      </c>
      <c r="C161" s="7">
        <f>'summary 0806'!I29</f>
        <v>1</v>
      </c>
      <c r="D161">
        <f>132+2+1+2+7+3</f>
        <v>147</v>
      </c>
      <c r="E161" s="95">
        <f>(C161/D161)*100</f>
        <v>0.68027210884353739</v>
      </c>
    </row>
    <row r="162" spans="1:5" x14ac:dyDescent="0.2">
      <c r="A162" s="24" t="s">
        <v>23</v>
      </c>
      <c r="B162" s="69">
        <f t="shared" si="1"/>
        <v>0</v>
      </c>
      <c r="C162" s="7"/>
      <c r="D162">
        <v>9</v>
      </c>
      <c r="E162" s="95"/>
    </row>
    <row r="163" spans="1:5" x14ac:dyDescent="0.2">
      <c r="A163" s="24" t="s">
        <v>24</v>
      </c>
      <c r="B163" s="69">
        <f t="shared" si="1"/>
        <v>0</v>
      </c>
      <c r="C163" s="7"/>
      <c r="D163">
        <f>10+5+2</f>
        <v>17</v>
      </c>
      <c r="E163" s="95"/>
    </row>
    <row r="164" spans="1:5" x14ac:dyDescent="0.2">
      <c r="A164" s="72" t="s">
        <v>164</v>
      </c>
      <c r="B164" s="69">
        <f t="shared" si="1"/>
        <v>4.1666666666666664E-2</v>
      </c>
      <c r="C164" s="7">
        <f>'summary 0806'!I32</f>
        <v>1</v>
      </c>
    </row>
    <row r="165" spans="1:5" x14ac:dyDescent="0.2">
      <c r="A165" s="72" t="s">
        <v>162</v>
      </c>
      <c r="B165" s="73">
        <f>SUM(B156:B164)</f>
        <v>1</v>
      </c>
      <c r="C165">
        <f>SUM(C156:C164)</f>
        <v>24</v>
      </c>
      <c r="D165">
        <f>SUM(D156:D164)</f>
        <v>1365</v>
      </c>
    </row>
  </sheetData>
  <phoneticPr fontId="0" type="noConversion"/>
  <printOptions horizontalCentered="1"/>
  <pageMargins left="0.25" right="0.25" top="1" bottom="0.5" header="0.5" footer="0.25"/>
  <pageSetup paperSize="5" scale="60" fitToHeight="3" orientation="landscape" r:id="rId1"/>
  <headerFooter alignWithMargins="0">
    <oddHeader xml:space="preserve">&amp;C&amp;"Arial,Bold"EWS-Global Risk Operations
Weekly Summary of Market Risk Aggregation Issues
Week Beginning August 06 </oddHeader>
    <oddFooter>&amp;L&amp;"Arial,Bold"Questions Call Nancy ext 54751</oddFooter>
  </headerFooter>
  <rowBreaks count="1" manualBreakCount="1">
    <brk id="88" max="11"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2.75" x14ac:dyDescent="0.2"/>
  <sheetData>
    <row r="1" spans="1:11" ht="16.5" x14ac:dyDescent="0.25">
      <c r="A1" s="99" t="s">
        <v>53</v>
      </c>
      <c r="B1" s="99"/>
      <c r="C1" s="99"/>
      <c r="D1" s="99"/>
      <c r="E1" s="99"/>
      <c r="F1" s="99"/>
      <c r="G1" s="99"/>
      <c r="H1" s="99"/>
      <c r="I1" s="99"/>
      <c r="J1" s="99"/>
      <c r="K1" s="99"/>
    </row>
    <row r="2" spans="1:11" ht="6.75" customHeight="1" thickBot="1" x14ac:dyDescent="0.3">
      <c r="A2" s="48"/>
      <c r="B2" s="48"/>
      <c r="C2" s="48"/>
      <c r="D2" s="48"/>
      <c r="E2" s="48"/>
      <c r="F2" s="48"/>
      <c r="G2" s="48"/>
      <c r="H2" s="48"/>
      <c r="I2" s="48"/>
      <c r="J2" s="48"/>
      <c r="K2" s="48"/>
    </row>
    <row r="21" spans="1:11" ht="7.5" customHeight="1" thickBot="1" x14ac:dyDescent="0.25">
      <c r="A21" s="42"/>
      <c r="B21" s="42"/>
      <c r="C21" s="42"/>
      <c r="D21" s="42"/>
      <c r="E21" s="42"/>
      <c r="F21" s="42"/>
      <c r="G21" s="42"/>
      <c r="H21" s="42"/>
      <c r="I21" s="42"/>
      <c r="J21" s="42"/>
      <c r="K21" s="42"/>
    </row>
    <row r="39" spans="1:12" ht="13.5" thickBot="1" x14ac:dyDescent="0.25">
      <c r="A39" s="42"/>
      <c r="B39" s="42"/>
      <c r="C39" s="42"/>
      <c r="D39" s="42"/>
      <c r="E39" s="42"/>
      <c r="F39" s="42"/>
      <c r="G39" s="42"/>
      <c r="H39" s="42"/>
      <c r="I39" s="42"/>
      <c r="J39" s="42"/>
      <c r="K39" s="42"/>
      <c r="L39" s="6"/>
    </row>
    <row r="59" spans="1:11" ht="6" customHeight="1" thickBot="1" x14ac:dyDescent="0.25">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2.75" x14ac:dyDescent="0.2"/>
  <cols>
    <col min="8" max="8" width="12.7109375" customWidth="1"/>
  </cols>
  <sheetData>
    <row r="1" spans="1:15" ht="17.100000000000001" customHeight="1" x14ac:dyDescent="0.25">
      <c r="B1" s="98" t="s">
        <v>43</v>
      </c>
      <c r="C1" s="98"/>
      <c r="D1" s="98"/>
      <c r="E1" s="98"/>
      <c r="F1" s="98"/>
      <c r="G1" s="98"/>
      <c r="H1" s="98"/>
      <c r="I1" s="98"/>
      <c r="J1" s="98"/>
      <c r="K1" s="98"/>
      <c r="L1" s="98"/>
      <c r="M1" s="98"/>
      <c r="N1" s="98"/>
    </row>
    <row r="2" spans="1:15" ht="17.100000000000001" customHeight="1" thickBot="1" x14ac:dyDescent="0.3">
      <c r="B2" s="3"/>
      <c r="C2" s="3"/>
      <c r="D2" s="3"/>
      <c r="E2" s="3"/>
      <c r="F2" s="3"/>
      <c r="G2" s="3"/>
      <c r="H2" s="3"/>
      <c r="I2" s="3"/>
      <c r="J2" s="3"/>
      <c r="K2" s="3"/>
      <c r="L2" s="3"/>
      <c r="M2" s="3"/>
      <c r="N2" s="3"/>
    </row>
    <row r="3" spans="1:15" ht="18" customHeight="1" thickTop="1" x14ac:dyDescent="0.25">
      <c r="A3" s="28"/>
      <c r="B3" s="100" t="s">
        <v>45</v>
      </c>
      <c r="C3" s="100"/>
      <c r="D3" s="100"/>
      <c r="E3" s="100"/>
      <c r="F3" s="100"/>
      <c r="G3" s="100"/>
      <c r="H3" s="100"/>
      <c r="I3" s="100"/>
      <c r="J3" s="100"/>
      <c r="K3" s="100"/>
      <c r="L3" s="100"/>
      <c r="M3" s="100"/>
      <c r="N3" s="100"/>
      <c r="O3" s="29"/>
    </row>
    <row r="4" spans="1:15" ht="5.0999999999999996" customHeight="1" x14ac:dyDescent="0.25">
      <c r="A4" s="30"/>
      <c r="B4" s="35"/>
      <c r="C4" s="35"/>
      <c r="D4" s="35"/>
      <c r="E4" s="35"/>
      <c r="F4" s="35"/>
      <c r="G4" s="35"/>
      <c r="H4" s="35"/>
      <c r="I4" s="35"/>
      <c r="J4" s="35"/>
      <c r="K4" s="35"/>
      <c r="L4" s="35"/>
      <c r="M4" s="35"/>
      <c r="N4" s="35"/>
      <c r="O4" s="31"/>
    </row>
    <row r="5" spans="1:15" x14ac:dyDescent="0.2">
      <c r="A5" s="30"/>
      <c r="B5" s="6"/>
      <c r="C5" s="6"/>
      <c r="D5" s="6"/>
      <c r="E5" s="6"/>
      <c r="F5" s="6"/>
      <c r="G5" s="6"/>
      <c r="H5" s="6"/>
      <c r="I5" s="6"/>
      <c r="J5" s="6"/>
      <c r="K5" s="6"/>
      <c r="L5" s="6"/>
      <c r="M5" s="6"/>
      <c r="N5" s="6"/>
      <c r="O5" s="31"/>
    </row>
    <row r="6" spans="1:15" x14ac:dyDescent="0.2">
      <c r="A6" s="30"/>
      <c r="B6" s="6"/>
      <c r="C6" s="6"/>
      <c r="D6" s="6"/>
      <c r="E6" s="6"/>
      <c r="F6" s="6"/>
      <c r="G6" s="6"/>
      <c r="H6" s="6"/>
      <c r="I6" s="6"/>
      <c r="J6" s="6"/>
      <c r="K6" s="6"/>
      <c r="L6" s="6"/>
      <c r="M6" s="6"/>
      <c r="N6" s="6"/>
      <c r="O6" s="31"/>
    </row>
    <row r="7" spans="1:15" x14ac:dyDescent="0.2">
      <c r="A7" s="30"/>
      <c r="B7" s="6"/>
      <c r="C7" s="6"/>
      <c r="D7" s="6"/>
      <c r="E7" s="6"/>
      <c r="F7" s="6"/>
      <c r="G7" s="6"/>
      <c r="H7" s="6"/>
      <c r="I7" s="6"/>
      <c r="J7" s="6"/>
      <c r="K7" s="6"/>
      <c r="L7" s="6"/>
      <c r="M7" s="6"/>
      <c r="N7" s="6"/>
      <c r="O7" s="31"/>
    </row>
    <row r="8" spans="1:15" x14ac:dyDescent="0.2">
      <c r="A8" s="30"/>
      <c r="B8" s="6"/>
      <c r="C8" s="6"/>
      <c r="D8" s="6"/>
      <c r="E8" s="6"/>
      <c r="F8" s="6"/>
      <c r="G8" s="6"/>
      <c r="H8" s="6"/>
      <c r="I8" s="6"/>
      <c r="J8" s="6"/>
      <c r="K8" s="6"/>
      <c r="L8" s="6"/>
      <c r="M8" s="6"/>
      <c r="N8" s="6"/>
      <c r="O8" s="31"/>
    </row>
    <row r="9" spans="1:15" x14ac:dyDescent="0.2">
      <c r="A9" s="30"/>
      <c r="B9" s="6"/>
      <c r="C9" s="6"/>
      <c r="D9" s="6"/>
      <c r="E9" s="6"/>
      <c r="F9" s="6"/>
      <c r="G9" s="6"/>
      <c r="H9" s="6"/>
      <c r="I9" s="6"/>
      <c r="J9" s="6"/>
      <c r="K9" s="6"/>
      <c r="L9" s="6"/>
      <c r="M9" s="6"/>
      <c r="N9" s="6"/>
      <c r="O9" s="31"/>
    </row>
    <row r="10" spans="1:15" x14ac:dyDescent="0.2">
      <c r="A10" s="30"/>
      <c r="B10" s="6"/>
      <c r="C10" s="6"/>
      <c r="D10" s="6"/>
      <c r="E10" s="6"/>
      <c r="F10" s="6"/>
      <c r="G10" s="6"/>
      <c r="H10" s="6"/>
      <c r="I10" s="6"/>
      <c r="J10" s="6"/>
      <c r="K10" s="6"/>
      <c r="L10" s="6"/>
      <c r="M10" s="6"/>
      <c r="N10" s="6"/>
      <c r="O10" s="31"/>
    </row>
    <row r="11" spans="1:15" x14ac:dyDescent="0.2">
      <c r="A11" s="30"/>
      <c r="B11" s="6"/>
      <c r="C11" s="6"/>
      <c r="D11" s="6"/>
      <c r="E11" s="6"/>
      <c r="F11" s="6"/>
      <c r="G11" s="6"/>
      <c r="H11" s="6"/>
      <c r="I11" s="6"/>
      <c r="J11" s="6"/>
      <c r="K11" s="6"/>
      <c r="L11" s="6"/>
      <c r="M11" s="6"/>
      <c r="N11" s="6"/>
      <c r="O11" s="31"/>
    </row>
    <row r="12" spans="1:15" x14ac:dyDescent="0.2">
      <c r="A12" s="30"/>
      <c r="B12" s="6"/>
      <c r="C12" s="6"/>
      <c r="D12" s="6"/>
      <c r="E12" s="6"/>
      <c r="F12" s="6"/>
      <c r="G12" s="6"/>
      <c r="H12" s="6"/>
      <c r="I12" s="6"/>
      <c r="J12" s="6"/>
      <c r="K12" s="6"/>
      <c r="L12" s="6"/>
      <c r="M12" s="6"/>
      <c r="N12" s="6"/>
      <c r="O12" s="31"/>
    </row>
    <row r="13" spans="1:15" x14ac:dyDescent="0.2">
      <c r="A13" s="30"/>
      <c r="B13" s="6"/>
      <c r="C13" s="6"/>
      <c r="D13" s="6"/>
      <c r="E13" s="6"/>
      <c r="F13" s="6"/>
      <c r="G13" s="6"/>
      <c r="H13" s="6"/>
      <c r="I13" s="6"/>
      <c r="J13" s="6"/>
      <c r="K13" s="6"/>
      <c r="L13" s="6"/>
      <c r="M13" s="6"/>
      <c r="N13" s="6"/>
      <c r="O13" s="31"/>
    </row>
    <row r="14" spans="1:15" x14ac:dyDescent="0.2">
      <c r="A14" s="30"/>
      <c r="B14" s="6"/>
      <c r="C14" s="6"/>
      <c r="D14" s="6"/>
      <c r="E14" s="6"/>
      <c r="F14" s="6"/>
      <c r="G14" s="6"/>
      <c r="H14" s="6"/>
      <c r="I14" s="6"/>
      <c r="J14" s="6"/>
      <c r="K14" s="6"/>
      <c r="L14" s="6"/>
      <c r="M14" s="6"/>
      <c r="N14" s="6"/>
      <c r="O14" s="31"/>
    </row>
    <row r="15" spans="1:15" x14ac:dyDescent="0.2">
      <c r="A15" s="30"/>
      <c r="B15" s="6"/>
      <c r="C15" s="6"/>
      <c r="D15" s="6"/>
      <c r="E15" s="6"/>
      <c r="F15" s="6"/>
      <c r="G15" s="6"/>
      <c r="H15" s="6"/>
      <c r="I15" s="6"/>
      <c r="J15" s="6"/>
      <c r="K15" s="6"/>
      <c r="L15" s="6"/>
      <c r="M15" s="6"/>
      <c r="N15" s="6"/>
      <c r="O15" s="31"/>
    </row>
    <row r="16" spans="1:15" x14ac:dyDescent="0.2">
      <c r="A16" s="30"/>
      <c r="B16" s="6"/>
      <c r="C16" s="6"/>
      <c r="D16" s="6"/>
      <c r="E16" s="6"/>
      <c r="F16" s="6"/>
      <c r="G16" s="6"/>
      <c r="H16" s="6"/>
      <c r="I16" s="6"/>
      <c r="J16" s="6"/>
      <c r="K16" s="6"/>
      <c r="L16" s="6"/>
      <c r="M16" s="6"/>
      <c r="N16" s="6"/>
      <c r="O16" s="31"/>
    </row>
    <row r="17" spans="1:15" x14ac:dyDescent="0.2">
      <c r="A17" s="30"/>
      <c r="B17" s="6"/>
      <c r="C17" s="6"/>
      <c r="D17" s="6"/>
      <c r="E17" s="6"/>
      <c r="F17" s="6"/>
      <c r="G17" s="6"/>
      <c r="H17" s="6"/>
      <c r="I17" s="6"/>
      <c r="J17" s="6"/>
      <c r="K17" s="6"/>
      <c r="L17" s="6"/>
      <c r="M17" s="6"/>
      <c r="N17" s="6"/>
      <c r="O17" s="31"/>
    </row>
    <row r="18" spans="1:15" x14ac:dyDescent="0.2">
      <c r="A18" s="30"/>
      <c r="B18" s="6"/>
      <c r="C18" s="6"/>
      <c r="D18" s="6"/>
      <c r="E18" s="6"/>
      <c r="F18" s="6"/>
      <c r="G18" s="6"/>
      <c r="H18" s="6"/>
      <c r="I18" s="6"/>
      <c r="J18" s="6"/>
      <c r="K18" s="6"/>
      <c r="L18" s="6"/>
      <c r="M18" s="6"/>
      <c r="N18" s="6"/>
      <c r="O18" s="31"/>
    </row>
    <row r="19" spans="1:15" x14ac:dyDescent="0.2">
      <c r="A19" s="30"/>
      <c r="B19" s="6"/>
      <c r="C19" s="6"/>
      <c r="D19" s="6"/>
      <c r="E19" s="6"/>
      <c r="F19" s="6"/>
      <c r="G19" s="6"/>
      <c r="H19" s="6"/>
      <c r="I19" s="6"/>
      <c r="J19" s="6"/>
      <c r="K19" s="6"/>
      <c r="L19" s="6"/>
      <c r="M19" s="6"/>
      <c r="N19" s="6"/>
      <c r="O19" s="31"/>
    </row>
    <row r="20" spans="1:15" x14ac:dyDescent="0.2">
      <c r="A20" s="30"/>
      <c r="B20" s="6"/>
      <c r="C20" s="6"/>
      <c r="D20" s="6"/>
      <c r="E20" s="6"/>
      <c r="F20" s="6"/>
      <c r="G20" s="6"/>
      <c r="H20" s="6"/>
      <c r="I20" s="6"/>
      <c r="J20" s="6"/>
      <c r="K20" s="6"/>
      <c r="L20" s="6"/>
      <c r="M20" s="6"/>
      <c r="N20" s="6"/>
      <c r="O20" s="31"/>
    </row>
    <row r="21" spans="1:15" x14ac:dyDescent="0.2">
      <c r="A21" s="30"/>
      <c r="B21" s="6"/>
      <c r="C21" s="6"/>
      <c r="D21" s="6"/>
      <c r="E21" s="6"/>
      <c r="F21" s="6"/>
      <c r="G21" s="6"/>
      <c r="H21" s="6"/>
      <c r="I21" s="6"/>
      <c r="J21" s="6"/>
      <c r="K21" s="6"/>
      <c r="L21" s="6"/>
      <c r="M21" s="6"/>
      <c r="N21" s="6"/>
      <c r="O21" s="31"/>
    </row>
    <row r="22" spans="1:15" x14ac:dyDescent="0.2">
      <c r="A22" s="30"/>
      <c r="B22" s="6"/>
      <c r="C22" s="6"/>
      <c r="D22" s="6"/>
      <c r="E22" s="6"/>
      <c r="F22" s="6"/>
      <c r="G22" s="6"/>
      <c r="H22" s="6"/>
      <c r="I22" s="6"/>
      <c r="J22" s="6"/>
      <c r="K22" s="6"/>
      <c r="L22" s="6"/>
      <c r="M22" s="6"/>
      <c r="N22" s="6"/>
      <c r="O22" s="31"/>
    </row>
    <row r="23" spans="1:15" x14ac:dyDescent="0.2">
      <c r="A23" s="30"/>
      <c r="B23" s="6"/>
      <c r="C23" s="6"/>
      <c r="D23" s="6"/>
      <c r="E23" s="6"/>
      <c r="F23" s="6"/>
      <c r="G23" s="6"/>
      <c r="H23" s="6"/>
      <c r="I23" s="6"/>
      <c r="J23" s="6"/>
      <c r="K23" s="6"/>
      <c r="L23" s="6"/>
      <c r="M23" s="6"/>
      <c r="N23" s="6"/>
      <c r="O23" s="31"/>
    </row>
    <row r="24" spans="1:15" ht="13.5" thickBot="1" x14ac:dyDescent="0.25">
      <c r="A24" s="32"/>
      <c r="B24" s="33"/>
      <c r="C24" s="33"/>
      <c r="D24" s="33"/>
      <c r="E24" s="33"/>
      <c r="F24" s="33"/>
      <c r="G24" s="33"/>
      <c r="H24" s="33"/>
      <c r="I24" s="33"/>
      <c r="J24" s="33"/>
      <c r="K24" s="33"/>
      <c r="L24" s="33"/>
      <c r="M24" s="33"/>
      <c r="N24" s="33"/>
      <c r="O24" s="34"/>
    </row>
    <row r="25" spans="1:15" ht="14.25" thickTop="1" thickBot="1" x14ac:dyDescent="0.25">
      <c r="A25" s="6"/>
      <c r="B25" s="6"/>
      <c r="C25" s="6"/>
      <c r="D25" s="6"/>
      <c r="E25" s="6"/>
      <c r="F25" s="6"/>
      <c r="G25" s="6"/>
      <c r="H25" s="6"/>
      <c r="I25" s="6"/>
      <c r="J25" s="6"/>
      <c r="K25" s="6"/>
      <c r="L25" s="6"/>
      <c r="M25" s="6"/>
      <c r="N25" s="6"/>
      <c r="O25" s="6"/>
    </row>
    <row r="26" spans="1:15" ht="18" customHeight="1" thickTop="1" x14ac:dyDescent="0.25">
      <c r="A26" s="28"/>
      <c r="B26" s="100" t="s">
        <v>44</v>
      </c>
      <c r="C26" s="100"/>
      <c r="D26" s="100"/>
      <c r="E26" s="100"/>
      <c r="F26" s="100"/>
      <c r="G26" s="100"/>
      <c r="H26" s="100"/>
      <c r="I26" s="100"/>
      <c r="J26" s="100"/>
      <c r="K26" s="100"/>
      <c r="L26" s="100"/>
      <c r="M26" s="100"/>
      <c r="N26" s="100"/>
      <c r="O26" s="29"/>
    </row>
    <row r="27" spans="1:15" ht="5.0999999999999996" customHeight="1" x14ac:dyDescent="0.25">
      <c r="A27" s="30"/>
      <c r="B27" s="35"/>
      <c r="C27" s="35"/>
      <c r="D27" s="35"/>
      <c r="E27" s="35"/>
      <c r="F27" s="35"/>
      <c r="G27" s="35"/>
      <c r="H27" s="35"/>
      <c r="I27" s="35"/>
      <c r="J27" s="35"/>
      <c r="K27" s="35"/>
      <c r="L27" s="35"/>
      <c r="M27" s="35"/>
      <c r="N27" s="35"/>
      <c r="O27" s="31"/>
    </row>
    <row r="28" spans="1:15" x14ac:dyDescent="0.2">
      <c r="A28" s="30"/>
      <c r="B28" s="6"/>
      <c r="C28" s="6"/>
      <c r="D28" s="6"/>
      <c r="E28" s="6"/>
      <c r="F28" s="6"/>
      <c r="G28" s="6"/>
      <c r="H28" s="6"/>
      <c r="I28" s="6"/>
      <c r="J28" s="6"/>
      <c r="K28" s="6"/>
      <c r="L28" s="6"/>
      <c r="M28" s="6"/>
      <c r="N28" s="6"/>
      <c r="O28" s="31"/>
    </row>
    <row r="29" spans="1:15" x14ac:dyDescent="0.2">
      <c r="A29" s="30"/>
      <c r="B29" s="6"/>
      <c r="C29" s="6"/>
      <c r="D29" s="6"/>
      <c r="E29" s="6"/>
      <c r="F29" s="6"/>
      <c r="G29" s="6"/>
      <c r="H29" s="6"/>
      <c r="I29" s="6"/>
      <c r="J29" s="6"/>
      <c r="K29" s="6"/>
      <c r="L29" s="6"/>
      <c r="M29" s="6"/>
      <c r="N29" s="6"/>
      <c r="O29" s="31"/>
    </row>
    <row r="30" spans="1:15" x14ac:dyDescent="0.2">
      <c r="A30" s="30"/>
      <c r="B30" s="6"/>
      <c r="C30" s="6"/>
      <c r="D30" s="6"/>
      <c r="E30" s="6"/>
      <c r="F30" s="6"/>
      <c r="G30" s="6"/>
      <c r="H30" s="6"/>
      <c r="I30" s="6"/>
      <c r="J30" s="6"/>
      <c r="K30" s="6"/>
      <c r="L30" s="6"/>
      <c r="M30" s="6"/>
      <c r="N30" s="6"/>
      <c r="O30" s="31"/>
    </row>
    <row r="31" spans="1:15" x14ac:dyDescent="0.2">
      <c r="A31" s="30"/>
      <c r="B31" s="6"/>
      <c r="C31" s="6"/>
      <c r="D31" s="6"/>
      <c r="E31" s="6"/>
      <c r="F31" s="6"/>
      <c r="G31" s="6"/>
      <c r="H31" s="6"/>
      <c r="I31" s="6"/>
      <c r="J31" s="6"/>
      <c r="K31" s="6"/>
      <c r="L31" s="6"/>
      <c r="M31" s="6"/>
      <c r="N31" s="6"/>
      <c r="O31" s="31"/>
    </row>
    <row r="32" spans="1:15" x14ac:dyDescent="0.2">
      <c r="A32" s="30"/>
      <c r="B32" s="6"/>
      <c r="C32" s="6"/>
      <c r="D32" s="6"/>
      <c r="E32" s="6"/>
      <c r="F32" s="6"/>
      <c r="G32" s="6"/>
      <c r="H32" s="6"/>
      <c r="I32" s="6"/>
      <c r="J32" s="6"/>
      <c r="K32" s="6"/>
      <c r="L32" s="6"/>
      <c r="M32" s="6"/>
      <c r="N32" s="6"/>
      <c r="O32" s="31"/>
    </row>
    <row r="33" spans="1:15" x14ac:dyDescent="0.2">
      <c r="A33" s="30"/>
      <c r="B33" s="6"/>
      <c r="C33" s="6"/>
      <c r="D33" s="6"/>
      <c r="E33" s="6"/>
      <c r="F33" s="6"/>
      <c r="G33" s="6"/>
      <c r="H33" s="6"/>
      <c r="I33" s="6"/>
      <c r="J33" s="6"/>
      <c r="K33" s="6"/>
      <c r="L33" s="6"/>
      <c r="M33" s="6"/>
      <c r="N33" s="6"/>
      <c r="O33" s="31"/>
    </row>
    <row r="34" spans="1:15" x14ac:dyDescent="0.2">
      <c r="A34" s="30"/>
      <c r="B34" s="6"/>
      <c r="C34" s="6"/>
      <c r="D34" s="6"/>
      <c r="E34" s="6"/>
      <c r="F34" s="6"/>
      <c r="G34" s="6"/>
      <c r="H34" s="6"/>
      <c r="I34" s="6"/>
      <c r="J34" s="6"/>
      <c r="K34" s="6"/>
      <c r="L34" s="6"/>
      <c r="M34" s="6"/>
      <c r="N34" s="6"/>
      <c r="O34" s="31"/>
    </row>
    <row r="35" spans="1:15" x14ac:dyDescent="0.2">
      <c r="A35" s="30"/>
      <c r="B35" s="6"/>
      <c r="C35" s="6"/>
      <c r="D35" s="6"/>
      <c r="E35" s="6"/>
      <c r="F35" s="6"/>
      <c r="G35" s="6"/>
      <c r="H35" s="6"/>
      <c r="I35" s="6"/>
      <c r="J35" s="6"/>
      <c r="K35" s="6"/>
      <c r="L35" s="6"/>
      <c r="M35" s="6"/>
      <c r="N35" s="6"/>
      <c r="O35" s="31"/>
    </row>
    <row r="36" spans="1:15" x14ac:dyDescent="0.2">
      <c r="A36" s="30"/>
      <c r="B36" s="6"/>
      <c r="C36" s="6"/>
      <c r="D36" s="6"/>
      <c r="E36" s="6"/>
      <c r="F36" s="6"/>
      <c r="G36" s="6"/>
      <c r="H36" s="6"/>
      <c r="I36" s="6"/>
      <c r="J36" s="6"/>
      <c r="K36" s="6"/>
      <c r="L36" s="6"/>
      <c r="M36" s="6"/>
      <c r="N36" s="6"/>
      <c r="O36" s="31"/>
    </row>
    <row r="37" spans="1:15" x14ac:dyDescent="0.2">
      <c r="A37" s="30"/>
      <c r="B37" s="6"/>
      <c r="C37" s="6"/>
      <c r="D37" s="6"/>
      <c r="E37" s="6"/>
      <c r="F37" s="6"/>
      <c r="G37" s="6"/>
      <c r="H37" s="6"/>
      <c r="I37" s="6"/>
      <c r="J37" s="6"/>
      <c r="K37" s="6"/>
      <c r="L37" s="6"/>
      <c r="M37" s="6"/>
      <c r="N37" s="6"/>
      <c r="O37" s="31"/>
    </row>
    <row r="38" spans="1:15" x14ac:dyDescent="0.2">
      <c r="A38" s="30"/>
      <c r="B38" s="6"/>
      <c r="C38" s="6"/>
      <c r="D38" s="6"/>
      <c r="E38" s="6"/>
      <c r="F38" s="6"/>
      <c r="G38" s="6"/>
      <c r="H38" s="6"/>
      <c r="I38" s="6"/>
      <c r="J38" s="6"/>
      <c r="K38" s="6"/>
      <c r="L38" s="6"/>
      <c r="M38" s="6"/>
      <c r="N38" s="6"/>
      <c r="O38" s="31"/>
    </row>
    <row r="39" spans="1:15" x14ac:dyDescent="0.2">
      <c r="A39" s="30"/>
      <c r="B39" s="6"/>
      <c r="C39" s="6"/>
      <c r="D39" s="6"/>
      <c r="E39" s="6"/>
      <c r="F39" s="6"/>
      <c r="G39" s="6"/>
      <c r="H39" s="6"/>
      <c r="I39" s="6"/>
      <c r="J39" s="6"/>
      <c r="K39" s="6"/>
      <c r="L39" s="6"/>
      <c r="M39" s="6"/>
      <c r="N39" s="6"/>
      <c r="O39" s="31"/>
    </row>
    <row r="40" spans="1:15" x14ac:dyDescent="0.2">
      <c r="A40" s="30"/>
      <c r="B40" s="6"/>
      <c r="C40" s="6"/>
      <c r="D40" s="6"/>
      <c r="E40" s="6"/>
      <c r="F40" s="6"/>
      <c r="G40" s="6"/>
      <c r="H40" s="6"/>
      <c r="I40" s="6"/>
      <c r="J40" s="6"/>
      <c r="K40" s="6"/>
      <c r="L40" s="6"/>
      <c r="M40" s="6"/>
      <c r="N40" s="6"/>
      <c r="O40" s="31"/>
    </row>
    <row r="41" spans="1:15" x14ac:dyDescent="0.2">
      <c r="A41" s="30"/>
      <c r="B41" s="6"/>
      <c r="C41" s="6"/>
      <c r="D41" s="6"/>
      <c r="E41" s="6"/>
      <c r="F41" s="6"/>
      <c r="G41" s="6"/>
      <c r="H41" s="6"/>
      <c r="I41" s="6"/>
      <c r="J41" s="6"/>
      <c r="K41" s="6"/>
      <c r="L41" s="6"/>
      <c r="M41" s="6"/>
      <c r="N41" s="6"/>
      <c r="O41" s="31"/>
    </row>
    <row r="42" spans="1:15" x14ac:dyDescent="0.2">
      <c r="A42" s="30"/>
      <c r="B42" s="6"/>
      <c r="C42" s="6"/>
      <c r="D42" s="6"/>
      <c r="E42" s="6"/>
      <c r="F42" s="6"/>
      <c r="G42" s="6"/>
      <c r="H42" s="6"/>
      <c r="I42" s="6"/>
      <c r="J42" s="6"/>
      <c r="K42" s="6"/>
      <c r="L42" s="6"/>
      <c r="M42" s="6"/>
      <c r="N42" s="6"/>
      <c r="O42" s="31"/>
    </row>
    <row r="43" spans="1:15" x14ac:dyDescent="0.2">
      <c r="A43" s="30"/>
      <c r="B43" s="6"/>
      <c r="C43" s="6"/>
      <c r="D43" s="6"/>
      <c r="E43" s="6"/>
      <c r="F43" s="6"/>
      <c r="G43" s="6"/>
      <c r="H43" s="6"/>
      <c r="I43" s="6"/>
      <c r="J43" s="6"/>
      <c r="K43" s="6"/>
      <c r="L43" s="6"/>
      <c r="M43" s="6"/>
      <c r="N43" s="6"/>
      <c r="O43" s="31"/>
    </row>
    <row r="44" spans="1:15" x14ac:dyDescent="0.2">
      <c r="A44" s="30"/>
      <c r="B44" s="6"/>
      <c r="C44" s="6"/>
      <c r="D44" s="6"/>
      <c r="E44" s="6"/>
      <c r="F44" s="6"/>
      <c r="G44" s="6"/>
      <c r="H44" s="6"/>
      <c r="I44" s="6"/>
      <c r="J44" s="6"/>
      <c r="K44" s="6"/>
      <c r="L44" s="6"/>
      <c r="M44" s="6"/>
      <c r="N44" s="6"/>
      <c r="O44" s="31"/>
    </row>
    <row r="45" spans="1:15" x14ac:dyDescent="0.2">
      <c r="A45" s="30"/>
      <c r="B45" s="6"/>
      <c r="C45" s="6"/>
      <c r="D45" s="6"/>
      <c r="E45" s="6"/>
      <c r="F45" s="6"/>
      <c r="G45" s="6"/>
      <c r="H45" s="6"/>
      <c r="I45" s="6"/>
      <c r="J45" s="6"/>
      <c r="K45" s="6"/>
      <c r="L45" s="6"/>
      <c r="M45" s="6"/>
      <c r="N45" s="6"/>
      <c r="O45" s="31"/>
    </row>
    <row r="46" spans="1:15" x14ac:dyDescent="0.2">
      <c r="A46" s="30"/>
      <c r="B46" s="6"/>
      <c r="C46" s="6"/>
      <c r="D46" s="6"/>
      <c r="E46" s="6"/>
      <c r="F46" s="6"/>
      <c r="G46" s="6"/>
      <c r="H46" s="6"/>
      <c r="I46" s="6"/>
      <c r="J46" s="6"/>
      <c r="K46" s="6"/>
      <c r="L46" s="6"/>
      <c r="M46" s="6"/>
      <c r="N46" s="6"/>
      <c r="O46" s="31"/>
    </row>
    <row r="47" spans="1:15" ht="13.5" thickBot="1" x14ac:dyDescent="0.25">
      <c r="A47" s="32"/>
      <c r="B47" s="33"/>
      <c r="C47" s="33"/>
      <c r="D47" s="33"/>
      <c r="E47" s="33"/>
      <c r="F47" s="33"/>
      <c r="G47" s="33"/>
      <c r="H47" s="33"/>
      <c r="I47" s="33"/>
      <c r="J47" s="33"/>
      <c r="K47" s="33"/>
      <c r="L47" s="33"/>
      <c r="M47" s="33"/>
      <c r="N47" s="33"/>
      <c r="O47" s="34"/>
    </row>
    <row r="48" spans="1:15" ht="13.5" thickTop="1" x14ac:dyDescent="0.2">
      <c r="A48" s="6"/>
      <c r="B48" s="6"/>
      <c r="C48" s="6"/>
      <c r="D48" s="6"/>
      <c r="E48" s="6"/>
      <c r="F48" s="6"/>
      <c r="G48" s="6"/>
      <c r="H48" s="6"/>
      <c r="I48" s="6"/>
      <c r="J48" s="6"/>
      <c r="K48" s="6"/>
      <c r="L48" s="6"/>
      <c r="M48" s="6"/>
      <c r="N48" s="6"/>
      <c r="O48" s="6"/>
    </row>
    <row r="49" spans="1:15" ht="13.5" thickBot="1" x14ac:dyDescent="0.25"/>
    <row r="50" spans="1:15" x14ac:dyDescent="0.2">
      <c r="A50" s="36"/>
      <c r="B50" s="37"/>
      <c r="C50" s="37"/>
      <c r="D50" s="37"/>
      <c r="E50" s="37"/>
      <c r="F50" s="37"/>
      <c r="G50" s="37"/>
      <c r="H50" s="37"/>
      <c r="I50" s="37"/>
      <c r="J50" s="37"/>
      <c r="K50" s="37"/>
      <c r="L50" s="37"/>
      <c r="M50" s="37"/>
      <c r="N50" s="37"/>
      <c r="O50" s="38"/>
    </row>
    <row r="51" spans="1:15" x14ac:dyDescent="0.2">
      <c r="A51" s="101"/>
      <c r="B51" s="102"/>
      <c r="C51" s="102"/>
      <c r="D51" s="102"/>
      <c r="E51" s="102"/>
      <c r="F51" s="102"/>
      <c r="G51" s="102"/>
      <c r="H51" s="102"/>
      <c r="I51" s="102"/>
      <c r="J51" s="102"/>
      <c r="K51" s="102"/>
      <c r="L51" s="102"/>
      <c r="M51" s="102"/>
      <c r="N51" s="102"/>
      <c r="O51" s="103"/>
    </row>
    <row r="52" spans="1:15" x14ac:dyDescent="0.2">
      <c r="A52" s="39"/>
      <c r="B52" s="6"/>
      <c r="C52" s="6"/>
      <c r="D52" s="6"/>
      <c r="E52" s="6"/>
      <c r="F52" s="6"/>
      <c r="G52" s="6"/>
      <c r="H52" s="6"/>
      <c r="I52" s="6"/>
      <c r="J52" s="6"/>
      <c r="K52" s="6"/>
      <c r="L52" s="6"/>
      <c r="M52" s="6"/>
      <c r="N52" s="6"/>
      <c r="O52" s="40"/>
    </row>
    <row r="53" spans="1:15" x14ac:dyDescent="0.2">
      <c r="A53" s="39"/>
      <c r="B53" s="6"/>
      <c r="C53" s="6"/>
      <c r="D53" s="6"/>
      <c r="E53" s="6"/>
      <c r="F53" s="6"/>
      <c r="G53" s="6"/>
      <c r="H53" s="6"/>
      <c r="I53" s="6"/>
      <c r="J53" s="6"/>
      <c r="K53" s="6"/>
      <c r="L53" s="6"/>
      <c r="M53" s="6"/>
      <c r="N53" s="6"/>
      <c r="O53" s="40"/>
    </row>
    <row r="54" spans="1:15" x14ac:dyDescent="0.2">
      <c r="A54" s="39"/>
      <c r="B54" s="6"/>
      <c r="C54" s="6"/>
      <c r="D54" s="6"/>
      <c r="E54" s="6"/>
      <c r="F54" s="6"/>
      <c r="G54" s="6"/>
      <c r="H54" s="6"/>
      <c r="I54" s="6"/>
      <c r="J54" s="6"/>
      <c r="K54" s="6"/>
      <c r="L54" s="6"/>
      <c r="M54" s="6"/>
      <c r="N54" s="6"/>
      <c r="O54" s="40"/>
    </row>
    <row r="55" spans="1:15" x14ac:dyDescent="0.2">
      <c r="A55" s="39"/>
      <c r="B55" s="6"/>
      <c r="C55" s="6"/>
      <c r="D55" s="6"/>
      <c r="E55" s="6"/>
      <c r="F55" s="6"/>
      <c r="G55" s="6"/>
      <c r="H55" s="6"/>
      <c r="I55" s="6"/>
      <c r="J55" s="6"/>
      <c r="K55" s="6"/>
      <c r="L55" s="6"/>
      <c r="M55" s="6"/>
      <c r="N55" s="6"/>
      <c r="O55" s="40"/>
    </row>
    <row r="56" spans="1:15" x14ac:dyDescent="0.2">
      <c r="A56" s="39"/>
      <c r="B56" s="6"/>
      <c r="C56" s="6"/>
      <c r="D56" s="6"/>
      <c r="E56" s="6"/>
      <c r="F56" s="6"/>
      <c r="G56" s="6"/>
      <c r="H56" s="6"/>
      <c r="I56" s="6"/>
      <c r="J56" s="6"/>
      <c r="K56" s="6"/>
      <c r="L56" s="6"/>
      <c r="M56" s="6"/>
      <c r="N56" s="6"/>
      <c r="O56" s="40"/>
    </row>
    <row r="57" spans="1:15" x14ac:dyDescent="0.2">
      <c r="A57" s="39"/>
      <c r="B57" s="6"/>
      <c r="C57" s="6" t="s">
        <v>47</v>
      </c>
      <c r="D57" s="6"/>
      <c r="E57" s="6"/>
      <c r="F57" s="6"/>
      <c r="G57" s="6"/>
      <c r="H57" s="6"/>
      <c r="I57" s="6"/>
      <c r="J57" s="6"/>
      <c r="K57" s="6"/>
      <c r="L57" s="6"/>
      <c r="M57" s="6"/>
      <c r="N57" s="6"/>
      <c r="O57" s="40"/>
    </row>
    <row r="58" spans="1:15" x14ac:dyDescent="0.2">
      <c r="A58" s="39"/>
      <c r="B58" s="6"/>
      <c r="C58" s="6"/>
      <c r="D58" s="6"/>
      <c r="E58" s="6"/>
      <c r="F58" s="6"/>
      <c r="G58" s="6"/>
      <c r="H58" s="6"/>
      <c r="I58" s="6"/>
      <c r="J58" s="6"/>
      <c r="K58" s="6"/>
      <c r="L58" s="6"/>
      <c r="M58" s="6"/>
      <c r="N58" s="6"/>
      <c r="O58" s="40"/>
    </row>
    <row r="59" spans="1:15" x14ac:dyDescent="0.2">
      <c r="A59" s="39"/>
      <c r="B59" s="6"/>
      <c r="C59" s="6"/>
      <c r="D59" s="6"/>
      <c r="E59" s="6"/>
      <c r="F59" s="6"/>
      <c r="G59" s="6"/>
      <c r="H59" s="6"/>
      <c r="I59" s="6"/>
      <c r="J59" s="6"/>
      <c r="K59" s="6"/>
      <c r="L59" s="6"/>
      <c r="M59" s="6"/>
      <c r="N59" s="6"/>
      <c r="O59" s="40"/>
    </row>
    <row r="60" spans="1:15" x14ac:dyDescent="0.2">
      <c r="A60" s="39"/>
      <c r="B60" s="6"/>
      <c r="C60" s="6"/>
      <c r="D60" s="6"/>
      <c r="E60" s="6"/>
      <c r="F60" s="6"/>
      <c r="G60" s="6"/>
      <c r="H60" s="6"/>
      <c r="I60" s="6"/>
      <c r="J60" s="6"/>
      <c r="K60" s="6"/>
      <c r="L60" s="6"/>
      <c r="M60" s="6"/>
      <c r="N60" s="6"/>
      <c r="O60" s="40"/>
    </row>
    <row r="61" spans="1:15" x14ac:dyDescent="0.2">
      <c r="A61" s="39"/>
      <c r="B61" s="6"/>
      <c r="C61" s="6"/>
      <c r="D61" s="6"/>
      <c r="E61" s="6"/>
      <c r="F61" s="6"/>
      <c r="G61" s="6"/>
      <c r="H61" s="6"/>
      <c r="I61" s="6"/>
      <c r="J61" s="6"/>
      <c r="K61" s="6"/>
      <c r="L61" s="6"/>
      <c r="M61" s="6"/>
      <c r="N61" s="6"/>
      <c r="O61" s="40"/>
    </row>
    <row r="62" spans="1:15" x14ac:dyDescent="0.2">
      <c r="A62" s="39"/>
      <c r="B62" s="6"/>
      <c r="C62" s="6"/>
      <c r="D62" s="6"/>
      <c r="E62" s="6"/>
      <c r="F62" s="6"/>
      <c r="G62" s="6"/>
      <c r="H62" s="6"/>
      <c r="I62" s="6"/>
      <c r="J62" s="6"/>
      <c r="K62" s="6"/>
      <c r="L62" s="6"/>
      <c r="M62" s="6"/>
      <c r="N62" s="6"/>
      <c r="O62" s="40"/>
    </row>
    <row r="63" spans="1:15" x14ac:dyDescent="0.2">
      <c r="A63" s="39"/>
      <c r="B63" s="6"/>
      <c r="C63" s="6"/>
      <c r="D63" s="6"/>
      <c r="E63" s="6"/>
      <c r="F63" s="6"/>
      <c r="G63" s="6"/>
      <c r="H63" s="6"/>
      <c r="I63" s="6"/>
      <c r="J63" s="6"/>
      <c r="K63" s="6"/>
      <c r="L63" s="6"/>
      <c r="M63" s="6"/>
      <c r="N63" s="6"/>
      <c r="O63" s="40"/>
    </row>
    <row r="64" spans="1:15" x14ac:dyDescent="0.2">
      <c r="A64" s="39"/>
      <c r="B64" s="6"/>
      <c r="C64" s="6"/>
      <c r="D64" s="6"/>
      <c r="E64" s="6"/>
      <c r="F64" s="6"/>
      <c r="G64" s="6"/>
      <c r="H64" s="6"/>
      <c r="I64" s="6"/>
      <c r="J64" s="6"/>
      <c r="K64" s="6"/>
      <c r="L64" s="6"/>
      <c r="M64" s="6"/>
      <c r="N64" s="6"/>
      <c r="O64" s="40"/>
    </row>
    <row r="65" spans="1:15" x14ac:dyDescent="0.2">
      <c r="A65" s="39"/>
      <c r="B65" s="6"/>
      <c r="C65" s="6"/>
      <c r="D65" s="6"/>
      <c r="E65" s="6"/>
      <c r="F65" s="6"/>
      <c r="G65" s="6"/>
      <c r="H65" s="6"/>
      <c r="I65" s="6"/>
      <c r="J65" s="6"/>
      <c r="K65" s="6"/>
      <c r="L65" s="6"/>
      <c r="M65" s="6"/>
      <c r="N65" s="6"/>
      <c r="O65" s="40"/>
    </row>
    <row r="66" spans="1:15" x14ac:dyDescent="0.2">
      <c r="A66" s="39"/>
      <c r="B66" s="6"/>
      <c r="C66" s="6"/>
      <c r="D66" s="6"/>
      <c r="E66" s="6"/>
      <c r="F66" s="6"/>
      <c r="G66" s="6"/>
      <c r="H66" s="6"/>
      <c r="I66" s="6"/>
      <c r="J66" s="6"/>
      <c r="K66" s="6"/>
      <c r="L66" s="6"/>
      <c r="M66" s="6"/>
      <c r="N66" s="6"/>
      <c r="O66" s="40"/>
    </row>
    <row r="67" spans="1:15" x14ac:dyDescent="0.2">
      <c r="A67" s="39"/>
      <c r="B67" s="6"/>
      <c r="C67" s="6"/>
      <c r="D67" s="6"/>
      <c r="E67" s="6"/>
      <c r="F67" s="6"/>
      <c r="G67" s="6"/>
      <c r="H67" s="6"/>
      <c r="I67" s="6"/>
      <c r="J67" s="6"/>
      <c r="K67" s="6"/>
      <c r="L67" s="6"/>
      <c r="M67" s="6"/>
      <c r="N67" s="6"/>
      <c r="O67" s="40"/>
    </row>
    <row r="68" spans="1:15" x14ac:dyDescent="0.2">
      <c r="A68" s="39"/>
      <c r="B68" s="6"/>
      <c r="C68" s="6"/>
      <c r="D68" s="6"/>
      <c r="E68" s="6"/>
      <c r="F68" s="6"/>
      <c r="G68" s="6"/>
      <c r="H68" s="6"/>
      <c r="I68" s="6"/>
      <c r="J68" s="6"/>
      <c r="K68" s="6"/>
      <c r="L68" s="6"/>
      <c r="M68" s="6"/>
      <c r="N68" s="6"/>
      <c r="O68" s="40"/>
    </row>
    <row r="69" spans="1:15" x14ac:dyDescent="0.2">
      <c r="A69" s="39"/>
      <c r="B69" s="6"/>
      <c r="C69" s="6"/>
      <c r="D69" s="6"/>
      <c r="E69" s="6"/>
      <c r="F69" s="6"/>
      <c r="G69" s="6"/>
      <c r="H69" s="6"/>
      <c r="I69" s="6"/>
      <c r="J69" s="6"/>
      <c r="K69" s="6"/>
      <c r="L69" s="6"/>
      <c r="M69" s="6"/>
      <c r="N69" s="6"/>
      <c r="O69" s="40"/>
    </row>
    <row r="70" spans="1:15" x14ac:dyDescent="0.2">
      <c r="A70" s="39"/>
      <c r="B70" s="6"/>
      <c r="C70" s="6"/>
      <c r="D70" s="6"/>
      <c r="E70" s="6"/>
      <c r="F70" s="6"/>
      <c r="G70" s="6"/>
      <c r="H70" s="6"/>
      <c r="I70" s="6"/>
      <c r="J70" s="6"/>
      <c r="K70" s="6"/>
      <c r="L70" s="6"/>
      <c r="M70" s="6"/>
      <c r="N70" s="6"/>
      <c r="O70" s="40"/>
    </row>
    <row r="71" spans="1:15" x14ac:dyDescent="0.2">
      <c r="A71" s="39"/>
      <c r="B71" s="6"/>
      <c r="C71" s="6"/>
      <c r="D71" s="6"/>
      <c r="E71" s="6"/>
      <c r="F71" s="6"/>
      <c r="G71" s="6"/>
      <c r="H71" s="6"/>
      <c r="I71" s="6"/>
      <c r="J71" s="6"/>
      <c r="K71" s="6"/>
      <c r="L71" s="6"/>
      <c r="M71" s="6"/>
      <c r="N71" s="6"/>
      <c r="O71" s="40"/>
    </row>
    <row r="72" spans="1:15" x14ac:dyDescent="0.2">
      <c r="A72" s="39"/>
      <c r="B72" s="6"/>
      <c r="C72" s="6"/>
      <c r="D72" s="6"/>
      <c r="E72" s="6"/>
      <c r="F72" s="6"/>
      <c r="G72" s="6"/>
      <c r="H72" s="6"/>
      <c r="I72" s="6"/>
      <c r="J72" s="6"/>
      <c r="K72" s="6"/>
      <c r="L72" s="6"/>
      <c r="M72" s="6"/>
      <c r="N72" s="6"/>
      <c r="O72" s="40"/>
    </row>
    <row r="73" spans="1:15" ht="13.5" thickBot="1" x14ac:dyDescent="0.25">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375</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24</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c r="J24" s="46"/>
      <c r="K24" s="46"/>
    </row>
    <row r="25" spans="1:11" ht="25.5" x14ac:dyDescent="0.2">
      <c r="A25" s="44" t="s">
        <v>19</v>
      </c>
      <c r="B25" s="45"/>
      <c r="C25" s="45"/>
      <c r="D25" s="20"/>
      <c r="E25" s="46"/>
      <c r="F25" s="20"/>
      <c r="G25" s="20"/>
      <c r="H25" s="46"/>
      <c r="I25" s="7">
        <f>1+1+1+1+1+1+1+1+1</f>
        <v>9</v>
      </c>
      <c r="J25" s="46"/>
      <c r="K25" s="22" t="s">
        <v>377</v>
      </c>
    </row>
    <row r="26" spans="1:11" ht="38.25" x14ac:dyDescent="0.2">
      <c r="A26" s="44" t="s">
        <v>20</v>
      </c>
      <c r="B26" s="45"/>
      <c r="C26" s="45"/>
      <c r="D26" s="20"/>
      <c r="E26" s="46"/>
      <c r="F26" s="20"/>
      <c r="G26" s="20"/>
      <c r="H26" s="46"/>
      <c r="I26" s="7">
        <f>1+1+1+1+1+1+1+1+1+1</f>
        <v>10</v>
      </c>
      <c r="J26" s="46"/>
      <c r="K26" s="20" t="s">
        <v>376</v>
      </c>
    </row>
    <row r="27" spans="1:11" x14ac:dyDescent="0.2">
      <c r="A27" s="44" t="s">
        <v>33</v>
      </c>
      <c r="B27" s="45"/>
      <c r="C27" s="45"/>
      <c r="D27" s="20"/>
      <c r="E27" s="46"/>
      <c r="F27" s="20"/>
      <c r="G27" s="20"/>
      <c r="H27" s="46"/>
      <c r="I27" s="7"/>
      <c r="J27" s="46"/>
      <c r="K27" s="46"/>
    </row>
    <row r="28" spans="1:11" x14ac:dyDescent="0.2">
      <c r="A28" s="44" t="s">
        <v>21</v>
      </c>
      <c r="B28" s="45"/>
      <c r="C28" s="45"/>
      <c r="D28" s="20"/>
      <c r="E28" s="46"/>
      <c r="F28" s="20"/>
      <c r="G28" s="20"/>
      <c r="H28" s="46"/>
      <c r="I28" s="7">
        <f>1+1+1</f>
        <v>3</v>
      </c>
      <c r="J28" s="46"/>
      <c r="K28" s="46" t="s">
        <v>160</v>
      </c>
    </row>
    <row r="29" spans="1:11" x14ac:dyDescent="0.2">
      <c r="A29" s="44" t="s">
        <v>22</v>
      </c>
      <c r="B29" s="45"/>
      <c r="C29" s="45"/>
      <c r="D29" s="20"/>
      <c r="E29" s="46"/>
      <c r="F29" s="20"/>
      <c r="G29" s="20"/>
      <c r="H29" s="46"/>
      <c r="I29" s="7">
        <f>1</f>
        <v>1</v>
      </c>
      <c r="J29" s="46"/>
      <c r="K29" s="20" t="s">
        <v>378</v>
      </c>
    </row>
    <row r="30" spans="1:11" x14ac:dyDescent="0.2">
      <c r="A30" s="44" t="s">
        <v>23</v>
      </c>
      <c r="B30" s="45"/>
      <c r="C30" s="45"/>
      <c r="D30" s="20"/>
      <c r="E30" s="46"/>
      <c r="F30" s="20"/>
      <c r="G30" s="20"/>
      <c r="H30" s="46"/>
      <c r="I30" s="7"/>
      <c r="J30" s="46"/>
      <c r="K30" s="46"/>
    </row>
    <row r="31" spans="1:11" x14ac:dyDescent="0.2">
      <c r="A31" s="44" t="s">
        <v>24</v>
      </c>
      <c r="B31" s="45"/>
      <c r="C31" s="45"/>
      <c r="D31" s="20"/>
      <c r="E31" s="46"/>
      <c r="F31" s="20"/>
      <c r="G31" s="20"/>
      <c r="H31" s="46"/>
      <c r="I31" s="7"/>
      <c r="J31" s="46"/>
      <c r="K31" s="46"/>
    </row>
    <row r="32" spans="1:11" ht="13.5" thickBot="1" x14ac:dyDescent="0.25">
      <c r="A32" s="71" t="s">
        <v>161</v>
      </c>
      <c r="I32" s="7">
        <f>1</f>
        <v>1</v>
      </c>
      <c r="K32" s="85" t="s">
        <v>379</v>
      </c>
    </row>
    <row r="33" spans="1:11" ht="13.5" thickTop="1" x14ac:dyDescent="0.2">
      <c r="A33" s="15" t="s">
        <v>17</v>
      </c>
      <c r="B33" s="16"/>
      <c r="C33" s="16"/>
      <c r="D33" s="16"/>
      <c r="E33" s="16"/>
      <c r="F33" s="16"/>
      <c r="G33" s="16"/>
      <c r="H33" s="16"/>
      <c r="I33" s="18">
        <f>SUM(I24:I32)</f>
        <v>24</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94" zoomScale="80" zoomScaleNormal="100" workbookViewId="0">
      <selection activeCell="D82" sqref="D82"/>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3" width="9.85546875" bestFit="1" customWidth="1"/>
  </cols>
  <sheetData>
    <row r="1" spans="1:23"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row>
    <row r="2" spans="1:23" x14ac:dyDescent="0.2">
      <c r="A2" s="6" t="s">
        <v>0</v>
      </c>
      <c r="B2" s="2"/>
      <c r="H2">
        <f>1+1</f>
        <v>2</v>
      </c>
      <c r="J2">
        <f>1</f>
        <v>1</v>
      </c>
      <c r="K2" s="2"/>
      <c r="L2" s="7"/>
      <c r="M2" s="2"/>
      <c r="N2" s="2"/>
      <c r="P2">
        <f>'summary 0611'!K10</f>
        <v>1</v>
      </c>
    </row>
    <row r="3" spans="1:23" x14ac:dyDescent="0.2">
      <c r="A3" s="6" t="s">
        <v>1</v>
      </c>
      <c r="B3" s="7"/>
      <c r="K3" s="7"/>
      <c r="L3" s="7"/>
      <c r="M3" s="7"/>
      <c r="N3" s="11">
        <v>1</v>
      </c>
      <c r="P3">
        <f>'summary 0611'!K11</f>
        <v>1</v>
      </c>
      <c r="R3">
        <f>'summary 0625'!K11</f>
        <v>2</v>
      </c>
      <c r="T3">
        <f>'summary 0709'!K10</f>
        <v>1</v>
      </c>
    </row>
    <row r="4" spans="1:23"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row>
    <row r="5" spans="1:23"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row>
    <row r="6" spans="1:23"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row>
    <row r="7" spans="1:23"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row>
    <row r="8" spans="1:23"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3" x14ac:dyDescent="0.2">
      <c r="A9" s="6" t="s">
        <v>4</v>
      </c>
      <c r="B9" s="7"/>
      <c r="K9" s="7">
        <v>1</v>
      </c>
      <c r="L9" s="7"/>
      <c r="M9" s="7">
        <v>1</v>
      </c>
      <c r="N9" s="11"/>
      <c r="O9">
        <f>'summary 0604'!K17+'summary 0604'!K18</f>
        <v>2</v>
      </c>
      <c r="Q9">
        <f>'summary 0618'!K17</f>
        <v>4</v>
      </c>
      <c r="R9">
        <f>'summary 0625'!K17</f>
        <v>7</v>
      </c>
      <c r="V9">
        <f>'summary 0723'!K16</f>
        <v>2</v>
      </c>
      <c r="W9">
        <f>'summary 0730'!K17</f>
        <v>3</v>
      </c>
    </row>
    <row r="10" spans="1:23" x14ac:dyDescent="0.2">
      <c r="A10" s="8" t="s">
        <v>31</v>
      </c>
      <c r="B10" s="7"/>
      <c r="K10" s="7"/>
      <c r="L10" s="7"/>
      <c r="M10" s="7"/>
      <c r="N10" s="7"/>
      <c r="S10">
        <f>'summary 0702'!K18:K18</f>
        <v>1</v>
      </c>
      <c r="U10">
        <f>'summary 0716'!K17</f>
        <v>1</v>
      </c>
      <c r="V10">
        <f>'summary 0723'!K17</f>
        <v>1</v>
      </c>
      <c r="W10">
        <f>'summary 0730'!K18</f>
        <v>2</v>
      </c>
    </row>
    <row r="11" spans="1:23"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row>
    <row r="12" spans="1:23"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38.25" x14ac:dyDescent="0.2">
      <c r="A105" s="83">
        <v>37105</v>
      </c>
      <c r="B105" s="81" t="s">
        <v>82</v>
      </c>
      <c r="C105" s="81" t="s">
        <v>20</v>
      </c>
      <c r="D105" s="81" t="s">
        <v>82</v>
      </c>
      <c r="E105" s="81" t="s">
        <v>83</v>
      </c>
      <c r="F105" s="81" t="s">
        <v>30</v>
      </c>
      <c r="G105" s="89" t="s">
        <v>353</v>
      </c>
      <c r="H105" s="89" t="s">
        <v>354</v>
      </c>
      <c r="I105" s="81" t="s">
        <v>80</v>
      </c>
      <c r="J105" s="81" t="s">
        <v>79</v>
      </c>
      <c r="K105" s="81" t="s">
        <v>80</v>
      </c>
      <c r="L105" s="81" t="s">
        <v>81</v>
      </c>
      <c r="M105" s="88"/>
      <c r="N105" s="88"/>
      <c r="O105" s="88"/>
      <c r="P105" s="88"/>
      <c r="Q105" s="88"/>
      <c r="R105" s="88"/>
      <c r="S105" s="88"/>
      <c r="T105" s="88"/>
      <c r="U105" s="88"/>
      <c r="V105" s="88"/>
      <c r="W105" s="88"/>
      <c r="X105" s="88"/>
      <c r="Y105" s="88"/>
    </row>
    <row r="106" spans="1:25" ht="63.75" x14ac:dyDescent="0.2">
      <c r="A106" s="83">
        <v>37105</v>
      </c>
      <c r="B106" s="89" t="s">
        <v>355</v>
      </c>
      <c r="C106" s="81" t="s">
        <v>272</v>
      </c>
      <c r="D106" s="81" t="s">
        <v>220</v>
      </c>
      <c r="E106" s="81" t="s">
        <v>201</v>
      </c>
      <c r="F106" s="81" t="s">
        <v>30</v>
      </c>
      <c r="G106" s="89" t="s">
        <v>356</v>
      </c>
      <c r="H106" s="89" t="s">
        <v>357</v>
      </c>
      <c r="I106" s="81" t="s">
        <v>80</v>
      </c>
      <c r="J106" s="81" t="s">
        <v>79</v>
      </c>
      <c r="K106" s="81" t="s">
        <v>80</v>
      </c>
      <c r="L106" s="81" t="s">
        <v>81</v>
      </c>
      <c r="M106" s="88"/>
      <c r="N106" s="88"/>
      <c r="O106" s="88"/>
      <c r="P106" s="88"/>
      <c r="Q106" s="88"/>
      <c r="R106" s="88"/>
      <c r="S106" s="88"/>
      <c r="T106" s="88"/>
      <c r="U106" s="88"/>
      <c r="V106" s="88"/>
      <c r="W106" s="88"/>
      <c r="X106" s="88"/>
      <c r="Y106" s="88"/>
    </row>
    <row r="107" spans="1:25" ht="51" x14ac:dyDescent="0.2">
      <c r="A107" s="83">
        <v>37102</v>
      </c>
      <c r="B107" s="81" t="s">
        <v>358</v>
      </c>
      <c r="C107" s="81" t="s">
        <v>272</v>
      </c>
      <c r="D107" s="81" t="s">
        <v>359</v>
      </c>
      <c r="E107" s="81" t="s">
        <v>221</v>
      </c>
      <c r="F107" s="81" t="s">
        <v>12</v>
      </c>
      <c r="G107" s="89" t="s">
        <v>360</v>
      </c>
      <c r="H107" s="89" t="s">
        <v>293</v>
      </c>
      <c r="I107" s="81" t="s">
        <v>79</v>
      </c>
      <c r="J107" s="81" t="s">
        <v>80</v>
      </c>
      <c r="K107" s="81" t="s">
        <v>80</v>
      </c>
      <c r="L107" s="81" t="s">
        <v>81</v>
      </c>
      <c r="M107" s="88"/>
      <c r="N107" s="88"/>
      <c r="O107" s="88"/>
      <c r="P107" s="88"/>
      <c r="Q107" s="88"/>
      <c r="R107" s="88"/>
      <c r="S107" s="88"/>
      <c r="T107" s="88"/>
      <c r="U107" s="88"/>
      <c r="V107" s="88"/>
      <c r="W107" s="88"/>
      <c r="X107" s="88"/>
      <c r="Y107" s="88"/>
    </row>
    <row r="108" spans="1:25" ht="76.5" x14ac:dyDescent="0.2">
      <c r="A108" s="86">
        <v>37099</v>
      </c>
      <c r="B108" s="94" t="s">
        <v>335</v>
      </c>
      <c r="C108" s="78" t="s">
        <v>19</v>
      </c>
      <c r="D108" s="78" t="s">
        <v>336</v>
      </c>
      <c r="E108" s="78" t="s">
        <v>337</v>
      </c>
      <c r="F108" s="78" t="s">
        <v>30</v>
      </c>
      <c r="G108" s="94" t="s">
        <v>338</v>
      </c>
      <c r="H108" s="94" t="s">
        <v>339</v>
      </c>
      <c r="I108" s="78" t="s">
        <v>80</v>
      </c>
      <c r="J108" s="78" t="s">
        <v>79</v>
      </c>
      <c r="K108" s="78" t="s">
        <v>80</v>
      </c>
      <c r="L108" s="78" t="s">
        <v>81</v>
      </c>
      <c r="M108" s="88"/>
      <c r="N108" s="88"/>
      <c r="O108" s="88"/>
      <c r="P108" s="88"/>
      <c r="Q108" s="88"/>
      <c r="R108" s="88"/>
      <c r="S108" s="88"/>
      <c r="T108" s="88"/>
      <c r="U108" s="88"/>
      <c r="V108" s="88"/>
      <c r="W108" s="88"/>
      <c r="X108" s="88"/>
      <c r="Y108" s="88"/>
    </row>
    <row r="109" spans="1:25" ht="63.75" x14ac:dyDescent="0.2">
      <c r="A109" s="86">
        <v>37099</v>
      </c>
      <c r="B109" s="81" t="s">
        <v>208</v>
      </c>
      <c r="C109" s="81" t="s">
        <v>20</v>
      </c>
      <c r="D109" s="81" t="s">
        <v>340</v>
      </c>
      <c r="E109" s="81" t="s">
        <v>83</v>
      </c>
      <c r="F109" s="81" t="s">
        <v>84</v>
      </c>
      <c r="G109" s="89" t="s">
        <v>341</v>
      </c>
      <c r="H109" s="89" t="s">
        <v>342</v>
      </c>
      <c r="I109" s="81" t="s">
        <v>79</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37095</v>
      </c>
      <c r="B110" s="81" t="s">
        <v>323</v>
      </c>
      <c r="C110" s="81" t="s">
        <v>272</v>
      </c>
      <c r="D110" s="81" t="s">
        <v>324</v>
      </c>
      <c r="E110" s="81" t="s">
        <v>325</v>
      </c>
      <c r="F110" s="81" t="s">
        <v>10</v>
      </c>
      <c r="G110" s="89" t="s">
        <v>326</v>
      </c>
      <c r="H110" s="89" t="s">
        <v>343</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37092</v>
      </c>
      <c r="B111" s="81" t="s">
        <v>328</v>
      </c>
      <c r="C111" s="81" t="s">
        <v>23</v>
      </c>
      <c r="D111" s="81" t="s">
        <v>329</v>
      </c>
      <c r="E111" s="81" t="s">
        <v>241</v>
      </c>
      <c r="F111" s="81" t="s">
        <v>10</v>
      </c>
      <c r="G111" s="89" t="s">
        <v>330</v>
      </c>
      <c r="H111" s="81" t="s">
        <v>299</v>
      </c>
      <c r="I111" s="81" t="s">
        <v>80</v>
      </c>
      <c r="J111" s="81" t="s">
        <v>79</v>
      </c>
      <c r="K111" s="81" t="s">
        <v>79</v>
      </c>
      <c r="L111" s="81" t="s">
        <v>81</v>
      </c>
      <c r="M111" s="88"/>
      <c r="N111" s="88"/>
      <c r="O111" s="88"/>
      <c r="P111" s="88"/>
      <c r="Q111" s="88"/>
      <c r="R111" s="88"/>
      <c r="S111" s="88"/>
      <c r="T111" s="88"/>
      <c r="U111" s="88"/>
      <c r="V111" s="88"/>
      <c r="W111" s="88"/>
      <c r="X111" s="88"/>
      <c r="Y111" s="88"/>
    </row>
    <row r="112" spans="1:25" ht="38.25" x14ac:dyDescent="0.2">
      <c r="A112" s="83">
        <v>37092</v>
      </c>
      <c r="B112" s="81" t="s">
        <v>323</v>
      </c>
      <c r="C112" s="81" t="s">
        <v>272</v>
      </c>
      <c r="D112" s="81" t="s">
        <v>324</v>
      </c>
      <c r="E112" s="81" t="s">
        <v>325</v>
      </c>
      <c r="F112" s="81" t="s">
        <v>10</v>
      </c>
      <c r="G112" s="89" t="s">
        <v>326</v>
      </c>
      <c r="H112" s="89" t="s">
        <v>327</v>
      </c>
      <c r="I112" s="81" t="s">
        <v>80</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37090</v>
      </c>
      <c r="B113" s="81" t="s">
        <v>87</v>
      </c>
      <c r="C113" s="81" t="s">
        <v>20</v>
      </c>
      <c r="D113" s="81" t="s">
        <v>87</v>
      </c>
      <c r="E113" s="81" t="s">
        <v>83</v>
      </c>
      <c r="F113" s="81" t="s">
        <v>84</v>
      </c>
      <c r="G113" s="89" t="s">
        <v>331</v>
      </c>
      <c r="H113" s="81" t="s">
        <v>293</v>
      </c>
      <c r="I113" s="81" t="s">
        <v>79</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37081</v>
      </c>
      <c r="B114" s="81" t="s">
        <v>313</v>
      </c>
      <c r="C114" s="81" t="s">
        <v>272</v>
      </c>
      <c r="D114" s="81" t="s">
        <v>314</v>
      </c>
      <c r="E114" s="81" t="s">
        <v>286</v>
      </c>
      <c r="F114" s="81" t="s">
        <v>10</v>
      </c>
      <c r="G114" s="89" t="s">
        <v>315</v>
      </c>
      <c r="H114" s="81" t="s">
        <v>316</v>
      </c>
      <c r="I114" s="81" t="s">
        <v>80</v>
      </c>
      <c r="J114" s="81" t="s">
        <v>79</v>
      </c>
      <c r="K114" s="81" t="s">
        <v>79</v>
      </c>
      <c r="L114" s="81" t="s">
        <v>81</v>
      </c>
      <c r="M114" s="88"/>
      <c r="N114" s="88"/>
      <c r="O114" s="88"/>
      <c r="P114" s="88"/>
      <c r="Q114" s="88"/>
      <c r="R114" s="88"/>
      <c r="S114" s="88"/>
      <c r="T114" s="88"/>
      <c r="U114" s="88"/>
      <c r="V114" s="88"/>
      <c r="W114" s="88"/>
      <c r="X114" s="88"/>
      <c r="Y114" s="88"/>
    </row>
    <row r="115" spans="1:25" ht="51" x14ac:dyDescent="0.2">
      <c r="A115" s="83">
        <v>37074</v>
      </c>
      <c r="B115" s="81" t="s">
        <v>294</v>
      </c>
      <c r="C115" s="81" t="s">
        <v>20</v>
      </c>
      <c r="D115" s="81" t="s">
        <v>100</v>
      </c>
      <c r="E115" s="81" t="s">
        <v>83</v>
      </c>
      <c r="F115" s="81" t="s">
        <v>12</v>
      </c>
      <c r="G115" s="89" t="s">
        <v>295</v>
      </c>
      <c r="H115" s="89" t="s">
        <v>296</v>
      </c>
      <c r="I115" s="81" t="s">
        <v>80</v>
      </c>
      <c r="J115" s="81" t="s">
        <v>80</v>
      </c>
      <c r="K115" s="81" t="s">
        <v>80</v>
      </c>
      <c r="L115" s="81" t="s">
        <v>81</v>
      </c>
      <c r="M115" s="88"/>
      <c r="N115" s="88"/>
      <c r="O115" s="88"/>
      <c r="P115" s="88"/>
      <c r="Q115" s="88"/>
      <c r="R115" s="88"/>
      <c r="S115" s="88"/>
      <c r="T115" s="88"/>
      <c r="U115" s="88"/>
      <c r="V115" s="88"/>
      <c r="W115" s="88"/>
      <c r="X115" s="88"/>
      <c r="Y115" s="88"/>
    </row>
    <row r="116" spans="1:25" x14ac:dyDescent="0.2">
      <c r="A116" s="83">
        <v>37074</v>
      </c>
      <c r="B116" s="81" t="s">
        <v>167</v>
      </c>
      <c r="C116" s="81" t="s">
        <v>297</v>
      </c>
      <c r="D116" s="81" t="s">
        <v>298</v>
      </c>
      <c r="E116" s="81" t="s">
        <v>169</v>
      </c>
      <c r="F116" s="81" t="s">
        <v>30</v>
      </c>
      <c r="G116" s="89" t="s">
        <v>299</v>
      </c>
      <c r="H116" s="89"/>
      <c r="I116" s="81"/>
      <c r="J116" s="81"/>
      <c r="K116" s="81"/>
      <c r="L116" s="81" t="s">
        <v>81</v>
      </c>
      <c r="M116" s="88"/>
      <c r="N116" s="88"/>
      <c r="O116" s="88"/>
      <c r="P116" s="88"/>
      <c r="Q116" s="88"/>
      <c r="R116" s="88"/>
      <c r="S116" s="88"/>
      <c r="T116" s="88"/>
      <c r="U116" s="88"/>
      <c r="V116" s="88"/>
      <c r="W116" s="88"/>
      <c r="X116" s="88"/>
      <c r="Y116" s="88"/>
    </row>
    <row r="117" spans="1:25" ht="25.5" x14ac:dyDescent="0.2">
      <c r="A117" s="83">
        <v>37071</v>
      </c>
      <c r="B117" s="81" t="s">
        <v>262</v>
      </c>
      <c r="C117" s="81" t="s">
        <v>20</v>
      </c>
      <c r="D117" s="81" t="s">
        <v>262</v>
      </c>
      <c r="E117" s="81" t="s">
        <v>83</v>
      </c>
      <c r="F117" s="81" t="s">
        <v>14</v>
      </c>
      <c r="G117" s="89" t="s">
        <v>263</v>
      </c>
      <c r="H117" s="89" t="s">
        <v>264</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76.5" x14ac:dyDescent="0.2">
      <c r="A119" s="83">
        <v>37069</v>
      </c>
      <c r="B119" s="81" t="s">
        <v>268</v>
      </c>
      <c r="C119" s="81" t="s">
        <v>20</v>
      </c>
      <c r="D119" s="81" t="s">
        <v>268</v>
      </c>
      <c r="E119" s="81" t="s">
        <v>83</v>
      </c>
      <c r="F119" s="81" t="s">
        <v>14</v>
      </c>
      <c r="G119" s="89" t="s">
        <v>269</v>
      </c>
      <c r="H119" s="89" t="s">
        <v>270</v>
      </c>
      <c r="I119" s="81" t="s">
        <v>80</v>
      </c>
      <c r="J119" s="81" t="s">
        <v>79</v>
      </c>
      <c r="K119" s="81" t="s">
        <v>80</v>
      </c>
      <c r="L119" s="81" t="s">
        <v>81</v>
      </c>
      <c r="M119" s="88"/>
      <c r="N119" s="88"/>
      <c r="O119" s="88"/>
      <c r="P119" s="88"/>
      <c r="Q119" s="88"/>
      <c r="R119" s="88"/>
      <c r="S119" s="88"/>
      <c r="T119" s="88"/>
      <c r="U119" s="88"/>
      <c r="V119" s="88"/>
      <c r="W119" s="88"/>
      <c r="X119" s="88"/>
      <c r="Y119" s="88"/>
    </row>
    <row r="120" spans="1:25" ht="51" x14ac:dyDescent="0.2">
      <c r="A120" s="83">
        <v>37069</v>
      </c>
      <c r="B120" s="89" t="s">
        <v>271</v>
      </c>
      <c r="C120" s="81" t="s">
        <v>272</v>
      </c>
      <c r="D120" s="81" t="s">
        <v>273</v>
      </c>
      <c r="E120" s="81" t="s">
        <v>146</v>
      </c>
      <c r="F120" s="81" t="s">
        <v>14</v>
      </c>
      <c r="G120" s="89" t="s">
        <v>274</v>
      </c>
      <c r="H120" s="89" t="s">
        <v>275</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102" x14ac:dyDescent="0.2">
      <c r="A122" s="83">
        <v>37068</v>
      </c>
      <c r="B122" s="81" t="s">
        <v>279</v>
      </c>
      <c r="C122" s="81"/>
      <c r="D122" s="81"/>
      <c r="E122" s="81"/>
      <c r="F122" s="81" t="s">
        <v>12</v>
      </c>
      <c r="G122" s="89" t="s">
        <v>280</v>
      </c>
      <c r="H122" s="89" t="s">
        <v>281</v>
      </c>
      <c r="I122" s="81" t="s">
        <v>79</v>
      </c>
      <c r="J122" s="81" t="s">
        <v>80</v>
      </c>
      <c r="K122" s="81" t="s">
        <v>80</v>
      </c>
      <c r="L122" s="81" t="s">
        <v>81</v>
      </c>
      <c r="M122" s="88"/>
      <c r="N122" s="88"/>
      <c r="O122" s="88"/>
      <c r="P122" s="88"/>
      <c r="Q122" s="88"/>
      <c r="R122" s="88"/>
      <c r="S122" s="88"/>
      <c r="T122" s="88"/>
      <c r="U122" s="88"/>
      <c r="V122" s="88"/>
      <c r="W122" s="88"/>
      <c r="X122" s="88"/>
      <c r="Y122" s="88"/>
    </row>
    <row r="123" spans="1:25" ht="76.5" x14ac:dyDescent="0.2">
      <c r="A123" s="83">
        <v>37064</v>
      </c>
      <c r="B123" s="45" t="s">
        <v>239</v>
      </c>
      <c r="C123" s="81" t="s">
        <v>23</v>
      </c>
      <c r="D123" s="81" t="s">
        <v>240</v>
      </c>
      <c r="E123" s="81" t="s">
        <v>241</v>
      </c>
      <c r="F123" s="81" t="s">
        <v>30</v>
      </c>
      <c r="G123" s="45" t="s">
        <v>242</v>
      </c>
      <c r="H123" s="81" t="s">
        <v>243</v>
      </c>
      <c r="I123" s="81" t="s">
        <v>79</v>
      </c>
      <c r="J123" s="81" t="s">
        <v>79</v>
      </c>
      <c r="K123" s="81" t="s">
        <v>79</v>
      </c>
      <c r="L123" s="81" t="s">
        <v>81</v>
      </c>
    </row>
    <row r="124" spans="1:25" ht="38.25" x14ac:dyDescent="0.2">
      <c r="A124" s="83">
        <v>37064</v>
      </c>
      <c r="B124" s="81" t="s">
        <v>172</v>
      </c>
      <c r="C124" s="81" t="s">
        <v>20</v>
      </c>
      <c r="D124" s="81" t="s">
        <v>234</v>
      </c>
      <c r="E124" s="81" t="s">
        <v>83</v>
      </c>
      <c r="F124" s="81" t="s">
        <v>84</v>
      </c>
      <c r="G124" s="45" t="s">
        <v>235</v>
      </c>
      <c r="H124" s="81" t="s">
        <v>236</v>
      </c>
      <c r="I124" s="81" t="s">
        <v>79</v>
      </c>
      <c r="J124" s="81" t="s">
        <v>79</v>
      </c>
      <c r="K124" s="81" t="s">
        <v>79</v>
      </c>
      <c r="L124" s="81" t="s">
        <v>81</v>
      </c>
    </row>
    <row r="125" spans="1:25" ht="38.25" x14ac:dyDescent="0.2">
      <c r="A125" s="83">
        <v>37063</v>
      </c>
      <c r="B125" s="81" t="s">
        <v>247</v>
      </c>
      <c r="C125" s="81" t="s">
        <v>23</v>
      </c>
      <c r="D125" s="81"/>
      <c r="E125" s="81" t="s">
        <v>241</v>
      </c>
      <c r="F125" s="81" t="s">
        <v>14</v>
      </c>
      <c r="G125" s="45" t="s">
        <v>248</v>
      </c>
      <c r="H125" s="45" t="s">
        <v>249</v>
      </c>
      <c r="I125" s="81" t="s">
        <v>80</v>
      </c>
      <c r="J125" s="81" t="s">
        <v>79</v>
      </c>
      <c r="K125" s="81" t="s">
        <v>79</v>
      </c>
      <c r="L125" s="81" t="s">
        <v>81</v>
      </c>
    </row>
    <row r="126" spans="1:25" ht="38.25" x14ac:dyDescent="0.2">
      <c r="A126" s="83">
        <v>37063</v>
      </c>
      <c r="B126" s="81" t="s">
        <v>87</v>
      </c>
      <c r="C126" s="81" t="s">
        <v>20</v>
      </c>
      <c r="D126" s="81" t="s">
        <v>87</v>
      </c>
      <c r="E126" s="81" t="s">
        <v>83</v>
      </c>
      <c r="F126" s="81" t="s">
        <v>12</v>
      </c>
      <c r="G126" s="45" t="s">
        <v>250</v>
      </c>
      <c r="H126" s="45" t="s">
        <v>251</v>
      </c>
      <c r="I126" s="81" t="s">
        <v>79</v>
      </c>
      <c r="J126" s="81" t="s">
        <v>79</v>
      </c>
      <c r="K126" s="81" t="s">
        <v>79</v>
      </c>
      <c r="L126" s="81" t="s">
        <v>81</v>
      </c>
    </row>
    <row r="127" spans="1:25" ht="51" x14ac:dyDescent="0.2">
      <c r="A127" s="83">
        <v>37063</v>
      </c>
      <c r="B127" s="81" t="s">
        <v>252</v>
      </c>
      <c r="C127" s="81" t="s">
        <v>20</v>
      </c>
      <c r="D127" s="81" t="s">
        <v>234</v>
      </c>
      <c r="E127" s="81" t="s">
        <v>83</v>
      </c>
      <c r="F127" s="81" t="s">
        <v>14</v>
      </c>
      <c r="G127" s="45" t="s">
        <v>253</v>
      </c>
      <c r="H127" s="45" t="s">
        <v>254</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63.75" x14ac:dyDescent="0.2">
      <c r="A131" s="83">
        <v>37057</v>
      </c>
      <c r="B131" s="81" t="s">
        <v>195</v>
      </c>
      <c r="C131" s="81" t="s">
        <v>196</v>
      </c>
      <c r="D131" s="81" t="s">
        <v>197</v>
      </c>
      <c r="E131" s="81"/>
      <c r="F131" s="81" t="s">
        <v>151</v>
      </c>
      <c r="G131" s="45" t="s">
        <v>198</v>
      </c>
      <c r="H131" s="45" t="s">
        <v>199</v>
      </c>
      <c r="I131" s="81" t="s">
        <v>79</v>
      </c>
      <c r="J131" s="81" t="s">
        <v>79</v>
      </c>
      <c r="K131" s="81" t="s">
        <v>79</v>
      </c>
      <c r="L131" s="81" t="s">
        <v>81</v>
      </c>
    </row>
    <row r="132" spans="1:12" ht="38.25" x14ac:dyDescent="0.2">
      <c r="A132" s="83">
        <v>37057</v>
      </c>
      <c r="B132" s="81" t="s">
        <v>210</v>
      </c>
      <c r="C132" s="81"/>
      <c r="D132" s="81" t="s">
        <v>211</v>
      </c>
      <c r="E132" s="81" t="s">
        <v>212</v>
      </c>
      <c r="F132" s="81" t="s">
        <v>10</v>
      </c>
      <c r="G132" s="45" t="s">
        <v>213</v>
      </c>
      <c r="H132" s="45" t="s">
        <v>214</v>
      </c>
      <c r="I132" s="81" t="s">
        <v>79</v>
      </c>
      <c r="J132" s="81" t="s">
        <v>79</v>
      </c>
      <c r="K132" s="81" t="s">
        <v>79</v>
      </c>
      <c r="L132" s="81" t="s">
        <v>81</v>
      </c>
    </row>
    <row r="133" spans="1:12" ht="76.5" x14ac:dyDescent="0.2">
      <c r="A133" s="75">
        <v>37056</v>
      </c>
      <c r="B133" s="81" t="s">
        <v>215</v>
      </c>
      <c r="C133" s="81" t="s">
        <v>20</v>
      </c>
      <c r="D133" s="81" t="s">
        <v>82</v>
      </c>
      <c r="E133" s="81" t="s">
        <v>83</v>
      </c>
      <c r="F133" s="81" t="s">
        <v>8</v>
      </c>
      <c r="G133" s="45" t="s">
        <v>216</v>
      </c>
      <c r="H133" s="45" t="s">
        <v>217</v>
      </c>
      <c r="I133" s="81" t="s">
        <v>80</v>
      </c>
      <c r="J133" s="81" t="s">
        <v>79</v>
      </c>
      <c r="K133" s="81" t="s">
        <v>79</v>
      </c>
      <c r="L133" s="81" t="s">
        <v>81</v>
      </c>
    </row>
    <row r="134" spans="1:12" ht="76.5" x14ac:dyDescent="0.2">
      <c r="A134" s="75">
        <v>37053</v>
      </c>
      <c r="B134" s="81" t="s">
        <v>195</v>
      </c>
      <c r="C134" s="81" t="s">
        <v>219</v>
      </c>
      <c r="D134" s="81" t="s">
        <v>220</v>
      </c>
      <c r="E134" s="81" t="s">
        <v>221</v>
      </c>
      <c r="F134" s="81" t="s">
        <v>222</v>
      </c>
      <c r="G134" s="45" t="s">
        <v>223</v>
      </c>
      <c r="H134" s="45" t="s">
        <v>224</v>
      </c>
      <c r="I134" s="81" t="s">
        <v>79</v>
      </c>
      <c r="J134" s="81" t="s">
        <v>79</v>
      </c>
      <c r="K134" s="81" t="s">
        <v>79</v>
      </c>
      <c r="L134" s="81" t="s">
        <v>81</v>
      </c>
    </row>
    <row r="135" spans="1:12" ht="38.25" x14ac:dyDescent="0.2">
      <c r="A135" s="75">
        <v>37050</v>
      </c>
      <c r="B135" s="81" t="s">
        <v>167</v>
      </c>
      <c r="C135" s="81" t="s">
        <v>20</v>
      </c>
      <c r="D135" s="81" t="s">
        <v>168</v>
      </c>
      <c r="E135" s="81" t="s">
        <v>169</v>
      </c>
      <c r="F135" s="81" t="s">
        <v>10</v>
      </c>
      <c r="G135" s="45" t="s">
        <v>170</v>
      </c>
      <c r="H135" s="45" t="s">
        <v>171</v>
      </c>
      <c r="I135" s="81" t="s">
        <v>79</v>
      </c>
      <c r="J135" s="81" t="s">
        <v>79</v>
      </c>
      <c r="K135" s="81" t="s">
        <v>79</v>
      </c>
      <c r="L135" s="81" t="s">
        <v>81</v>
      </c>
    </row>
    <row r="136" spans="1:12" ht="51" x14ac:dyDescent="0.2">
      <c r="A136" s="75">
        <v>37049</v>
      </c>
      <c r="B136" s="81" t="s">
        <v>172</v>
      </c>
      <c r="C136" s="81" t="s">
        <v>20</v>
      </c>
      <c r="D136" s="81" t="s">
        <v>82</v>
      </c>
      <c r="E136" s="81" t="s">
        <v>83</v>
      </c>
      <c r="F136" s="81" t="s">
        <v>12</v>
      </c>
      <c r="G136" s="45" t="s">
        <v>173</v>
      </c>
      <c r="H136" s="45" t="s">
        <v>174</v>
      </c>
      <c r="I136" s="81" t="s">
        <v>80</v>
      </c>
      <c r="J136" s="81" t="s">
        <v>79</v>
      </c>
      <c r="K136" s="81" t="s">
        <v>79</v>
      </c>
      <c r="L136" s="81" t="s">
        <v>81</v>
      </c>
    </row>
    <row r="137" spans="1:12" ht="80.25" customHeight="1" x14ac:dyDescent="0.2">
      <c r="A137" s="75">
        <v>37049</v>
      </c>
      <c r="B137" s="81" t="s">
        <v>82</v>
      </c>
      <c r="C137" s="81" t="s">
        <v>20</v>
      </c>
      <c r="D137" s="81" t="s">
        <v>82</v>
      </c>
      <c r="E137" s="81" t="s">
        <v>83</v>
      </c>
      <c r="F137" s="81" t="s">
        <v>12</v>
      </c>
      <c r="G137" s="45" t="s">
        <v>176</v>
      </c>
      <c r="H137" s="45" t="s">
        <v>177</v>
      </c>
      <c r="I137" s="81" t="s">
        <v>80</v>
      </c>
      <c r="J137" s="81" t="s">
        <v>80</v>
      </c>
      <c r="K137" s="81" t="s">
        <v>80</v>
      </c>
      <c r="L137" s="81" t="s">
        <v>81</v>
      </c>
    </row>
    <row r="138" spans="1:12" ht="102" x14ac:dyDescent="0.2">
      <c r="A138" s="75">
        <v>37046</v>
      </c>
      <c r="B138" s="45" t="s">
        <v>182</v>
      </c>
      <c r="C138" s="46"/>
      <c r="D138" s="45"/>
      <c r="E138" s="20" t="s">
        <v>183</v>
      </c>
      <c r="F138" s="46" t="s">
        <v>14</v>
      </c>
      <c r="G138" s="45" t="s">
        <v>184</v>
      </c>
      <c r="H138" s="45" t="s">
        <v>185</v>
      </c>
      <c r="I138" s="81" t="s">
        <v>80</v>
      </c>
      <c r="J138" s="81" t="s">
        <v>80</v>
      </c>
      <c r="K138" s="81" t="s">
        <v>80</v>
      </c>
      <c r="L138" s="81" t="s">
        <v>81</v>
      </c>
    </row>
    <row r="139" spans="1:12" ht="38.25" x14ac:dyDescent="0.2">
      <c r="A139" s="82">
        <v>37043</v>
      </c>
      <c r="B139" s="45" t="s">
        <v>90</v>
      </c>
      <c r="C139" s="46" t="s">
        <v>20</v>
      </c>
      <c r="D139" s="45" t="s">
        <v>90</v>
      </c>
      <c r="E139" s="20" t="s">
        <v>83</v>
      </c>
      <c r="F139" s="46" t="s">
        <v>10</v>
      </c>
      <c r="G139" s="45" t="s">
        <v>91</v>
      </c>
      <c r="H139" s="20"/>
      <c r="I139" s="81" t="s">
        <v>79</v>
      </c>
      <c r="J139" s="81" t="s">
        <v>79</v>
      </c>
      <c r="K139" s="81" t="s">
        <v>79</v>
      </c>
      <c r="L139" s="81" t="s">
        <v>81</v>
      </c>
    </row>
    <row r="140" spans="1:12" ht="51" x14ac:dyDescent="0.2">
      <c r="A140" s="82">
        <v>37043</v>
      </c>
      <c r="B140" s="45" t="s">
        <v>87</v>
      </c>
      <c r="C140" s="46" t="s">
        <v>20</v>
      </c>
      <c r="D140" s="45" t="s">
        <v>87</v>
      </c>
      <c r="E140" s="20" t="s">
        <v>83</v>
      </c>
      <c r="F140" s="46" t="s">
        <v>10</v>
      </c>
      <c r="G140" s="45" t="s">
        <v>88</v>
      </c>
      <c r="H140" s="20" t="s">
        <v>89</v>
      </c>
      <c r="I140" s="81" t="s">
        <v>80</v>
      </c>
      <c r="J140" s="81" t="s">
        <v>79</v>
      </c>
      <c r="K140" s="81" t="s">
        <v>79</v>
      </c>
      <c r="L140" s="81" t="s">
        <v>81</v>
      </c>
    </row>
    <row r="141" spans="1:12"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38.25" x14ac:dyDescent="0.2">
      <c r="A142" s="44">
        <v>37040</v>
      </c>
      <c r="B142" s="45" t="s">
        <v>87</v>
      </c>
      <c r="C142" s="46" t="s">
        <v>20</v>
      </c>
      <c r="D142" s="45" t="s">
        <v>87</v>
      </c>
      <c r="E142" s="20" t="s">
        <v>83</v>
      </c>
      <c r="F142" s="46" t="s">
        <v>84</v>
      </c>
      <c r="G142" s="20" t="s">
        <v>93</v>
      </c>
      <c r="H142" s="20" t="s">
        <v>94</v>
      </c>
      <c r="I142" s="46" t="s">
        <v>80</v>
      </c>
      <c r="J142" s="46" t="s">
        <v>80</v>
      </c>
      <c r="K142" s="46" t="s">
        <v>80</v>
      </c>
      <c r="L142" s="46" t="s">
        <v>81</v>
      </c>
    </row>
    <row r="143" spans="1:12" ht="47.25" customHeight="1" x14ac:dyDescent="0.2">
      <c r="A143" s="44">
        <v>37035</v>
      </c>
      <c r="B143" s="45" t="s">
        <v>95</v>
      </c>
      <c r="C143" s="46" t="s">
        <v>20</v>
      </c>
      <c r="D143" s="20" t="s">
        <v>96</v>
      </c>
      <c r="E143" s="20" t="s">
        <v>83</v>
      </c>
      <c r="F143" s="46" t="s">
        <v>84</v>
      </c>
      <c r="G143" s="20" t="s">
        <v>97</v>
      </c>
      <c r="H143" s="20" t="s">
        <v>94</v>
      </c>
      <c r="I143" s="46" t="s">
        <v>80</v>
      </c>
      <c r="J143" s="46" t="s">
        <v>79</v>
      </c>
      <c r="K143" s="46" t="s">
        <v>79</v>
      </c>
      <c r="L143" s="46" t="s">
        <v>81</v>
      </c>
    </row>
    <row r="144" spans="1:12" x14ac:dyDescent="0.2">
      <c r="A144" s="44">
        <v>37035</v>
      </c>
      <c r="B144" s="45" t="s">
        <v>82</v>
      </c>
      <c r="C144" s="46" t="s">
        <v>20</v>
      </c>
      <c r="D144" s="45" t="s">
        <v>82</v>
      </c>
      <c r="E144" s="20" t="s">
        <v>83</v>
      </c>
      <c r="F144" s="46" t="s">
        <v>84</v>
      </c>
      <c r="G144" s="20" t="s">
        <v>98</v>
      </c>
      <c r="H144" s="20" t="s">
        <v>99</v>
      </c>
      <c r="I144" s="46"/>
      <c r="J144" s="46"/>
      <c r="K144" s="46"/>
      <c r="L144" s="46" t="s">
        <v>81</v>
      </c>
    </row>
    <row r="145" spans="1:12" ht="38.25" x14ac:dyDescent="0.2">
      <c r="A145" s="44">
        <v>37033</v>
      </c>
      <c r="B145" s="45" t="s">
        <v>100</v>
      </c>
      <c r="C145" s="46" t="s">
        <v>20</v>
      </c>
      <c r="D145" s="45" t="s">
        <v>100</v>
      </c>
      <c r="E145" s="20" t="s">
        <v>83</v>
      </c>
      <c r="F145" s="46" t="s">
        <v>12</v>
      </c>
      <c r="G145" s="20" t="s">
        <v>101</v>
      </c>
      <c r="H145" s="20" t="s">
        <v>102</v>
      </c>
      <c r="I145" s="46" t="s">
        <v>79</v>
      </c>
      <c r="J145" s="46" t="s">
        <v>80</v>
      </c>
      <c r="K145" s="46" t="s">
        <v>80</v>
      </c>
      <c r="L145" s="46" t="s">
        <v>81</v>
      </c>
    </row>
    <row r="146" spans="1:12" ht="51" x14ac:dyDescent="0.2">
      <c r="A146" s="44">
        <v>37033</v>
      </c>
      <c r="B146" s="45" t="s">
        <v>87</v>
      </c>
      <c r="C146" s="46" t="s">
        <v>20</v>
      </c>
      <c r="D146" s="45" t="s">
        <v>87</v>
      </c>
      <c r="E146" s="20" t="s">
        <v>83</v>
      </c>
      <c r="F146" s="46" t="s">
        <v>84</v>
      </c>
      <c r="G146" s="20" t="s">
        <v>103</v>
      </c>
      <c r="H146" s="20" t="s">
        <v>104</v>
      </c>
      <c r="I146" s="46" t="s">
        <v>80</v>
      </c>
      <c r="J146" s="46" t="s">
        <v>80</v>
      </c>
      <c r="K146" s="46" t="s">
        <v>80</v>
      </c>
      <c r="L146" s="46" t="s">
        <v>81</v>
      </c>
    </row>
    <row r="147" spans="1:12" ht="25.5" x14ac:dyDescent="0.2">
      <c r="A147" s="44">
        <v>37032</v>
      </c>
      <c r="B147" s="45" t="s">
        <v>105</v>
      </c>
      <c r="C147" s="46" t="s">
        <v>106</v>
      </c>
      <c r="D147" s="45" t="s">
        <v>107</v>
      </c>
      <c r="E147" s="20" t="s">
        <v>108</v>
      </c>
      <c r="F147" s="46" t="s">
        <v>84</v>
      </c>
      <c r="G147" s="20" t="s">
        <v>109</v>
      </c>
      <c r="H147" s="20" t="s">
        <v>110</v>
      </c>
      <c r="I147" s="46" t="s">
        <v>80</v>
      </c>
      <c r="J147" s="46" t="s">
        <v>79</v>
      </c>
      <c r="K147" s="46" t="s">
        <v>80</v>
      </c>
      <c r="L147" s="46" t="s">
        <v>81</v>
      </c>
    </row>
    <row r="148" spans="1:12" ht="127.5" x14ac:dyDescent="0.2">
      <c r="A148" s="44">
        <v>37019</v>
      </c>
      <c r="B148" s="45" t="s">
        <v>113</v>
      </c>
      <c r="C148" s="46" t="s">
        <v>20</v>
      </c>
      <c r="D148" s="45" t="s">
        <v>113</v>
      </c>
      <c r="E148" s="20" t="s">
        <v>83</v>
      </c>
      <c r="F148" s="46" t="s">
        <v>84</v>
      </c>
      <c r="G148" s="20" t="s">
        <v>114</v>
      </c>
      <c r="H148" s="20" t="s">
        <v>115</v>
      </c>
      <c r="I148" s="46" t="s">
        <v>79</v>
      </c>
      <c r="J148" s="46" t="s">
        <v>79</v>
      </c>
      <c r="K148" s="46" t="s">
        <v>79</v>
      </c>
      <c r="L148" s="46" t="s">
        <v>81</v>
      </c>
    </row>
    <row r="149" spans="1:12" ht="114.75" x14ac:dyDescent="0.2">
      <c r="A149" s="44">
        <v>37019</v>
      </c>
      <c r="B149" s="45" t="s">
        <v>87</v>
      </c>
      <c r="C149" s="46" t="s">
        <v>20</v>
      </c>
      <c r="D149" s="45" t="s">
        <v>87</v>
      </c>
      <c r="E149" s="20" t="s">
        <v>83</v>
      </c>
      <c r="F149" s="46" t="s">
        <v>84</v>
      </c>
      <c r="G149" s="20" t="s">
        <v>116</v>
      </c>
      <c r="H149" s="20" t="s">
        <v>117</v>
      </c>
      <c r="I149" s="46" t="s">
        <v>80</v>
      </c>
      <c r="J149" s="46" t="s">
        <v>80</v>
      </c>
      <c r="K149" s="46" t="s">
        <v>80</v>
      </c>
      <c r="L149" s="46" t="s">
        <v>81</v>
      </c>
    </row>
    <row r="150" spans="1:12" ht="3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76.5" x14ac:dyDescent="0.2">
      <c r="A151" s="44">
        <v>37019</v>
      </c>
      <c r="B151" s="45" t="s">
        <v>113</v>
      </c>
      <c r="C151" s="46" t="s">
        <v>20</v>
      </c>
      <c r="D151" s="45" t="s">
        <v>113</v>
      </c>
      <c r="E151" s="20" t="s">
        <v>83</v>
      </c>
      <c r="F151" s="46" t="s">
        <v>84</v>
      </c>
      <c r="G151" s="20" t="s">
        <v>350</v>
      </c>
      <c r="H151" s="20" t="s">
        <v>115</v>
      </c>
      <c r="I151" s="46" t="s">
        <v>79</v>
      </c>
      <c r="J151" s="46" t="s">
        <v>79</v>
      </c>
      <c r="K151" s="46" t="s">
        <v>79</v>
      </c>
      <c r="L151" s="46" t="s">
        <v>81</v>
      </c>
    </row>
    <row r="152" spans="1:12" ht="78.75" customHeight="1" x14ac:dyDescent="0.2">
      <c r="A152" s="44">
        <v>37019</v>
      </c>
      <c r="B152" s="45" t="s">
        <v>87</v>
      </c>
      <c r="C152" s="46" t="s">
        <v>20</v>
      </c>
      <c r="D152" s="45" t="s">
        <v>87</v>
      </c>
      <c r="E152" s="20" t="s">
        <v>83</v>
      </c>
      <c r="F152" s="46" t="s">
        <v>84</v>
      </c>
      <c r="G152" s="20" t="s">
        <v>351</v>
      </c>
      <c r="H152" s="20" t="s">
        <v>117</v>
      </c>
      <c r="I152" s="46" t="s">
        <v>80</v>
      </c>
      <c r="J152" s="46" t="s">
        <v>80</v>
      </c>
      <c r="K152" s="46" t="s">
        <v>80</v>
      </c>
      <c r="L152" s="46" t="s">
        <v>81</v>
      </c>
    </row>
    <row r="153" spans="1:12" ht="51" x14ac:dyDescent="0.2">
      <c r="A153" s="44">
        <v>37033</v>
      </c>
      <c r="B153" s="45" t="s">
        <v>87</v>
      </c>
      <c r="C153" s="46" t="s">
        <v>20</v>
      </c>
      <c r="D153" s="45" t="s">
        <v>87</v>
      </c>
      <c r="E153" s="20" t="s">
        <v>83</v>
      </c>
      <c r="F153" s="46" t="s">
        <v>84</v>
      </c>
      <c r="G153" s="20" t="s">
        <v>103</v>
      </c>
      <c r="H153" s="20" t="s">
        <v>104</v>
      </c>
      <c r="I153" s="46" t="s">
        <v>80</v>
      </c>
      <c r="J153" s="46" t="s">
        <v>80</v>
      </c>
      <c r="K153" s="46" t="s">
        <v>80</v>
      </c>
      <c r="L153" s="46" t="s">
        <v>81</v>
      </c>
    </row>
    <row r="154" spans="1:12" ht="25.5" x14ac:dyDescent="0.2">
      <c r="A154" s="44">
        <v>37032</v>
      </c>
      <c r="B154" s="45" t="s">
        <v>105</v>
      </c>
      <c r="C154" s="46" t="s">
        <v>106</v>
      </c>
      <c r="D154" s="45" t="s">
        <v>107</v>
      </c>
      <c r="E154" s="20" t="s">
        <v>108</v>
      </c>
      <c r="F154" s="46" t="s">
        <v>84</v>
      </c>
      <c r="G154" s="20" t="s">
        <v>109</v>
      </c>
      <c r="H154" s="20" t="s">
        <v>110</v>
      </c>
      <c r="I154" s="46" t="s">
        <v>80</v>
      </c>
      <c r="J154" s="46" t="s">
        <v>79</v>
      </c>
      <c r="K154" s="46" t="s">
        <v>80</v>
      </c>
      <c r="L154" s="46" t="s">
        <v>81</v>
      </c>
    </row>
    <row r="155" spans="1:12" ht="127.5" x14ac:dyDescent="0.2">
      <c r="A155" s="44">
        <v>37019</v>
      </c>
      <c r="B155" s="45" t="s">
        <v>113</v>
      </c>
      <c r="C155" s="46" t="s">
        <v>20</v>
      </c>
      <c r="D155" s="45" t="s">
        <v>113</v>
      </c>
      <c r="E155" s="20" t="s">
        <v>83</v>
      </c>
      <c r="F155" s="46" t="s">
        <v>84</v>
      </c>
      <c r="G155" s="20" t="s">
        <v>114</v>
      </c>
      <c r="H155" s="20" t="s">
        <v>115</v>
      </c>
      <c r="I155" s="46" t="s">
        <v>79</v>
      </c>
      <c r="J155" s="46" t="s">
        <v>79</v>
      </c>
      <c r="K155" s="46" t="s">
        <v>79</v>
      </c>
      <c r="L155" s="46" t="s">
        <v>81</v>
      </c>
    </row>
    <row r="156" spans="1:12" ht="114.75" x14ac:dyDescent="0.2">
      <c r="A156" s="44">
        <v>37019</v>
      </c>
      <c r="B156" s="45" t="s">
        <v>87</v>
      </c>
      <c r="C156" s="46" t="s">
        <v>20</v>
      </c>
      <c r="D156" s="45" t="s">
        <v>87</v>
      </c>
      <c r="E156" s="20" t="s">
        <v>83</v>
      </c>
      <c r="F156" s="46" t="s">
        <v>84</v>
      </c>
      <c r="G156" s="20" t="s">
        <v>116</v>
      </c>
      <c r="H156" s="20" t="s">
        <v>117</v>
      </c>
      <c r="I156" s="46" t="s">
        <v>80</v>
      </c>
      <c r="J156" s="46" t="s">
        <v>80</v>
      </c>
      <c r="K156" s="46" t="s">
        <v>80</v>
      </c>
      <c r="L156" s="46" t="s">
        <v>81</v>
      </c>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93" t="s">
        <v>365</v>
      </c>
    </row>
    <row r="165" spans="1:12" x14ac:dyDescent="0.2">
      <c r="A165" s="24" t="s">
        <v>18</v>
      </c>
      <c r="B165" s="69">
        <f t="shared" ref="B165:B173" si="1">C165/$C$174</f>
        <v>0</v>
      </c>
      <c r="C165" s="7">
        <f>'summary 0730'!I24</f>
        <v>0</v>
      </c>
      <c r="D165">
        <f>33+1+1+1+1+1+8+1+1+1+2+1</f>
        <v>52</v>
      </c>
      <c r="E165" s="95">
        <f>(C165/D165)*100</f>
        <v>0</v>
      </c>
    </row>
    <row r="166" spans="1:12" x14ac:dyDescent="0.2">
      <c r="A166" s="24" t="s">
        <v>19</v>
      </c>
      <c r="B166" s="69">
        <f t="shared" si="1"/>
        <v>0.16666666666666666</v>
      </c>
      <c r="C166" s="7">
        <f>'summary 0730'!I25</f>
        <v>5</v>
      </c>
      <c r="D166">
        <f>540+17+1+1+6+10+1+2+12+2+1+1+1+3+4+3+1+1+1+8</f>
        <v>616</v>
      </c>
      <c r="E166" s="95">
        <f t="shared" ref="E166:E171" si="2">(C166/D166)*100</f>
        <v>0.81168831168831157</v>
      </c>
    </row>
    <row r="167" spans="1:12" x14ac:dyDescent="0.2">
      <c r="A167" s="24" t="s">
        <v>20</v>
      </c>
      <c r="B167" s="69">
        <f t="shared" si="1"/>
        <v>0.2</v>
      </c>
      <c r="C167" s="7">
        <f>'summary 0730'!I26</f>
        <v>6</v>
      </c>
      <c r="D167">
        <f>13+1+1+1+16</f>
        <v>32</v>
      </c>
      <c r="E167" s="95">
        <f t="shared" si="2"/>
        <v>18.75</v>
      </c>
    </row>
    <row r="168" spans="1:12" x14ac:dyDescent="0.2">
      <c r="A168" s="24" t="s">
        <v>33</v>
      </c>
      <c r="B168" s="69">
        <f t="shared" si="1"/>
        <v>0</v>
      </c>
      <c r="C168" s="7">
        <f>'summary 0730'!I27</f>
        <v>0</v>
      </c>
      <c r="D168">
        <f>36+1</f>
        <v>37</v>
      </c>
      <c r="E168" s="95">
        <f t="shared" si="2"/>
        <v>0</v>
      </c>
    </row>
    <row r="169" spans="1:12" x14ac:dyDescent="0.2">
      <c r="A169" s="24" t="s">
        <v>21</v>
      </c>
      <c r="B169" s="69">
        <f t="shared" si="1"/>
        <v>0.4</v>
      </c>
      <c r="C169" s="7">
        <f>'summary 0730'!I28</f>
        <v>12</v>
      </c>
      <c r="D169">
        <f>288+2+13+2+5+56+59+14</f>
        <v>439</v>
      </c>
      <c r="E169" s="95">
        <f t="shared" si="2"/>
        <v>2.7334851936218678</v>
      </c>
    </row>
    <row r="170" spans="1:12" x14ac:dyDescent="0.2">
      <c r="A170" s="24" t="s">
        <v>22</v>
      </c>
      <c r="B170" s="69">
        <f t="shared" si="1"/>
        <v>0.16666666666666666</v>
      </c>
      <c r="C170" s="7">
        <f>'summary 0730'!I29</f>
        <v>5</v>
      </c>
      <c r="D170">
        <f>132+2+1+2+7+3</f>
        <v>147</v>
      </c>
      <c r="E170" s="95">
        <f t="shared" si="2"/>
        <v>3.4013605442176873</v>
      </c>
    </row>
    <row r="171" spans="1:12" x14ac:dyDescent="0.2">
      <c r="A171" s="24" t="s">
        <v>23</v>
      </c>
      <c r="B171" s="69">
        <f t="shared" si="1"/>
        <v>0</v>
      </c>
      <c r="C171" s="7">
        <f>'summary 0730'!I30</f>
        <v>0</v>
      </c>
      <c r="D171">
        <v>9</v>
      </c>
      <c r="E171" s="95">
        <f t="shared" si="2"/>
        <v>0</v>
      </c>
    </row>
    <row r="172" spans="1:12" x14ac:dyDescent="0.2">
      <c r="A172" s="24" t="s">
        <v>24</v>
      </c>
      <c r="B172" s="69">
        <f t="shared" si="1"/>
        <v>0</v>
      </c>
      <c r="C172" s="7">
        <f>'summary 0730'!I31</f>
        <v>0</v>
      </c>
      <c r="D172">
        <f>10+5+2</f>
        <v>17</v>
      </c>
      <c r="E172" s="95">
        <f>(C172/D172)</f>
        <v>0</v>
      </c>
    </row>
    <row r="173" spans="1:12" x14ac:dyDescent="0.2">
      <c r="A173" s="72" t="s">
        <v>164</v>
      </c>
      <c r="B173" s="69">
        <f t="shared" si="1"/>
        <v>6.6666666666666666E-2</v>
      </c>
      <c r="C173" s="7">
        <f>'summary 0730'!I32</f>
        <v>2</v>
      </c>
    </row>
    <row r="174" spans="1:12" x14ac:dyDescent="0.2">
      <c r="A174" s="72" t="s">
        <v>162</v>
      </c>
      <c r="B174" s="73">
        <f>SUM(B165:B173)</f>
        <v>1</v>
      </c>
      <c r="C174">
        <f>SUM(C165:C173)</f>
        <v>30</v>
      </c>
      <c r="D174">
        <f>SUM(D165:D173)</f>
        <v>1349</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30</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5" zoomScale="80" workbookViewId="0">
      <selection activeCell="K32" sqref="K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13+2+2</f>
        <v>17</v>
      </c>
    </row>
    <row r="13" spans="1:11" x14ac:dyDescent="0.2">
      <c r="A13" s="11" t="s">
        <v>84</v>
      </c>
      <c r="B13" s="8"/>
      <c r="C13" s="8" t="s">
        <v>55</v>
      </c>
      <c r="D13" s="8"/>
      <c r="E13" s="8"/>
      <c r="F13" s="8"/>
      <c r="G13" s="8"/>
      <c r="H13" s="8"/>
      <c r="I13" s="8"/>
      <c r="J13" s="8"/>
      <c r="K13" s="8">
        <f>1+2+1</f>
        <v>4</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v>0</v>
      </c>
      <c r="J24" s="46"/>
      <c r="K24" s="46"/>
    </row>
    <row r="25" spans="1:11" x14ac:dyDescent="0.2">
      <c r="A25" s="44" t="s">
        <v>19</v>
      </c>
      <c r="B25" s="45"/>
      <c r="C25" s="45"/>
      <c r="D25" s="20"/>
      <c r="E25" s="46"/>
      <c r="F25" s="20"/>
      <c r="G25" s="20"/>
      <c r="H25" s="46"/>
      <c r="I25" s="7">
        <f>1+1+1+1+1</f>
        <v>5</v>
      </c>
      <c r="J25" s="46"/>
      <c r="K25" s="22" t="s">
        <v>364</v>
      </c>
    </row>
    <row r="26" spans="1:11" x14ac:dyDescent="0.2">
      <c r="A26" s="44" t="s">
        <v>20</v>
      </c>
      <c r="B26" s="45"/>
      <c r="C26" s="45"/>
      <c r="D26" s="20"/>
      <c r="E26" s="46"/>
      <c r="F26" s="20"/>
      <c r="G26" s="20"/>
      <c r="H26" s="46"/>
      <c r="I26" s="7">
        <f>1+1+1+1+1+1</f>
        <v>6</v>
      </c>
      <c r="J26" s="46"/>
      <c r="K26" s="20" t="s">
        <v>363</v>
      </c>
    </row>
    <row r="27" spans="1:11" x14ac:dyDescent="0.2">
      <c r="A27" s="44" t="s">
        <v>33</v>
      </c>
      <c r="B27" s="45"/>
      <c r="C27" s="45"/>
      <c r="D27" s="20"/>
      <c r="E27" s="46"/>
      <c r="F27" s="20"/>
      <c r="G27" s="20"/>
      <c r="H27" s="46"/>
      <c r="I27" s="7">
        <v>0</v>
      </c>
      <c r="J27" s="46"/>
      <c r="K27" s="46"/>
    </row>
    <row r="28" spans="1:11" ht="25.5" x14ac:dyDescent="0.2">
      <c r="A28" s="44" t="s">
        <v>21</v>
      </c>
      <c r="B28" s="45"/>
      <c r="C28" s="45"/>
      <c r="D28" s="20"/>
      <c r="E28" s="46"/>
      <c r="F28" s="20"/>
      <c r="G28" s="20"/>
      <c r="H28" s="46"/>
      <c r="I28" s="7">
        <f>1+1+1+1+1+1+1+1+1+1+1+1</f>
        <v>12</v>
      </c>
      <c r="J28" s="46"/>
      <c r="K28" s="46" t="s">
        <v>361</v>
      </c>
    </row>
    <row r="29" spans="1:11" ht="25.5" x14ac:dyDescent="0.2">
      <c r="A29" s="44" t="s">
        <v>22</v>
      </c>
      <c r="B29" s="45"/>
      <c r="C29" s="45"/>
      <c r="D29" s="20"/>
      <c r="E29" s="46"/>
      <c r="F29" s="20"/>
      <c r="G29" s="20"/>
      <c r="H29" s="46"/>
      <c r="I29" s="7">
        <f>1+1+1+1+1</f>
        <v>5</v>
      </c>
      <c r="J29" s="46"/>
      <c r="K29" s="20" t="s">
        <v>362</v>
      </c>
    </row>
    <row r="30" spans="1:11" x14ac:dyDescent="0.2">
      <c r="A30" s="44" t="s">
        <v>23</v>
      </c>
      <c r="B30" s="45"/>
      <c r="C30" s="45"/>
      <c r="D30" s="20"/>
      <c r="E30" s="46"/>
      <c r="F30" s="20"/>
      <c r="G30" s="20"/>
      <c r="H30" s="46"/>
      <c r="I30" s="7">
        <v>0</v>
      </c>
      <c r="J30" s="46"/>
      <c r="K30" s="46"/>
    </row>
    <row r="31" spans="1:11" x14ac:dyDescent="0.2">
      <c r="A31" s="44" t="s">
        <v>24</v>
      </c>
      <c r="B31" s="45"/>
      <c r="C31" s="45"/>
      <c r="D31" s="20"/>
      <c r="E31" s="46"/>
      <c r="F31" s="20"/>
      <c r="G31" s="20"/>
      <c r="H31" s="46"/>
      <c r="I31" s="7">
        <v>0</v>
      </c>
      <c r="J31" s="46"/>
      <c r="K31" s="46"/>
    </row>
    <row r="32" spans="1:11" ht="13.5" thickBot="1" x14ac:dyDescent="0.25">
      <c r="A32" s="71" t="s">
        <v>161</v>
      </c>
      <c r="I32" s="7">
        <f>1+1</f>
        <v>2</v>
      </c>
      <c r="K32" s="85"/>
    </row>
    <row r="33" spans="1:11" ht="13.5" thickTop="1" x14ac:dyDescent="0.2">
      <c r="A33" s="15" t="s">
        <v>17</v>
      </c>
      <c r="B33" s="16"/>
      <c r="C33" s="16"/>
      <c r="D33" s="16"/>
      <c r="E33" s="16"/>
      <c r="F33" s="16"/>
      <c r="G33" s="16"/>
      <c r="H33" s="16"/>
      <c r="I33" s="18">
        <f>SUM(I24:I32)</f>
        <v>30</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C40" zoomScale="80" zoomScaleNormal="100" workbookViewId="0">
      <selection activeCell="I75" sqref="I75"/>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2" width="9.85546875" bestFit="1" customWidth="1"/>
  </cols>
  <sheetData>
    <row r="1" spans="1:22"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row>
    <row r="2" spans="1:22" x14ac:dyDescent="0.2">
      <c r="A2" s="6" t="s">
        <v>0</v>
      </c>
      <c r="B2" s="2"/>
      <c r="H2">
        <f>1+1</f>
        <v>2</v>
      </c>
      <c r="J2">
        <f>1</f>
        <v>1</v>
      </c>
      <c r="K2" s="2"/>
      <c r="L2" s="7"/>
      <c r="M2" s="2"/>
      <c r="N2" s="2"/>
      <c r="P2">
        <f>'summary 0611'!K10</f>
        <v>1</v>
      </c>
    </row>
    <row r="3" spans="1:22" x14ac:dyDescent="0.2">
      <c r="A3" s="6" t="s">
        <v>1</v>
      </c>
      <c r="B3" s="7"/>
      <c r="K3" s="7"/>
      <c r="L3" s="7"/>
      <c r="M3" s="7"/>
      <c r="N3" s="11">
        <v>1</v>
      </c>
      <c r="P3">
        <f>'summary 0611'!K11</f>
        <v>1</v>
      </c>
      <c r="R3">
        <f>'summary 0625'!K11</f>
        <v>2</v>
      </c>
      <c r="T3">
        <f>'summary 0709'!K10</f>
        <v>1</v>
      </c>
    </row>
    <row r="4" spans="1:22"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2"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row>
    <row r="6" spans="1:22"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row>
    <row r="7" spans="1:22"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2"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2" x14ac:dyDescent="0.2">
      <c r="A9" s="6" t="s">
        <v>4</v>
      </c>
      <c r="B9" s="7"/>
      <c r="K9" s="7">
        <v>1</v>
      </c>
      <c r="L9" s="7"/>
      <c r="M9" s="7">
        <v>1</v>
      </c>
      <c r="N9" s="11"/>
      <c r="O9">
        <f>'summary 0604'!K17+'summary 0604'!K18</f>
        <v>2</v>
      </c>
      <c r="Q9">
        <f>'summary 0618'!K17</f>
        <v>4</v>
      </c>
      <c r="R9">
        <f>'summary 0625'!K17</f>
        <v>7</v>
      </c>
      <c r="V9">
        <f>'summary 0723'!K16</f>
        <v>2</v>
      </c>
    </row>
    <row r="10" spans="1:22" x14ac:dyDescent="0.2">
      <c r="A10" s="8" t="s">
        <v>31</v>
      </c>
      <c r="B10" s="7"/>
      <c r="K10" s="7"/>
      <c r="L10" s="7"/>
      <c r="M10" s="7"/>
      <c r="N10" s="7"/>
      <c r="S10">
        <f>'summary 0702'!K18:K18</f>
        <v>1</v>
      </c>
      <c r="U10">
        <f>'summary 0716'!K17</f>
        <v>1</v>
      </c>
      <c r="V10">
        <f>'summary 0723'!K17</f>
        <v>1</v>
      </c>
    </row>
    <row r="11" spans="1:22"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row>
    <row r="12" spans="1:22"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76.5" x14ac:dyDescent="0.2">
      <c r="A106" s="83">
        <v>37099</v>
      </c>
      <c r="B106" s="89" t="s">
        <v>335</v>
      </c>
      <c r="C106" s="81" t="s">
        <v>19</v>
      </c>
      <c r="D106" s="81" t="s">
        <v>336</v>
      </c>
      <c r="E106" s="81" t="s">
        <v>337</v>
      </c>
      <c r="F106" s="81" t="s">
        <v>30</v>
      </c>
      <c r="G106" s="89" t="s">
        <v>338</v>
      </c>
      <c r="H106" s="89" t="s">
        <v>339</v>
      </c>
      <c r="I106" s="81" t="s">
        <v>80</v>
      </c>
      <c r="J106" s="81" t="s">
        <v>79</v>
      </c>
      <c r="K106" s="81" t="s">
        <v>80</v>
      </c>
      <c r="L106" s="81" t="s">
        <v>81</v>
      </c>
      <c r="M106" s="88"/>
      <c r="N106" s="88"/>
      <c r="O106" s="88"/>
      <c r="P106" s="88"/>
      <c r="Q106" s="88"/>
      <c r="R106" s="88"/>
      <c r="S106" s="88"/>
      <c r="T106" s="88"/>
      <c r="U106" s="88"/>
      <c r="V106" s="88"/>
      <c r="W106" s="88"/>
      <c r="X106" s="88"/>
      <c r="Y106" s="88"/>
    </row>
    <row r="107" spans="1:25" ht="63.75" x14ac:dyDescent="0.2">
      <c r="A107" s="83">
        <v>37099</v>
      </c>
      <c r="B107" s="81" t="s">
        <v>208</v>
      </c>
      <c r="C107" s="81" t="s">
        <v>20</v>
      </c>
      <c r="D107" s="81" t="s">
        <v>340</v>
      </c>
      <c r="E107" s="81" t="s">
        <v>83</v>
      </c>
      <c r="F107" s="81" t="s">
        <v>84</v>
      </c>
      <c r="G107" s="89" t="s">
        <v>341</v>
      </c>
      <c r="H107" s="89" t="s">
        <v>342</v>
      </c>
      <c r="I107" s="81" t="s">
        <v>79</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37095</v>
      </c>
      <c r="B108" s="81" t="s">
        <v>323</v>
      </c>
      <c r="C108" s="81" t="s">
        <v>272</v>
      </c>
      <c r="D108" s="81" t="s">
        <v>324</v>
      </c>
      <c r="E108" s="81" t="s">
        <v>325</v>
      </c>
      <c r="F108" s="81" t="s">
        <v>10</v>
      </c>
      <c r="G108" s="89" t="s">
        <v>326</v>
      </c>
      <c r="H108" s="89" t="s">
        <v>343</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37092</v>
      </c>
      <c r="B109" s="81" t="s">
        <v>323</v>
      </c>
      <c r="C109" s="81" t="s">
        <v>272</v>
      </c>
      <c r="D109" s="81" t="s">
        <v>324</v>
      </c>
      <c r="E109" s="81" t="s">
        <v>325</v>
      </c>
      <c r="F109" s="81" t="s">
        <v>10</v>
      </c>
      <c r="G109" s="89" t="s">
        <v>326</v>
      </c>
      <c r="H109" s="89" t="s">
        <v>327</v>
      </c>
      <c r="I109" s="81" t="s">
        <v>80</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37092</v>
      </c>
      <c r="B110" s="81" t="s">
        <v>328</v>
      </c>
      <c r="C110" s="81" t="s">
        <v>23</v>
      </c>
      <c r="D110" s="81" t="s">
        <v>329</v>
      </c>
      <c r="E110" s="81" t="s">
        <v>241</v>
      </c>
      <c r="F110" s="81" t="s">
        <v>10</v>
      </c>
      <c r="G110" s="89" t="s">
        <v>330</v>
      </c>
      <c r="H110" s="81" t="s">
        <v>299</v>
      </c>
      <c r="I110" s="81" t="s">
        <v>80</v>
      </c>
      <c r="J110" s="81" t="s">
        <v>79</v>
      </c>
      <c r="K110" s="81" t="s">
        <v>79</v>
      </c>
      <c r="L110" s="81" t="s">
        <v>81</v>
      </c>
      <c r="M110" s="88"/>
      <c r="N110" s="88"/>
      <c r="O110" s="88"/>
      <c r="P110" s="88"/>
      <c r="Q110" s="88"/>
      <c r="R110" s="88"/>
      <c r="S110" s="88"/>
      <c r="T110" s="88"/>
      <c r="U110" s="88"/>
      <c r="V110" s="88"/>
      <c r="W110" s="88"/>
      <c r="X110" s="88"/>
      <c r="Y110" s="88"/>
    </row>
    <row r="111" spans="1:25" ht="38.25" x14ac:dyDescent="0.2">
      <c r="A111" s="83">
        <v>37090</v>
      </c>
      <c r="B111" s="81" t="s">
        <v>87</v>
      </c>
      <c r="C111" s="81" t="s">
        <v>20</v>
      </c>
      <c r="D111" s="81" t="s">
        <v>87</v>
      </c>
      <c r="E111" s="81" t="s">
        <v>83</v>
      </c>
      <c r="F111" s="81" t="s">
        <v>84</v>
      </c>
      <c r="G111" s="89" t="s">
        <v>331</v>
      </c>
      <c r="H111" s="81" t="s">
        <v>293</v>
      </c>
      <c r="I111" s="81" t="s">
        <v>79</v>
      </c>
      <c r="J111" s="81" t="s">
        <v>79</v>
      </c>
      <c r="K111" s="81" t="s">
        <v>79</v>
      </c>
      <c r="L111" s="81" t="s">
        <v>81</v>
      </c>
      <c r="M111" s="88"/>
      <c r="N111" s="88"/>
      <c r="O111" s="88"/>
      <c r="P111" s="88"/>
      <c r="Q111" s="88"/>
      <c r="R111" s="88"/>
      <c r="S111" s="88"/>
      <c r="T111" s="88"/>
      <c r="U111" s="88"/>
      <c r="V111" s="88"/>
      <c r="W111" s="88"/>
      <c r="X111" s="88"/>
      <c r="Y111" s="88"/>
    </row>
    <row r="112" spans="1:25" ht="76.5" x14ac:dyDescent="0.2">
      <c r="A112" s="83">
        <v>37081</v>
      </c>
      <c r="B112" s="81" t="s">
        <v>172</v>
      </c>
      <c r="C112" s="81" t="s">
        <v>20</v>
      </c>
      <c r="D112" s="81" t="s">
        <v>234</v>
      </c>
      <c r="E112" s="81" t="s">
        <v>83</v>
      </c>
      <c r="F112" s="81" t="s">
        <v>12</v>
      </c>
      <c r="G112" s="89" t="s">
        <v>311</v>
      </c>
      <c r="H112" s="89" t="s">
        <v>312</v>
      </c>
      <c r="I112" s="81" t="s">
        <v>80</v>
      </c>
      <c r="J112" s="81" t="s">
        <v>79</v>
      </c>
      <c r="K112" s="81" t="s">
        <v>79</v>
      </c>
      <c r="L112" s="81" t="s">
        <v>81</v>
      </c>
      <c r="M112" s="88"/>
      <c r="N112" s="88"/>
      <c r="O112" s="88"/>
      <c r="P112" s="88"/>
      <c r="Q112" s="88"/>
      <c r="R112" s="88"/>
      <c r="S112" s="88"/>
      <c r="T112" s="88"/>
      <c r="U112" s="88"/>
      <c r="V112" s="88"/>
      <c r="W112" s="88"/>
      <c r="X112" s="88"/>
      <c r="Y112" s="88"/>
    </row>
    <row r="113" spans="1:25" ht="51" x14ac:dyDescent="0.2">
      <c r="A113" s="83">
        <v>37081</v>
      </c>
      <c r="B113" s="81" t="s">
        <v>313</v>
      </c>
      <c r="C113" s="81" t="s">
        <v>272</v>
      </c>
      <c r="D113" s="81" t="s">
        <v>314</v>
      </c>
      <c r="E113" s="81" t="s">
        <v>286</v>
      </c>
      <c r="F113" s="81" t="s">
        <v>10</v>
      </c>
      <c r="G113" s="89" t="s">
        <v>315</v>
      </c>
      <c r="H113" s="81" t="s">
        <v>316</v>
      </c>
      <c r="I113" s="81" t="s">
        <v>80</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37074</v>
      </c>
      <c r="B114" s="81" t="s">
        <v>294</v>
      </c>
      <c r="C114" s="81" t="s">
        <v>20</v>
      </c>
      <c r="D114" s="81" t="s">
        <v>100</v>
      </c>
      <c r="E114" s="81" t="s">
        <v>83</v>
      </c>
      <c r="F114" s="81" t="s">
        <v>12</v>
      </c>
      <c r="G114" s="89" t="s">
        <v>295</v>
      </c>
      <c r="H114" s="89" t="s">
        <v>296</v>
      </c>
      <c r="I114" s="81" t="s">
        <v>80</v>
      </c>
      <c r="J114" s="81" t="s">
        <v>80</v>
      </c>
      <c r="K114" s="81" t="s">
        <v>80</v>
      </c>
      <c r="L114" s="81" t="s">
        <v>81</v>
      </c>
      <c r="M114" s="88"/>
      <c r="N114" s="88"/>
      <c r="O114" s="88"/>
      <c r="P114" s="88"/>
      <c r="Q114" s="88"/>
      <c r="R114" s="88"/>
      <c r="S114" s="88"/>
      <c r="T114" s="88"/>
      <c r="U114" s="88"/>
      <c r="V114" s="88"/>
      <c r="W114" s="88"/>
      <c r="X114" s="88"/>
      <c r="Y114" s="88"/>
    </row>
    <row r="115" spans="1:25" x14ac:dyDescent="0.2">
      <c r="A115" s="83">
        <v>37074</v>
      </c>
      <c r="B115" s="81" t="s">
        <v>167</v>
      </c>
      <c r="C115" s="81" t="s">
        <v>297</v>
      </c>
      <c r="D115" s="81" t="s">
        <v>298</v>
      </c>
      <c r="E115" s="81" t="s">
        <v>169</v>
      </c>
      <c r="F115" s="81" t="s">
        <v>30</v>
      </c>
      <c r="G115" s="89" t="s">
        <v>299</v>
      </c>
      <c r="H115" s="89"/>
      <c r="I115" s="81"/>
      <c r="J115" s="81"/>
      <c r="K115" s="81"/>
      <c r="L115" s="81" t="s">
        <v>81</v>
      </c>
      <c r="M115" s="88"/>
      <c r="N115" s="88"/>
      <c r="O115" s="88"/>
      <c r="P115" s="88"/>
      <c r="Q115" s="88"/>
      <c r="R115" s="88"/>
      <c r="S115" s="88"/>
      <c r="T115" s="88"/>
      <c r="U115" s="88"/>
      <c r="V115" s="88"/>
      <c r="W115" s="88"/>
      <c r="X115" s="88"/>
      <c r="Y115" s="88"/>
    </row>
    <row r="116" spans="1:25" ht="25.5" x14ac:dyDescent="0.2">
      <c r="A116" s="83">
        <v>37071</v>
      </c>
      <c r="B116" s="81" t="s">
        <v>262</v>
      </c>
      <c r="C116" s="81" t="s">
        <v>20</v>
      </c>
      <c r="D116" s="81" t="s">
        <v>262</v>
      </c>
      <c r="E116" s="81" t="s">
        <v>83</v>
      </c>
      <c r="F116" s="81" t="s">
        <v>14</v>
      </c>
      <c r="G116" s="89" t="s">
        <v>263</v>
      </c>
      <c r="H116" s="89" t="s">
        <v>264</v>
      </c>
      <c r="I116" s="81" t="s">
        <v>80</v>
      </c>
      <c r="J116" s="81" t="s">
        <v>79</v>
      </c>
      <c r="K116" s="81" t="s">
        <v>80</v>
      </c>
      <c r="L116" s="81" t="s">
        <v>81</v>
      </c>
      <c r="M116" s="88"/>
      <c r="N116" s="88"/>
      <c r="O116" s="88"/>
      <c r="P116" s="88"/>
      <c r="Q116" s="88"/>
      <c r="R116" s="88"/>
      <c r="S116" s="88"/>
      <c r="T116" s="88"/>
      <c r="U116" s="88"/>
      <c r="V116" s="88"/>
      <c r="W116" s="88"/>
      <c r="X116" s="88"/>
      <c r="Y116" s="88"/>
    </row>
    <row r="117" spans="1:25" ht="38.25" x14ac:dyDescent="0.2">
      <c r="A117" s="83">
        <v>37069</v>
      </c>
      <c r="B117" s="81" t="s">
        <v>265</v>
      </c>
      <c r="C117" s="81"/>
      <c r="D117" s="81"/>
      <c r="E117" s="81"/>
      <c r="F117" s="81"/>
      <c r="G117" s="89" t="s">
        <v>266</v>
      </c>
      <c r="H117" s="89" t="s">
        <v>267</v>
      </c>
      <c r="I117" s="81" t="s">
        <v>80</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37069</v>
      </c>
      <c r="B118" s="81" t="s">
        <v>268</v>
      </c>
      <c r="C118" s="81" t="s">
        <v>20</v>
      </c>
      <c r="D118" s="81" t="s">
        <v>268</v>
      </c>
      <c r="E118" s="81" t="s">
        <v>83</v>
      </c>
      <c r="F118" s="81" t="s">
        <v>14</v>
      </c>
      <c r="G118" s="89" t="s">
        <v>269</v>
      </c>
      <c r="H118" s="89" t="s">
        <v>270</v>
      </c>
      <c r="I118" s="81" t="s">
        <v>80</v>
      </c>
      <c r="J118" s="81" t="s">
        <v>79</v>
      </c>
      <c r="K118" s="81" t="s">
        <v>80</v>
      </c>
      <c r="L118" s="81" t="s">
        <v>81</v>
      </c>
      <c r="M118" s="88"/>
      <c r="N118" s="88"/>
      <c r="O118" s="88"/>
      <c r="P118" s="88"/>
      <c r="Q118" s="88"/>
      <c r="R118" s="88"/>
      <c r="S118" s="88"/>
      <c r="T118" s="88"/>
      <c r="U118" s="88"/>
      <c r="V118" s="88"/>
      <c r="W118" s="88"/>
      <c r="X118" s="88"/>
      <c r="Y118" s="88"/>
    </row>
    <row r="119" spans="1:25" ht="51" x14ac:dyDescent="0.2">
      <c r="A119" s="83">
        <v>37069</v>
      </c>
      <c r="B119" s="89" t="s">
        <v>271</v>
      </c>
      <c r="C119" s="81" t="s">
        <v>272</v>
      </c>
      <c r="D119" s="81" t="s">
        <v>273</v>
      </c>
      <c r="E119" s="81" t="s">
        <v>146</v>
      </c>
      <c r="F119" s="81" t="s">
        <v>14</v>
      </c>
      <c r="G119" s="89" t="s">
        <v>274</v>
      </c>
      <c r="H119" s="89" t="s">
        <v>275</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37069</v>
      </c>
      <c r="B120" s="81" t="s">
        <v>276</v>
      </c>
      <c r="C120" s="81" t="s">
        <v>23</v>
      </c>
      <c r="D120" s="81" t="s">
        <v>240</v>
      </c>
      <c r="E120" s="81" t="s">
        <v>241</v>
      </c>
      <c r="F120" s="81" t="s">
        <v>12</v>
      </c>
      <c r="G120" s="89" t="s">
        <v>277</v>
      </c>
      <c r="H120" s="89" t="s">
        <v>278</v>
      </c>
      <c r="I120" s="81" t="s">
        <v>79</v>
      </c>
      <c r="J120" s="81" t="s">
        <v>79</v>
      </c>
      <c r="K120" s="81" t="s">
        <v>79</v>
      </c>
      <c r="L120" s="81" t="s">
        <v>81</v>
      </c>
      <c r="M120" s="88"/>
      <c r="N120" s="88"/>
      <c r="O120" s="88"/>
      <c r="P120" s="88"/>
      <c r="Q120" s="88"/>
      <c r="R120" s="88"/>
      <c r="S120" s="88"/>
      <c r="T120" s="88"/>
      <c r="U120" s="88"/>
      <c r="V120" s="88"/>
      <c r="W120" s="88"/>
      <c r="X120" s="88"/>
      <c r="Y120" s="88"/>
    </row>
    <row r="121" spans="1:25" ht="102" x14ac:dyDescent="0.2">
      <c r="A121" s="83">
        <v>37068</v>
      </c>
      <c r="B121" s="81" t="s">
        <v>279</v>
      </c>
      <c r="C121" s="81"/>
      <c r="D121" s="81"/>
      <c r="E121" s="81"/>
      <c r="F121" s="81" t="s">
        <v>12</v>
      </c>
      <c r="G121" s="89" t="s">
        <v>280</v>
      </c>
      <c r="H121" s="89" t="s">
        <v>281</v>
      </c>
      <c r="I121" s="81" t="s">
        <v>79</v>
      </c>
      <c r="J121" s="81" t="s">
        <v>80</v>
      </c>
      <c r="K121" s="81" t="s">
        <v>80</v>
      </c>
      <c r="L121" s="81" t="s">
        <v>81</v>
      </c>
      <c r="M121" s="88"/>
      <c r="N121" s="88"/>
      <c r="O121" s="88"/>
      <c r="P121" s="88"/>
      <c r="Q121" s="88"/>
      <c r="R121" s="88"/>
      <c r="S121" s="88"/>
      <c r="T121" s="88"/>
      <c r="U121" s="88"/>
      <c r="V121" s="88"/>
      <c r="W121" s="88"/>
      <c r="X121" s="88"/>
      <c r="Y121" s="88"/>
    </row>
    <row r="122" spans="1:25" ht="38.25" x14ac:dyDescent="0.2">
      <c r="A122" s="83">
        <v>37064</v>
      </c>
      <c r="B122" s="81" t="s">
        <v>172</v>
      </c>
      <c r="C122" s="81" t="s">
        <v>20</v>
      </c>
      <c r="D122" s="81" t="s">
        <v>234</v>
      </c>
      <c r="E122" s="81" t="s">
        <v>83</v>
      </c>
      <c r="F122" s="81" t="s">
        <v>84</v>
      </c>
      <c r="G122" s="45" t="s">
        <v>235</v>
      </c>
      <c r="H122" s="81" t="s">
        <v>236</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37064</v>
      </c>
      <c r="B123" s="81" t="s">
        <v>87</v>
      </c>
      <c r="C123" s="81" t="s">
        <v>20</v>
      </c>
      <c r="D123" s="81" t="s">
        <v>87</v>
      </c>
      <c r="E123" s="81" t="s">
        <v>83</v>
      </c>
      <c r="F123" s="81" t="s">
        <v>84</v>
      </c>
      <c r="G123" s="45" t="s">
        <v>237</v>
      </c>
      <c r="H123" s="45" t="s">
        <v>238</v>
      </c>
      <c r="I123" s="81" t="s">
        <v>79</v>
      </c>
      <c r="J123" s="81" t="s">
        <v>79</v>
      </c>
      <c r="K123" s="81" t="s">
        <v>80</v>
      </c>
      <c r="L123" s="81" t="s">
        <v>81</v>
      </c>
    </row>
    <row r="124" spans="1:25" ht="76.5" x14ac:dyDescent="0.2">
      <c r="A124" s="83">
        <v>37064</v>
      </c>
      <c r="B124" s="45" t="s">
        <v>239</v>
      </c>
      <c r="C124" s="81" t="s">
        <v>23</v>
      </c>
      <c r="D124" s="81" t="s">
        <v>240</v>
      </c>
      <c r="E124" s="81" t="s">
        <v>241</v>
      </c>
      <c r="F124" s="81" t="s">
        <v>30</v>
      </c>
      <c r="G124" s="45" t="s">
        <v>242</v>
      </c>
      <c r="H124" s="81" t="s">
        <v>243</v>
      </c>
      <c r="I124" s="81" t="s">
        <v>79</v>
      </c>
      <c r="J124" s="81" t="s">
        <v>79</v>
      </c>
      <c r="K124" s="81" t="s">
        <v>79</v>
      </c>
      <c r="L124" s="81" t="s">
        <v>81</v>
      </c>
    </row>
    <row r="125" spans="1:25" ht="63.75" x14ac:dyDescent="0.2">
      <c r="A125" s="83">
        <v>37063</v>
      </c>
      <c r="B125" s="81" t="s">
        <v>244</v>
      </c>
      <c r="C125" s="81"/>
      <c r="D125" s="81"/>
      <c r="E125" s="81"/>
      <c r="F125" s="81" t="s">
        <v>14</v>
      </c>
      <c r="G125" s="45" t="s">
        <v>245</v>
      </c>
      <c r="H125" s="45" t="s">
        <v>246</v>
      </c>
      <c r="I125" s="81" t="s">
        <v>80</v>
      </c>
      <c r="J125" s="81" t="s">
        <v>79</v>
      </c>
      <c r="K125" s="81" t="s">
        <v>80</v>
      </c>
      <c r="L125" s="81" t="s">
        <v>81</v>
      </c>
    </row>
    <row r="126" spans="1:25" ht="38.25" x14ac:dyDescent="0.2">
      <c r="A126" s="83">
        <v>37063</v>
      </c>
      <c r="B126" s="81" t="s">
        <v>247</v>
      </c>
      <c r="C126" s="81" t="s">
        <v>23</v>
      </c>
      <c r="D126" s="81"/>
      <c r="E126" s="81" t="s">
        <v>241</v>
      </c>
      <c r="F126" s="81" t="s">
        <v>14</v>
      </c>
      <c r="G126" s="45" t="s">
        <v>248</v>
      </c>
      <c r="H126" s="45" t="s">
        <v>249</v>
      </c>
      <c r="I126" s="81" t="s">
        <v>80</v>
      </c>
      <c r="J126" s="81" t="s">
        <v>79</v>
      </c>
      <c r="K126" s="81" t="s">
        <v>79</v>
      </c>
      <c r="L126" s="81" t="s">
        <v>81</v>
      </c>
    </row>
    <row r="127" spans="1:25" ht="38.25" x14ac:dyDescent="0.2">
      <c r="A127" s="83">
        <v>37063</v>
      </c>
      <c r="B127" s="81" t="s">
        <v>87</v>
      </c>
      <c r="C127" s="81" t="s">
        <v>20</v>
      </c>
      <c r="D127" s="81" t="s">
        <v>87</v>
      </c>
      <c r="E127" s="81" t="s">
        <v>83</v>
      </c>
      <c r="F127" s="81" t="s">
        <v>12</v>
      </c>
      <c r="G127" s="45" t="s">
        <v>250</v>
      </c>
      <c r="H127" s="45" t="s">
        <v>251</v>
      </c>
      <c r="I127" s="81" t="s">
        <v>79</v>
      </c>
      <c r="J127" s="81" t="s">
        <v>79</v>
      </c>
      <c r="K127" s="81" t="s">
        <v>79</v>
      </c>
      <c r="L127" s="81" t="s">
        <v>81</v>
      </c>
    </row>
    <row r="128" spans="1:25" ht="51" x14ac:dyDescent="0.2">
      <c r="A128" s="83">
        <v>37063</v>
      </c>
      <c r="B128" s="81" t="s">
        <v>252</v>
      </c>
      <c r="C128" s="81" t="s">
        <v>20</v>
      </c>
      <c r="D128" s="81" t="s">
        <v>234</v>
      </c>
      <c r="E128" s="81" t="s">
        <v>83</v>
      </c>
      <c r="F128" s="81" t="s">
        <v>14</v>
      </c>
      <c r="G128" s="45" t="s">
        <v>253</v>
      </c>
      <c r="H128" s="45" t="s">
        <v>254</v>
      </c>
      <c r="I128" s="81" t="s">
        <v>79</v>
      </c>
      <c r="J128" s="81" t="s">
        <v>79</v>
      </c>
      <c r="K128" s="81" t="s">
        <v>79</v>
      </c>
      <c r="L128" s="81" t="s">
        <v>81</v>
      </c>
    </row>
    <row r="129" spans="1:12" ht="63.75" x14ac:dyDescent="0.2">
      <c r="A129" s="83">
        <v>37062</v>
      </c>
      <c r="B129" s="81" t="s">
        <v>252</v>
      </c>
      <c r="C129" s="81" t="s">
        <v>20</v>
      </c>
      <c r="D129" s="81" t="s">
        <v>234</v>
      </c>
      <c r="E129" s="81" t="s">
        <v>83</v>
      </c>
      <c r="F129" s="81" t="s">
        <v>84</v>
      </c>
      <c r="G129" s="45" t="s">
        <v>255</v>
      </c>
      <c r="H129" s="45" t="s">
        <v>256</v>
      </c>
      <c r="I129" s="81" t="s">
        <v>79</v>
      </c>
      <c r="J129" s="81" t="s">
        <v>79</v>
      </c>
      <c r="K129" s="81" t="s">
        <v>79</v>
      </c>
      <c r="L129" s="81" t="s">
        <v>81</v>
      </c>
    </row>
    <row r="130" spans="1:12" ht="38.25" x14ac:dyDescent="0.2">
      <c r="A130" s="83">
        <v>37061</v>
      </c>
      <c r="B130" s="81" t="s">
        <v>87</v>
      </c>
      <c r="C130" s="81" t="s">
        <v>20</v>
      </c>
      <c r="D130" s="81" t="s">
        <v>87</v>
      </c>
      <c r="E130" s="81" t="s">
        <v>83</v>
      </c>
      <c r="F130" s="81" t="s">
        <v>14</v>
      </c>
      <c r="G130" s="45" t="s">
        <v>257</v>
      </c>
      <c r="H130" s="45" t="s">
        <v>258</v>
      </c>
      <c r="I130" s="81" t="s">
        <v>79</v>
      </c>
      <c r="J130" s="81" t="s">
        <v>79</v>
      </c>
      <c r="K130" s="81" t="s">
        <v>79</v>
      </c>
      <c r="L130" s="81" t="s">
        <v>81</v>
      </c>
    </row>
    <row r="131" spans="1:12" ht="51" x14ac:dyDescent="0.2">
      <c r="A131" s="83">
        <v>37060</v>
      </c>
      <c r="B131" s="81" t="s">
        <v>259</v>
      </c>
      <c r="C131" s="81" t="s">
        <v>20</v>
      </c>
      <c r="D131" s="81" t="s">
        <v>234</v>
      </c>
      <c r="E131" s="81" t="s">
        <v>83</v>
      </c>
      <c r="F131" s="81" t="s">
        <v>84</v>
      </c>
      <c r="G131" s="45" t="s">
        <v>260</v>
      </c>
      <c r="H131" s="45" t="s">
        <v>261</v>
      </c>
      <c r="I131" s="81" t="s">
        <v>79</v>
      </c>
      <c r="J131" s="81" t="s">
        <v>79</v>
      </c>
      <c r="K131" s="81" t="s">
        <v>79</v>
      </c>
      <c r="L131" s="81" t="s">
        <v>81</v>
      </c>
    </row>
    <row r="132" spans="1:12" ht="63.75" x14ac:dyDescent="0.2">
      <c r="A132" s="83">
        <v>37057</v>
      </c>
      <c r="B132" s="81" t="s">
        <v>195</v>
      </c>
      <c r="C132" s="81" t="s">
        <v>196</v>
      </c>
      <c r="D132" s="81" t="s">
        <v>197</v>
      </c>
      <c r="E132" s="81"/>
      <c r="F132" s="81" t="s">
        <v>151</v>
      </c>
      <c r="G132" s="45" t="s">
        <v>198</v>
      </c>
      <c r="H132" s="45" t="s">
        <v>199</v>
      </c>
      <c r="I132" s="81" t="s">
        <v>79</v>
      </c>
      <c r="J132" s="81" t="s">
        <v>79</v>
      </c>
      <c r="K132" s="81" t="s">
        <v>79</v>
      </c>
      <c r="L132" s="81" t="s">
        <v>81</v>
      </c>
    </row>
    <row r="133" spans="1:12" ht="51" x14ac:dyDescent="0.2">
      <c r="A133" s="83">
        <v>37057</v>
      </c>
      <c r="B133" s="81" t="s">
        <v>204</v>
      </c>
      <c r="C133" s="81" t="s">
        <v>20</v>
      </c>
      <c r="D133" s="81" t="s">
        <v>205</v>
      </c>
      <c r="E133" s="81" t="s">
        <v>83</v>
      </c>
      <c r="F133" s="81" t="s">
        <v>84</v>
      </c>
      <c r="G133" s="45" t="s">
        <v>206</v>
      </c>
      <c r="H133" s="45" t="s">
        <v>207</v>
      </c>
      <c r="I133" s="81" t="s">
        <v>79</v>
      </c>
      <c r="J133" s="81" t="s">
        <v>79</v>
      </c>
      <c r="K133" s="81" t="s">
        <v>79</v>
      </c>
      <c r="L133" s="81" t="s">
        <v>81</v>
      </c>
    </row>
    <row r="134" spans="1:12" ht="38.25" x14ac:dyDescent="0.2">
      <c r="A134" s="83">
        <v>37057</v>
      </c>
      <c r="B134" s="81" t="s">
        <v>208</v>
      </c>
      <c r="C134" s="81" t="s">
        <v>20</v>
      </c>
      <c r="D134" s="81" t="s">
        <v>205</v>
      </c>
      <c r="E134" s="81" t="s">
        <v>83</v>
      </c>
      <c r="F134" s="81" t="s">
        <v>84</v>
      </c>
      <c r="G134" s="45" t="s">
        <v>209</v>
      </c>
      <c r="H134" s="45" t="s">
        <v>207</v>
      </c>
      <c r="I134" s="81" t="s">
        <v>79</v>
      </c>
      <c r="J134" s="81" t="s">
        <v>79</v>
      </c>
      <c r="K134" s="81" t="s">
        <v>79</v>
      </c>
      <c r="L134" s="81" t="s">
        <v>81</v>
      </c>
    </row>
    <row r="135" spans="1:12" ht="38.25" x14ac:dyDescent="0.2">
      <c r="A135" s="83">
        <v>37057</v>
      </c>
      <c r="B135" s="81" t="s">
        <v>210</v>
      </c>
      <c r="C135" s="81"/>
      <c r="D135" s="81" t="s">
        <v>211</v>
      </c>
      <c r="E135" s="81" t="s">
        <v>212</v>
      </c>
      <c r="F135" s="81" t="s">
        <v>10</v>
      </c>
      <c r="G135" s="45" t="s">
        <v>213</v>
      </c>
      <c r="H135" s="45" t="s">
        <v>214</v>
      </c>
      <c r="I135" s="81" t="s">
        <v>79</v>
      </c>
      <c r="J135" s="81" t="s">
        <v>79</v>
      </c>
      <c r="K135" s="81" t="s">
        <v>79</v>
      </c>
      <c r="L135" s="81" t="s">
        <v>81</v>
      </c>
    </row>
    <row r="136" spans="1:12" ht="76.5" x14ac:dyDescent="0.2">
      <c r="A136" s="75">
        <v>37056</v>
      </c>
      <c r="B136" s="81" t="s">
        <v>215</v>
      </c>
      <c r="C136" s="81" t="s">
        <v>20</v>
      </c>
      <c r="D136" s="81" t="s">
        <v>82</v>
      </c>
      <c r="E136" s="81" t="s">
        <v>83</v>
      </c>
      <c r="F136" s="81" t="s">
        <v>8</v>
      </c>
      <c r="G136" s="45" t="s">
        <v>216</v>
      </c>
      <c r="H136" s="45" t="s">
        <v>217</v>
      </c>
      <c r="I136" s="81" t="s">
        <v>80</v>
      </c>
      <c r="J136" s="81" t="s">
        <v>79</v>
      </c>
      <c r="K136" s="81" t="s">
        <v>79</v>
      </c>
      <c r="L136" s="81" t="s">
        <v>81</v>
      </c>
    </row>
    <row r="137" spans="1:12" ht="80.25" customHeight="1"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38.25" x14ac:dyDescent="0.2">
      <c r="A138" s="75">
        <v>37050</v>
      </c>
      <c r="B138" s="81" t="s">
        <v>167</v>
      </c>
      <c r="C138" s="81" t="s">
        <v>20</v>
      </c>
      <c r="D138" s="81" t="s">
        <v>168</v>
      </c>
      <c r="E138" s="81" t="s">
        <v>169</v>
      </c>
      <c r="F138" s="81" t="s">
        <v>10</v>
      </c>
      <c r="G138" s="45" t="s">
        <v>170</v>
      </c>
      <c r="H138" s="45" t="s">
        <v>171</v>
      </c>
      <c r="I138" s="81" t="s">
        <v>79</v>
      </c>
      <c r="J138" s="81" t="s">
        <v>79</v>
      </c>
      <c r="K138" s="81" t="s">
        <v>79</v>
      </c>
      <c r="L138" s="81" t="s">
        <v>81</v>
      </c>
    </row>
    <row r="139" spans="1:12" ht="51" x14ac:dyDescent="0.2">
      <c r="A139" s="75">
        <v>37049</v>
      </c>
      <c r="B139" s="81" t="s">
        <v>172</v>
      </c>
      <c r="C139" s="81" t="s">
        <v>20</v>
      </c>
      <c r="D139" s="81" t="s">
        <v>82</v>
      </c>
      <c r="E139" s="81" t="s">
        <v>83</v>
      </c>
      <c r="F139" s="81" t="s">
        <v>12</v>
      </c>
      <c r="G139" s="45" t="s">
        <v>173</v>
      </c>
      <c r="H139" s="45" t="s">
        <v>174</v>
      </c>
      <c r="I139" s="81" t="s">
        <v>80</v>
      </c>
      <c r="J139" s="81" t="s">
        <v>79</v>
      </c>
      <c r="K139" s="81" t="s">
        <v>79</v>
      </c>
      <c r="L139" s="81" t="s">
        <v>81</v>
      </c>
    </row>
    <row r="140" spans="1:12" ht="38.25" x14ac:dyDescent="0.2">
      <c r="A140" s="75">
        <v>37049</v>
      </c>
      <c r="B140" s="81" t="s">
        <v>82</v>
      </c>
      <c r="C140" s="81" t="s">
        <v>20</v>
      </c>
      <c r="D140" s="81" t="s">
        <v>82</v>
      </c>
      <c r="E140" s="81" t="s">
        <v>83</v>
      </c>
      <c r="F140" s="81" t="s">
        <v>12</v>
      </c>
      <c r="G140" s="45" t="s">
        <v>176</v>
      </c>
      <c r="H140" s="45" t="s">
        <v>177</v>
      </c>
      <c r="I140" s="81" t="s">
        <v>80</v>
      </c>
      <c r="J140" s="81" t="s">
        <v>80</v>
      </c>
      <c r="K140" s="81" t="s">
        <v>80</v>
      </c>
      <c r="L140" s="81" t="s">
        <v>81</v>
      </c>
    </row>
    <row r="141" spans="1:12" ht="102" x14ac:dyDescent="0.2">
      <c r="A141" s="75">
        <v>37046</v>
      </c>
      <c r="B141" s="45" t="s">
        <v>182</v>
      </c>
      <c r="C141" s="46"/>
      <c r="D141" s="45"/>
      <c r="E141" s="20" t="s">
        <v>183</v>
      </c>
      <c r="F141" s="46" t="s">
        <v>14</v>
      </c>
      <c r="G141" s="45" t="s">
        <v>184</v>
      </c>
      <c r="H141" s="45" t="s">
        <v>185</v>
      </c>
      <c r="I141" s="81" t="s">
        <v>80</v>
      </c>
      <c r="J141" s="81" t="s">
        <v>80</v>
      </c>
      <c r="K141" s="81" t="s">
        <v>80</v>
      </c>
      <c r="L141" s="81" t="s">
        <v>81</v>
      </c>
    </row>
    <row r="142" spans="1:12" x14ac:dyDescent="0.2">
      <c r="A142" s="75">
        <v>37043</v>
      </c>
      <c r="B142" s="45" t="s">
        <v>74</v>
      </c>
      <c r="C142" s="46" t="s">
        <v>24</v>
      </c>
      <c r="D142" s="45" t="s">
        <v>75</v>
      </c>
      <c r="E142" s="20" t="s">
        <v>76</v>
      </c>
      <c r="F142" s="46" t="s">
        <v>12</v>
      </c>
      <c r="G142" s="81" t="s">
        <v>77</v>
      </c>
      <c r="H142" s="81" t="s">
        <v>78</v>
      </c>
      <c r="I142" s="81" t="s">
        <v>79</v>
      </c>
      <c r="J142" s="81" t="s">
        <v>80</v>
      </c>
      <c r="K142" s="81" t="s">
        <v>80</v>
      </c>
      <c r="L142" s="81" t="s">
        <v>81</v>
      </c>
    </row>
    <row r="143" spans="1:12" ht="134.25" customHeight="1" x14ac:dyDescent="0.2">
      <c r="A143" s="82">
        <v>37043</v>
      </c>
      <c r="B143" s="45" t="s">
        <v>90</v>
      </c>
      <c r="C143" s="46" t="s">
        <v>20</v>
      </c>
      <c r="D143" s="45" t="s">
        <v>90</v>
      </c>
      <c r="E143" s="20" t="s">
        <v>83</v>
      </c>
      <c r="F143" s="46" t="s">
        <v>10</v>
      </c>
      <c r="G143" s="45" t="s">
        <v>91</v>
      </c>
      <c r="H143" s="20"/>
      <c r="I143" s="81" t="s">
        <v>79</v>
      </c>
      <c r="J143" s="81" t="s">
        <v>79</v>
      </c>
      <c r="K143" s="81" t="s">
        <v>79</v>
      </c>
      <c r="L143" s="81" t="s">
        <v>81</v>
      </c>
    </row>
    <row r="144" spans="1:12" ht="51" x14ac:dyDescent="0.2">
      <c r="A144" s="82">
        <v>37043</v>
      </c>
      <c r="B144" s="45" t="s">
        <v>87</v>
      </c>
      <c r="C144" s="46" t="s">
        <v>20</v>
      </c>
      <c r="D144" s="45" t="s">
        <v>87</v>
      </c>
      <c r="E144" s="20" t="s">
        <v>83</v>
      </c>
      <c r="F144" s="46" t="s">
        <v>10</v>
      </c>
      <c r="G144" s="45" t="s">
        <v>88</v>
      </c>
      <c r="H144" s="20" t="s">
        <v>89</v>
      </c>
      <c r="I144" s="81" t="s">
        <v>80</v>
      </c>
      <c r="J144" s="81" t="s">
        <v>79</v>
      </c>
      <c r="K144" s="81" t="s">
        <v>79</v>
      </c>
      <c r="L144" s="81" t="s">
        <v>81</v>
      </c>
    </row>
    <row r="145" spans="1:12" ht="38.25" x14ac:dyDescent="0.2">
      <c r="A145" s="44">
        <v>37040</v>
      </c>
      <c r="B145" s="45" t="s">
        <v>87</v>
      </c>
      <c r="C145" s="46" t="s">
        <v>20</v>
      </c>
      <c r="D145" s="45" t="s">
        <v>87</v>
      </c>
      <c r="E145" s="20" t="s">
        <v>83</v>
      </c>
      <c r="F145" s="46" t="s">
        <v>84</v>
      </c>
      <c r="G145" s="20" t="s">
        <v>93</v>
      </c>
      <c r="H145" s="20" t="s">
        <v>94</v>
      </c>
      <c r="I145" s="46" t="s">
        <v>80</v>
      </c>
      <c r="J145" s="46" t="s">
        <v>80</v>
      </c>
      <c r="K145" s="46" t="s">
        <v>80</v>
      </c>
      <c r="L145" s="46" t="s">
        <v>81</v>
      </c>
    </row>
    <row r="146" spans="1:12" ht="38.25" x14ac:dyDescent="0.2">
      <c r="A146" s="44">
        <v>37035</v>
      </c>
      <c r="B146" s="45" t="s">
        <v>95</v>
      </c>
      <c r="C146" s="46" t="s">
        <v>20</v>
      </c>
      <c r="D146" s="20" t="s">
        <v>96</v>
      </c>
      <c r="E146" s="20" t="s">
        <v>83</v>
      </c>
      <c r="F146" s="46" t="s">
        <v>84</v>
      </c>
      <c r="G146" s="20" t="s">
        <v>97</v>
      </c>
      <c r="H146" s="20" t="s">
        <v>94</v>
      </c>
      <c r="I146" s="46" t="s">
        <v>80</v>
      </c>
      <c r="J146" s="46" t="s">
        <v>79</v>
      </c>
      <c r="K146" s="46" t="s">
        <v>79</v>
      </c>
      <c r="L146" s="46" t="s">
        <v>81</v>
      </c>
    </row>
    <row r="147" spans="1:12" x14ac:dyDescent="0.2">
      <c r="A147" s="44">
        <v>37035</v>
      </c>
      <c r="B147" s="45" t="s">
        <v>82</v>
      </c>
      <c r="C147" s="46" t="s">
        <v>20</v>
      </c>
      <c r="D147" s="45" t="s">
        <v>82</v>
      </c>
      <c r="E147" s="20" t="s">
        <v>83</v>
      </c>
      <c r="F147" s="46" t="s">
        <v>84</v>
      </c>
      <c r="G147" s="20" t="s">
        <v>98</v>
      </c>
      <c r="H147" s="20" t="s">
        <v>99</v>
      </c>
      <c r="I147" s="46"/>
      <c r="J147" s="46"/>
      <c r="K147" s="46"/>
      <c r="L147" s="46" t="s">
        <v>81</v>
      </c>
    </row>
    <row r="148" spans="1:12" ht="38.25" x14ac:dyDescent="0.2">
      <c r="A148" s="44">
        <v>37033</v>
      </c>
      <c r="B148" s="45" t="s">
        <v>100</v>
      </c>
      <c r="C148" s="46" t="s">
        <v>20</v>
      </c>
      <c r="D148" s="45" t="s">
        <v>100</v>
      </c>
      <c r="E148" s="20" t="s">
        <v>83</v>
      </c>
      <c r="F148" s="46" t="s">
        <v>12</v>
      </c>
      <c r="G148" s="20" t="s">
        <v>101</v>
      </c>
      <c r="H148" s="20" t="s">
        <v>102</v>
      </c>
      <c r="I148" s="46" t="s">
        <v>79</v>
      </c>
      <c r="J148" s="46" t="s">
        <v>80</v>
      </c>
      <c r="K148" s="46" t="s">
        <v>80</v>
      </c>
      <c r="L148" s="46" t="s">
        <v>81</v>
      </c>
    </row>
    <row r="149" spans="1:12" ht="51" x14ac:dyDescent="0.2">
      <c r="A149" s="44">
        <v>37033</v>
      </c>
      <c r="B149" s="45" t="s">
        <v>87</v>
      </c>
      <c r="C149" s="46" t="s">
        <v>20</v>
      </c>
      <c r="D149" s="45" t="s">
        <v>87</v>
      </c>
      <c r="E149" s="20" t="s">
        <v>83</v>
      </c>
      <c r="F149" s="46" t="s">
        <v>84</v>
      </c>
      <c r="G149" s="20" t="s">
        <v>103</v>
      </c>
      <c r="H149" s="20" t="s">
        <v>104</v>
      </c>
      <c r="I149" s="46" t="s">
        <v>80</v>
      </c>
      <c r="J149" s="46" t="s">
        <v>80</v>
      </c>
      <c r="K149" s="46" t="s">
        <v>80</v>
      </c>
      <c r="L149" s="46" t="s">
        <v>81</v>
      </c>
    </row>
    <row r="150" spans="1:12" ht="12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127.5" x14ac:dyDescent="0.2">
      <c r="A151" s="44">
        <v>37019</v>
      </c>
      <c r="B151" s="45" t="s">
        <v>113</v>
      </c>
      <c r="C151" s="46" t="s">
        <v>20</v>
      </c>
      <c r="D151" s="45" t="s">
        <v>113</v>
      </c>
      <c r="E151" s="20" t="s">
        <v>83</v>
      </c>
      <c r="F151" s="46" t="s">
        <v>84</v>
      </c>
      <c r="G151" s="20" t="s">
        <v>114</v>
      </c>
      <c r="H151" s="20" t="s">
        <v>115</v>
      </c>
      <c r="I151" s="46" t="s">
        <v>79</v>
      </c>
      <c r="J151" s="46" t="s">
        <v>79</v>
      </c>
      <c r="K151" s="46" t="s">
        <v>79</v>
      </c>
      <c r="L151" s="46" t="s">
        <v>81</v>
      </c>
    </row>
    <row r="152" spans="1:12" ht="114.75" x14ac:dyDescent="0.2">
      <c r="A152" s="44">
        <v>37019</v>
      </c>
      <c r="B152" s="45" t="s">
        <v>87</v>
      </c>
      <c r="C152" s="46" t="s">
        <v>20</v>
      </c>
      <c r="D152" s="45" t="s">
        <v>87</v>
      </c>
      <c r="E152" s="20" t="s">
        <v>83</v>
      </c>
      <c r="F152" s="46" t="s">
        <v>84</v>
      </c>
      <c r="G152" s="20" t="s">
        <v>116</v>
      </c>
      <c r="H152" s="20" t="s">
        <v>117</v>
      </c>
      <c r="I152" s="46" t="s">
        <v>80</v>
      </c>
      <c r="J152" s="46" t="s">
        <v>80</v>
      </c>
      <c r="K152" s="46" t="s">
        <v>80</v>
      </c>
      <c r="L152" s="46" t="s">
        <v>81</v>
      </c>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0723'!I24</f>
        <v>0</v>
      </c>
      <c r="D165">
        <f>33+1+1+1+1+1+8+1+1+1+2+1</f>
        <v>52</v>
      </c>
      <c r="E165" s="70"/>
    </row>
    <row r="166" spans="1:12" x14ac:dyDescent="0.2">
      <c r="A166" s="24" t="s">
        <v>19</v>
      </c>
      <c r="B166" s="69">
        <f t="shared" si="1"/>
        <v>0.47368421052631576</v>
      </c>
      <c r="C166" s="7">
        <f>'summary 0723'!I25</f>
        <v>9</v>
      </c>
      <c r="D166">
        <f>540+17+1+1+6+10+1+2+12+2+1+1+1+3+4+3+1+1+1+8</f>
        <v>616</v>
      </c>
      <c r="E166" s="70"/>
    </row>
    <row r="167" spans="1:12" x14ac:dyDescent="0.2">
      <c r="A167" s="24" t="s">
        <v>20</v>
      </c>
      <c r="B167" s="69">
        <f t="shared" si="1"/>
        <v>0.26315789473684209</v>
      </c>
      <c r="C167" s="7">
        <f>'summary 0723'!I26</f>
        <v>5</v>
      </c>
      <c r="D167">
        <f>13+1+1+1+16</f>
        <v>32</v>
      </c>
      <c r="E167" s="70"/>
    </row>
    <row r="168" spans="1:12" x14ac:dyDescent="0.2">
      <c r="A168" s="24" t="s">
        <v>33</v>
      </c>
      <c r="B168" s="69">
        <f t="shared" si="1"/>
        <v>0.10526315789473684</v>
      </c>
      <c r="C168" s="7">
        <f>'summary 0723'!I27</f>
        <v>2</v>
      </c>
      <c r="D168">
        <f>36+1</f>
        <v>37</v>
      </c>
      <c r="E168" s="70"/>
    </row>
    <row r="169" spans="1:12" x14ac:dyDescent="0.2">
      <c r="A169" s="24" t="s">
        <v>21</v>
      </c>
      <c r="B169" s="69">
        <f t="shared" si="1"/>
        <v>5.2631578947368418E-2</v>
      </c>
      <c r="C169" s="7">
        <f>'summary 0723'!I28</f>
        <v>1</v>
      </c>
      <c r="D169">
        <f>288+2+13+2+5+56+59+14</f>
        <v>439</v>
      </c>
      <c r="E169" s="70"/>
    </row>
    <row r="170" spans="1:12" x14ac:dyDescent="0.2">
      <c r="A170" s="24" t="s">
        <v>22</v>
      </c>
      <c r="B170" s="69">
        <f t="shared" si="1"/>
        <v>0</v>
      </c>
      <c r="C170" s="7">
        <f>'summary 0723'!I29</f>
        <v>0</v>
      </c>
      <c r="D170">
        <f>132+2+1+2+7+3</f>
        <v>147</v>
      </c>
      <c r="E170" s="70"/>
    </row>
    <row r="171" spans="1:12" x14ac:dyDescent="0.2">
      <c r="A171" s="24" t="s">
        <v>23</v>
      </c>
      <c r="B171" s="69">
        <f t="shared" si="1"/>
        <v>0</v>
      </c>
      <c r="C171" s="7">
        <f>'summary 0723'!I30</f>
        <v>0</v>
      </c>
      <c r="D171">
        <v>9</v>
      </c>
      <c r="E171" s="70"/>
    </row>
    <row r="172" spans="1:12" x14ac:dyDescent="0.2">
      <c r="A172" s="24" t="s">
        <v>24</v>
      </c>
      <c r="B172" s="69">
        <f t="shared" si="1"/>
        <v>0</v>
      </c>
      <c r="C172" s="7">
        <f>'summary 0723'!I31</f>
        <v>0</v>
      </c>
      <c r="D172">
        <f>10+5+2</f>
        <v>17</v>
      </c>
      <c r="E172" s="70"/>
    </row>
    <row r="173" spans="1:12" x14ac:dyDescent="0.2">
      <c r="A173" s="72" t="s">
        <v>164</v>
      </c>
      <c r="B173" s="69">
        <f t="shared" si="1"/>
        <v>0.10526315789473684</v>
      </c>
      <c r="C173" s="7">
        <f>'summary 0723'!I32</f>
        <v>2</v>
      </c>
    </row>
    <row r="174" spans="1:12" x14ac:dyDescent="0.2">
      <c r="A174" s="72" t="s">
        <v>162</v>
      </c>
      <c r="B174" s="73">
        <f>SUM(B165:B173)</f>
        <v>0.99999999999999989</v>
      </c>
      <c r="C174">
        <f>SUM(C165:C173)</f>
        <v>19</v>
      </c>
      <c r="D174">
        <f>SUM(D165:D173)</f>
        <v>1349</v>
      </c>
    </row>
  </sheetData>
  <phoneticPr fontId="0" type="noConversion"/>
  <printOptions horizontalCentered="1"/>
  <pageMargins left="0.25" right="0.25" top="1" bottom="0.5" header="0.5" footer="0.25"/>
  <pageSetup paperSize="5" scale="67" orientation="landscape" r:id="rId1"/>
  <headerFooter alignWithMargins="0">
    <oddHeader>&amp;C&amp;"Arial,Bold"EWS-Global Risk Operations
Weekly Summary of Market Risk Aggregation Issues
Week Begining July 23</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8"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19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1+1</f>
        <v>2</v>
      </c>
    </row>
    <row r="17" spans="1:11" x14ac:dyDescent="0.2">
      <c r="A17" s="11" t="s">
        <v>14</v>
      </c>
      <c r="B17" s="8"/>
      <c r="C17" s="8" t="s">
        <v>4</v>
      </c>
      <c r="D17" s="8"/>
      <c r="E17" s="8"/>
      <c r="F17" s="8"/>
      <c r="G17" s="8"/>
      <c r="H17" s="8"/>
      <c r="I17" s="8"/>
      <c r="J17" s="8"/>
      <c r="K17" s="8">
        <f>1</f>
        <v>1</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ht="38.25" x14ac:dyDescent="0.2">
      <c r="A25" s="44" t="s">
        <v>19</v>
      </c>
      <c r="B25" s="45"/>
      <c r="C25" s="45"/>
      <c r="D25" s="20"/>
      <c r="E25" s="46"/>
      <c r="F25" s="20"/>
      <c r="G25" s="20"/>
      <c r="H25" s="46"/>
      <c r="I25" s="46">
        <f>1+1+1+1+1+1+1+1+1</f>
        <v>9</v>
      </c>
      <c r="J25" s="46"/>
      <c r="K25" s="22" t="s">
        <v>345</v>
      </c>
    </row>
    <row r="26" spans="1:11" ht="25.5" x14ac:dyDescent="0.2">
      <c r="A26" s="44" t="s">
        <v>20</v>
      </c>
      <c r="B26" s="45"/>
      <c r="C26" s="45"/>
      <c r="D26" s="20"/>
      <c r="E26" s="46"/>
      <c r="F26" s="20"/>
      <c r="G26" s="20"/>
      <c r="H26" s="46"/>
      <c r="I26" s="46">
        <f>1+1+1+1+1</f>
        <v>5</v>
      </c>
      <c r="J26" s="46"/>
      <c r="K26" s="20" t="s">
        <v>346</v>
      </c>
    </row>
    <row r="27" spans="1:11" ht="25.5" x14ac:dyDescent="0.2">
      <c r="A27" s="44" t="s">
        <v>33</v>
      </c>
      <c r="B27" s="45"/>
      <c r="C27" s="45"/>
      <c r="D27" s="20"/>
      <c r="E27" s="46"/>
      <c r="F27" s="20"/>
      <c r="G27" s="20"/>
      <c r="H27" s="46"/>
      <c r="I27" s="46">
        <f>1+1</f>
        <v>2</v>
      </c>
      <c r="J27" s="46"/>
      <c r="K27" s="46" t="s">
        <v>348</v>
      </c>
    </row>
    <row r="28" spans="1:11" x14ac:dyDescent="0.2">
      <c r="A28" s="44" t="s">
        <v>21</v>
      </c>
      <c r="B28" s="45"/>
      <c r="C28" s="45"/>
      <c r="D28" s="20"/>
      <c r="E28" s="46"/>
      <c r="F28" s="20"/>
      <c r="G28" s="20"/>
      <c r="H28" s="46"/>
      <c r="I28" s="46">
        <f>1</f>
        <v>1</v>
      </c>
      <c r="J28" s="46"/>
      <c r="K28" s="46" t="s">
        <v>349</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347</v>
      </c>
    </row>
    <row r="33" spans="1:11" ht="13.5" thickTop="1" x14ac:dyDescent="0.2">
      <c r="A33" s="15" t="s">
        <v>17</v>
      </c>
      <c r="B33" s="16"/>
      <c r="C33" s="16"/>
      <c r="D33" s="16"/>
      <c r="E33" s="16"/>
      <c r="F33" s="16"/>
      <c r="G33" s="16"/>
      <c r="H33" s="16"/>
      <c r="I33" s="18">
        <f>SUM(I24:I32)</f>
        <v>19</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31" zoomScale="80" zoomScaleNormal="100" workbookViewId="0">
      <selection activeCell="A89" sqref="A89:L150"/>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1" width="9.85546875" bestFit="1" customWidth="1"/>
  </cols>
  <sheetData>
    <row r="1" spans="1:21"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row>
    <row r="2" spans="1:21" x14ac:dyDescent="0.2">
      <c r="A2" s="6" t="s">
        <v>0</v>
      </c>
      <c r="B2" s="2"/>
      <c r="H2">
        <f>1+1</f>
        <v>2</v>
      </c>
      <c r="J2">
        <f>1</f>
        <v>1</v>
      </c>
      <c r="K2" s="2"/>
      <c r="L2" s="7"/>
      <c r="M2" s="2"/>
      <c r="N2" s="2"/>
      <c r="P2">
        <f>'summary 0611'!K10</f>
        <v>1</v>
      </c>
    </row>
    <row r="3" spans="1:21" x14ac:dyDescent="0.2">
      <c r="A3" s="6" t="s">
        <v>1</v>
      </c>
      <c r="B3" s="7"/>
      <c r="K3" s="7"/>
      <c r="L3" s="7"/>
      <c r="M3" s="7"/>
      <c r="N3" s="11">
        <v>1</v>
      </c>
      <c r="P3">
        <f>'summary 0611'!K11</f>
        <v>1</v>
      </c>
      <c r="R3">
        <f>'summary 0625'!K11</f>
        <v>2</v>
      </c>
      <c r="T3">
        <f>'summary 0709'!K10</f>
        <v>1</v>
      </c>
    </row>
    <row r="4" spans="1:21"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1"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row>
    <row r="6" spans="1:21" x14ac:dyDescent="0.2">
      <c r="A6" s="6" t="s">
        <v>56</v>
      </c>
      <c r="B6" s="7"/>
      <c r="G6">
        <f>1+1</f>
        <v>2</v>
      </c>
      <c r="H6">
        <f>1+1+1+1</f>
        <v>4</v>
      </c>
      <c r="I6">
        <f>1</f>
        <v>1</v>
      </c>
      <c r="J6">
        <f>1+1+1</f>
        <v>3</v>
      </c>
      <c r="K6" s="7"/>
      <c r="L6" s="7"/>
      <c r="M6" s="7">
        <v>1</v>
      </c>
      <c r="N6" s="11"/>
      <c r="O6">
        <f>'summary 0604'!K14</f>
        <v>1</v>
      </c>
      <c r="P6">
        <f>'summary 0611'!K14</f>
        <v>3</v>
      </c>
      <c r="T6">
        <f>'summary 0709'!K13</f>
        <v>5</v>
      </c>
      <c r="U6">
        <f>'summary 0716'!K13</f>
        <v>5</v>
      </c>
    </row>
    <row r="7" spans="1:21"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1"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1" x14ac:dyDescent="0.2">
      <c r="A9" s="6" t="s">
        <v>4</v>
      </c>
      <c r="B9" s="7"/>
      <c r="K9" s="7">
        <v>1</v>
      </c>
      <c r="L9" s="7"/>
      <c r="M9" s="7">
        <v>1</v>
      </c>
      <c r="N9" s="11"/>
      <c r="O9">
        <f>'summary 0604'!K17+'summary 0604'!K18</f>
        <v>2</v>
      </c>
      <c r="Q9">
        <f>'summary 0618'!K17</f>
        <v>4</v>
      </c>
      <c r="R9">
        <f>'summary 0625'!K17</f>
        <v>7</v>
      </c>
    </row>
    <row r="10" spans="1:21" x14ac:dyDescent="0.2">
      <c r="A10" s="8" t="s">
        <v>31</v>
      </c>
      <c r="B10" s="7"/>
      <c r="K10" s="7"/>
      <c r="L10" s="7"/>
      <c r="M10" s="7"/>
      <c r="N10" s="7"/>
      <c r="S10">
        <f>'summary 0702'!K18:K18</f>
        <v>1</v>
      </c>
      <c r="U10">
        <f>'summary 0716'!K17</f>
        <v>1</v>
      </c>
    </row>
    <row r="11" spans="1:21"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row>
    <row r="12" spans="1:21"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37092</v>
      </c>
      <c r="B106" s="81" t="s">
        <v>323</v>
      </c>
      <c r="C106" s="81" t="s">
        <v>272</v>
      </c>
      <c r="D106" s="81" t="s">
        <v>324</v>
      </c>
      <c r="E106" s="81" t="s">
        <v>325</v>
      </c>
      <c r="F106" s="81" t="s">
        <v>10</v>
      </c>
      <c r="G106" s="89" t="s">
        <v>326</v>
      </c>
      <c r="H106" s="89" t="s">
        <v>327</v>
      </c>
      <c r="I106" s="81" t="s">
        <v>80</v>
      </c>
      <c r="J106" s="81" t="s">
        <v>79</v>
      </c>
      <c r="K106" s="81" t="s">
        <v>79</v>
      </c>
      <c r="L106" s="81" t="s">
        <v>81</v>
      </c>
      <c r="M106" s="88"/>
      <c r="N106" s="88"/>
      <c r="O106" s="88"/>
      <c r="P106" s="88"/>
      <c r="Q106" s="88"/>
      <c r="R106" s="88"/>
      <c r="S106" s="88"/>
      <c r="T106" s="88"/>
      <c r="U106" s="88"/>
      <c r="V106" s="88"/>
      <c r="W106" s="88"/>
      <c r="X106" s="88"/>
      <c r="Y106" s="88"/>
    </row>
    <row r="107" spans="1:25" ht="38.25" x14ac:dyDescent="0.2">
      <c r="A107" s="83">
        <v>37092</v>
      </c>
      <c r="B107" s="81" t="s">
        <v>328</v>
      </c>
      <c r="C107" s="81" t="s">
        <v>23</v>
      </c>
      <c r="D107" s="81" t="s">
        <v>329</v>
      </c>
      <c r="E107" s="81" t="s">
        <v>241</v>
      </c>
      <c r="F107" s="81" t="s">
        <v>10</v>
      </c>
      <c r="G107" s="89" t="s">
        <v>330</v>
      </c>
      <c r="H107" s="81" t="s">
        <v>299</v>
      </c>
      <c r="I107" s="81" t="s">
        <v>80</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37090</v>
      </c>
      <c r="B108" s="81" t="s">
        <v>87</v>
      </c>
      <c r="C108" s="81" t="s">
        <v>20</v>
      </c>
      <c r="D108" s="81" t="s">
        <v>87</v>
      </c>
      <c r="E108" s="81" t="s">
        <v>83</v>
      </c>
      <c r="F108" s="81" t="s">
        <v>84</v>
      </c>
      <c r="G108" s="89" t="s">
        <v>331</v>
      </c>
      <c r="H108" s="81" t="s">
        <v>293</v>
      </c>
      <c r="I108" s="81" t="s">
        <v>79</v>
      </c>
      <c r="J108" s="81" t="s">
        <v>79</v>
      </c>
      <c r="K108" s="81" t="s">
        <v>79</v>
      </c>
      <c r="L108" s="81" t="s">
        <v>81</v>
      </c>
      <c r="M108" s="88"/>
      <c r="N108" s="88"/>
      <c r="O108" s="88"/>
      <c r="P108" s="88"/>
      <c r="Q108" s="88"/>
      <c r="R108" s="88"/>
      <c r="S108" s="88"/>
      <c r="T108" s="88"/>
      <c r="U108" s="88"/>
      <c r="V108" s="88"/>
      <c r="W108" s="88"/>
      <c r="X108" s="88"/>
      <c r="Y108" s="88"/>
    </row>
    <row r="109" spans="1:25" ht="63.75" x14ac:dyDescent="0.2">
      <c r="A109" s="83">
        <v>37084</v>
      </c>
      <c r="B109" s="81" t="s">
        <v>307</v>
      </c>
      <c r="C109" s="81" t="s">
        <v>19</v>
      </c>
      <c r="D109" s="81" t="s">
        <v>308</v>
      </c>
      <c r="E109" s="81" t="s">
        <v>309</v>
      </c>
      <c r="F109" s="81" t="s">
        <v>151</v>
      </c>
      <c r="G109" s="89" t="s">
        <v>310</v>
      </c>
      <c r="H109" s="89" t="s">
        <v>306</v>
      </c>
      <c r="I109" s="81" t="s">
        <v>80</v>
      </c>
      <c r="J109" s="81" t="s">
        <v>79</v>
      </c>
      <c r="K109" s="81" t="s">
        <v>79</v>
      </c>
      <c r="L109" s="81" t="s">
        <v>81</v>
      </c>
      <c r="M109" s="88"/>
      <c r="N109" s="88"/>
      <c r="O109" s="88"/>
      <c r="P109" s="88"/>
      <c r="Q109" s="88"/>
      <c r="R109" s="88"/>
      <c r="S109" s="88"/>
      <c r="T109" s="88"/>
      <c r="U109" s="88"/>
      <c r="V109" s="88"/>
      <c r="W109" s="88"/>
      <c r="X109" s="88"/>
      <c r="Y109" s="88"/>
    </row>
    <row r="110" spans="1:25" ht="76.5" x14ac:dyDescent="0.2">
      <c r="A110" s="83">
        <v>37081</v>
      </c>
      <c r="B110" s="81" t="s">
        <v>172</v>
      </c>
      <c r="C110" s="81" t="s">
        <v>20</v>
      </c>
      <c r="D110" s="81" t="s">
        <v>234</v>
      </c>
      <c r="E110" s="81" t="s">
        <v>83</v>
      </c>
      <c r="F110" s="81" t="s">
        <v>12</v>
      </c>
      <c r="G110" s="89" t="s">
        <v>311</v>
      </c>
      <c r="H110" s="89" t="s">
        <v>312</v>
      </c>
      <c r="I110" s="81" t="s">
        <v>80</v>
      </c>
      <c r="J110" s="81" t="s">
        <v>79</v>
      </c>
      <c r="K110" s="81" t="s">
        <v>79</v>
      </c>
      <c r="L110" s="81" t="s">
        <v>81</v>
      </c>
      <c r="M110" s="88"/>
      <c r="N110" s="88"/>
      <c r="O110" s="88"/>
      <c r="P110" s="88"/>
      <c r="Q110" s="88"/>
      <c r="R110" s="88"/>
      <c r="S110" s="88"/>
      <c r="T110" s="88"/>
      <c r="U110" s="88"/>
      <c r="V110" s="88"/>
      <c r="W110" s="88"/>
      <c r="X110" s="88"/>
      <c r="Y110" s="88"/>
    </row>
    <row r="111" spans="1:25" ht="51" x14ac:dyDescent="0.2">
      <c r="A111" s="83">
        <v>37081</v>
      </c>
      <c r="B111" s="81" t="s">
        <v>313</v>
      </c>
      <c r="C111" s="81" t="s">
        <v>272</v>
      </c>
      <c r="D111" s="81" t="s">
        <v>314</v>
      </c>
      <c r="E111" s="81" t="s">
        <v>286</v>
      </c>
      <c r="F111" s="81" t="s">
        <v>10</v>
      </c>
      <c r="G111" s="89" t="s">
        <v>315</v>
      </c>
      <c r="H111" s="81" t="s">
        <v>316</v>
      </c>
      <c r="I111" s="81" t="s">
        <v>80</v>
      </c>
      <c r="J111" s="81" t="s">
        <v>79</v>
      </c>
      <c r="K111" s="81" t="s">
        <v>79</v>
      </c>
      <c r="L111" s="81" t="s">
        <v>81</v>
      </c>
      <c r="M111" s="88"/>
      <c r="N111" s="88"/>
      <c r="O111" s="88"/>
      <c r="P111" s="88"/>
      <c r="Q111" s="88"/>
      <c r="R111" s="88"/>
      <c r="S111" s="88"/>
      <c r="T111" s="88"/>
      <c r="U111" s="88"/>
      <c r="V111" s="88"/>
      <c r="W111" s="88"/>
      <c r="X111" s="88"/>
      <c r="Y111" s="88"/>
    </row>
    <row r="112" spans="1:25" ht="51" x14ac:dyDescent="0.2">
      <c r="A112" s="83">
        <v>37074</v>
      </c>
      <c r="B112" s="81" t="s">
        <v>294</v>
      </c>
      <c r="C112" s="81" t="s">
        <v>20</v>
      </c>
      <c r="D112" s="81" t="s">
        <v>100</v>
      </c>
      <c r="E112" s="81" t="s">
        <v>83</v>
      </c>
      <c r="F112" s="81" t="s">
        <v>12</v>
      </c>
      <c r="G112" s="89" t="s">
        <v>295</v>
      </c>
      <c r="H112" s="89" t="s">
        <v>296</v>
      </c>
      <c r="I112" s="81" t="s">
        <v>80</v>
      </c>
      <c r="J112" s="81" t="s">
        <v>80</v>
      </c>
      <c r="K112" s="81" t="s">
        <v>80</v>
      </c>
      <c r="L112" s="81" t="s">
        <v>81</v>
      </c>
      <c r="M112" s="88"/>
      <c r="N112" s="88"/>
      <c r="O112" s="88"/>
      <c r="P112" s="88"/>
      <c r="Q112" s="88"/>
      <c r="R112" s="88"/>
      <c r="S112" s="88"/>
      <c r="T112" s="88"/>
      <c r="U112" s="88"/>
      <c r="V112" s="88"/>
      <c r="W112" s="88"/>
      <c r="X112" s="88"/>
      <c r="Y112" s="88"/>
    </row>
    <row r="113" spans="1:25" x14ac:dyDescent="0.2">
      <c r="A113" s="83">
        <v>37074</v>
      </c>
      <c r="B113" s="81" t="s">
        <v>167</v>
      </c>
      <c r="C113" s="81" t="s">
        <v>297</v>
      </c>
      <c r="D113" s="81" t="s">
        <v>298</v>
      </c>
      <c r="E113" s="81" t="s">
        <v>169</v>
      </c>
      <c r="F113" s="81" t="s">
        <v>30</v>
      </c>
      <c r="G113" s="89" t="s">
        <v>299</v>
      </c>
      <c r="H113" s="89"/>
      <c r="I113" s="81"/>
      <c r="J113" s="81"/>
      <c r="K113" s="81"/>
      <c r="L113" s="81" t="s">
        <v>81</v>
      </c>
      <c r="M113" s="88"/>
      <c r="N113" s="88"/>
      <c r="O113" s="88"/>
      <c r="P113" s="88"/>
      <c r="Q113" s="88"/>
      <c r="R113" s="88"/>
      <c r="S113" s="88"/>
      <c r="T113" s="88"/>
      <c r="U113" s="88"/>
      <c r="V113" s="88"/>
      <c r="W113" s="88"/>
      <c r="X113" s="88"/>
      <c r="Y113" s="88"/>
    </row>
    <row r="114" spans="1:25" ht="25.5" x14ac:dyDescent="0.2">
      <c r="A114" s="83">
        <v>37071</v>
      </c>
      <c r="B114" s="81" t="s">
        <v>262</v>
      </c>
      <c r="C114" s="81" t="s">
        <v>20</v>
      </c>
      <c r="D114" s="81" t="s">
        <v>262</v>
      </c>
      <c r="E114" s="81" t="s">
        <v>83</v>
      </c>
      <c r="F114" s="81" t="s">
        <v>14</v>
      </c>
      <c r="G114" s="89" t="s">
        <v>263</v>
      </c>
      <c r="H114" s="89" t="s">
        <v>264</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37069</v>
      </c>
      <c r="B115" s="81" t="s">
        <v>265</v>
      </c>
      <c r="C115" s="81"/>
      <c r="D115" s="81"/>
      <c r="E115" s="81"/>
      <c r="F115" s="81"/>
      <c r="G115" s="89" t="s">
        <v>266</v>
      </c>
      <c r="H115" s="89" t="s">
        <v>267</v>
      </c>
      <c r="I115" s="81" t="s">
        <v>80</v>
      </c>
      <c r="J115" s="81" t="s">
        <v>79</v>
      </c>
      <c r="K115" s="81" t="s">
        <v>80</v>
      </c>
      <c r="L115" s="81" t="s">
        <v>81</v>
      </c>
      <c r="M115" s="88"/>
      <c r="N115" s="88"/>
      <c r="O115" s="88"/>
      <c r="P115" s="88"/>
      <c r="Q115" s="88"/>
      <c r="R115" s="88"/>
      <c r="S115" s="88"/>
      <c r="T115" s="88"/>
      <c r="U115" s="88"/>
      <c r="V115" s="88"/>
      <c r="W115" s="88"/>
      <c r="X115" s="88"/>
      <c r="Y115" s="88"/>
    </row>
    <row r="116" spans="1:25" ht="76.5" x14ac:dyDescent="0.2">
      <c r="A116" s="83">
        <v>37069</v>
      </c>
      <c r="B116" s="81" t="s">
        <v>268</v>
      </c>
      <c r="C116" s="81" t="s">
        <v>20</v>
      </c>
      <c r="D116" s="81" t="s">
        <v>268</v>
      </c>
      <c r="E116" s="81" t="s">
        <v>83</v>
      </c>
      <c r="F116" s="81" t="s">
        <v>14</v>
      </c>
      <c r="G116" s="89" t="s">
        <v>269</v>
      </c>
      <c r="H116" s="89" t="s">
        <v>270</v>
      </c>
      <c r="I116" s="81" t="s">
        <v>80</v>
      </c>
      <c r="J116" s="81" t="s">
        <v>79</v>
      </c>
      <c r="K116" s="81" t="s">
        <v>80</v>
      </c>
      <c r="L116" s="81" t="s">
        <v>81</v>
      </c>
      <c r="M116" s="88"/>
      <c r="N116" s="88"/>
      <c r="O116" s="88"/>
      <c r="P116" s="88"/>
      <c r="Q116" s="88"/>
      <c r="R116" s="88"/>
      <c r="S116" s="88"/>
      <c r="T116" s="88"/>
      <c r="U116" s="88"/>
      <c r="V116" s="88"/>
      <c r="W116" s="88"/>
      <c r="X116" s="88"/>
      <c r="Y116" s="88"/>
    </row>
    <row r="117" spans="1:25" ht="51" x14ac:dyDescent="0.2">
      <c r="A117" s="83">
        <v>37069</v>
      </c>
      <c r="B117" s="89" t="s">
        <v>271</v>
      </c>
      <c r="C117" s="81" t="s">
        <v>272</v>
      </c>
      <c r="D117" s="81" t="s">
        <v>273</v>
      </c>
      <c r="E117" s="81" t="s">
        <v>146</v>
      </c>
      <c r="F117" s="81" t="s">
        <v>14</v>
      </c>
      <c r="G117" s="89" t="s">
        <v>274</v>
      </c>
      <c r="H117" s="89" t="s">
        <v>275</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102" x14ac:dyDescent="0.2">
      <c r="A119" s="83">
        <v>37068</v>
      </c>
      <c r="B119" s="81" t="s">
        <v>279</v>
      </c>
      <c r="C119" s="81"/>
      <c r="D119" s="81"/>
      <c r="E119" s="81"/>
      <c r="F119" s="81" t="s">
        <v>12</v>
      </c>
      <c r="G119" s="89" t="s">
        <v>280</v>
      </c>
      <c r="H119" s="89" t="s">
        <v>281</v>
      </c>
      <c r="I119" s="81" t="s">
        <v>79</v>
      </c>
      <c r="J119" s="81" t="s">
        <v>80</v>
      </c>
      <c r="K119" s="81" t="s">
        <v>80</v>
      </c>
      <c r="L119" s="81" t="s">
        <v>81</v>
      </c>
      <c r="M119" s="88"/>
      <c r="N119" s="88"/>
      <c r="O119" s="88"/>
      <c r="P119" s="88"/>
      <c r="Q119" s="88"/>
      <c r="R119" s="88"/>
      <c r="S119" s="88"/>
      <c r="T119" s="88"/>
      <c r="U119" s="88"/>
      <c r="V119" s="88"/>
      <c r="W119" s="88"/>
      <c r="X119" s="88"/>
      <c r="Y119" s="88"/>
    </row>
    <row r="120" spans="1:25" ht="38.25" x14ac:dyDescent="0.2">
      <c r="A120" s="83">
        <v>37064</v>
      </c>
      <c r="B120" s="81" t="s">
        <v>172</v>
      </c>
      <c r="C120" s="81" t="s">
        <v>20</v>
      </c>
      <c r="D120" s="81" t="s">
        <v>234</v>
      </c>
      <c r="E120" s="81" t="s">
        <v>83</v>
      </c>
      <c r="F120" s="81" t="s">
        <v>84</v>
      </c>
      <c r="G120" s="45" t="s">
        <v>235</v>
      </c>
      <c r="H120" s="81" t="s">
        <v>236</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37064</v>
      </c>
      <c r="B121" s="81" t="s">
        <v>87</v>
      </c>
      <c r="C121" s="81" t="s">
        <v>20</v>
      </c>
      <c r="D121" s="81" t="s">
        <v>87</v>
      </c>
      <c r="E121" s="81" t="s">
        <v>83</v>
      </c>
      <c r="F121" s="81" t="s">
        <v>84</v>
      </c>
      <c r="G121" s="45" t="s">
        <v>237</v>
      </c>
      <c r="H121" s="45" t="s">
        <v>238</v>
      </c>
      <c r="I121" s="81" t="s">
        <v>79</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37064</v>
      </c>
      <c r="B122" s="45" t="s">
        <v>239</v>
      </c>
      <c r="C122" s="81" t="s">
        <v>23</v>
      </c>
      <c r="D122" s="81" t="s">
        <v>240</v>
      </c>
      <c r="E122" s="81" t="s">
        <v>241</v>
      </c>
      <c r="F122" s="81" t="s">
        <v>30</v>
      </c>
      <c r="G122" s="45" t="s">
        <v>242</v>
      </c>
      <c r="H122" s="81" t="s">
        <v>243</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37063</v>
      </c>
      <c r="B123" s="81" t="s">
        <v>244</v>
      </c>
      <c r="C123" s="81"/>
      <c r="D123" s="81"/>
      <c r="E123" s="81"/>
      <c r="F123" s="81" t="s">
        <v>14</v>
      </c>
      <c r="G123" s="45" t="s">
        <v>245</v>
      </c>
      <c r="H123" s="45" t="s">
        <v>246</v>
      </c>
      <c r="I123" s="81" t="s">
        <v>80</v>
      </c>
      <c r="J123" s="81" t="s">
        <v>79</v>
      </c>
      <c r="K123" s="81" t="s">
        <v>80</v>
      </c>
      <c r="L123" s="81" t="s">
        <v>81</v>
      </c>
    </row>
    <row r="124" spans="1:25" ht="38.25" x14ac:dyDescent="0.2">
      <c r="A124" s="83">
        <v>37063</v>
      </c>
      <c r="B124" s="81" t="s">
        <v>247</v>
      </c>
      <c r="C124" s="81" t="s">
        <v>23</v>
      </c>
      <c r="D124" s="81"/>
      <c r="E124" s="81" t="s">
        <v>241</v>
      </c>
      <c r="F124" s="81" t="s">
        <v>14</v>
      </c>
      <c r="G124" s="45" t="s">
        <v>248</v>
      </c>
      <c r="H124" s="45" t="s">
        <v>249</v>
      </c>
      <c r="I124" s="81" t="s">
        <v>80</v>
      </c>
      <c r="J124" s="81" t="s">
        <v>79</v>
      </c>
      <c r="K124" s="81" t="s">
        <v>79</v>
      </c>
      <c r="L124" s="81" t="s">
        <v>81</v>
      </c>
    </row>
    <row r="125" spans="1:25" ht="38.25" x14ac:dyDescent="0.2">
      <c r="A125" s="83">
        <v>37063</v>
      </c>
      <c r="B125" s="81" t="s">
        <v>87</v>
      </c>
      <c r="C125" s="81" t="s">
        <v>20</v>
      </c>
      <c r="D125" s="81" t="s">
        <v>87</v>
      </c>
      <c r="E125" s="81" t="s">
        <v>83</v>
      </c>
      <c r="F125" s="81" t="s">
        <v>12</v>
      </c>
      <c r="G125" s="45" t="s">
        <v>250</v>
      </c>
      <c r="H125" s="45" t="s">
        <v>251</v>
      </c>
      <c r="I125" s="81" t="s">
        <v>79</v>
      </c>
      <c r="J125" s="81" t="s">
        <v>79</v>
      </c>
      <c r="K125" s="81" t="s">
        <v>79</v>
      </c>
      <c r="L125" s="81" t="s">
        <v>81</v>
      </c>
    </row>
    <row r="126" spans="1:25" ht="51" x14ac:dyDescent="0.2">
      <c r="A126" s="83">
        <v>37063</v>
      </c>
      <c r="B126" s="81" t="s">
        <v>252</v>
      </c>
      <c r="C126" s="81" t="s">
        <v>20</v>
      </c>
      <c r="D126" s="81" t="s">
        <v>234</v>
      </c>
      <c r="E126" s="81" t="s">
        <v>83</v>
      </c>
      <c r="F126" s="81" t="s">
        <v>14</v>
      </c>
      <c r="G126" s="45" t="s">
        <v>253</v>
      </c>
      <c r="H126" s="45" t="s">
        <v>254</v>
      </c>
      <c r="I126" s="81" t="s">
        <v>79</v>
      </c>
      <c r="J126" s="81" t="s">
        <v>79</v>
      </c>
      <c r="K126" s="81" t="s">
        <v>79</v>
      </c>
      <c r="L126" s="81" t="s">
        <v>81</v>
      </c>
    </row>
    <row r="127" spans="1:25" ht="63.75" x14ac:dyDescent="0.2">
      <c r="A127" s="83">
        <v>37062</v>
      </c>
      <c r="B127" s="81" t="s">
        <v>252</v>
      </c>
      <c r="C127" s="81" t="s">
        <v>20</v>
      </c>
      <c r="D127" s="81" t="s">
        <v>234</v>
      </c>
      <c r="E127" s="81" t="s">
        <v>83</v>
      </c>
      <c r="F127" s="81" t="s">
        <v>84</v>
      </c>
      <c r="G127" s="45" t="s">
        <v>255</v>
      </c>
      <c r="H127" s="45" t="s">
        <v>256</v>
      </c>
      <c r="I127" s="81" t="s">
        <v>79</v>
      </c>
      <c r="J127" s="81" t="s">
        <v>79</v>
      </c>
      <c r="K127" s="81" t="s">
        <v>79</v>
      </c>
      <c r="L127" s="81" t="s">
        <v>81</v>
      </c>
    </row>
    <row r="128" spans="1:25" ht="38.25" x14ac:dyDescent="0.2">
      <c r="A128" s="83">
        <v>37061</v>
      </c>
      <c r="B128" s="81" t="s">
        <v>87</v>
      </c>
      <c r="C128" s="81" t="s">
        <v>20</v>
      </c>
      <c r="D128" s="81" t="s">
        <v>87</v>
      </c>
      <c r="E128" s="81" t="s">
        <v>83</v>
      </c>
      <c r="F128" s="81" t="s">
        <v>14</v>
      </c>
      <c r="G128" s="45" t="s">
        <v>257</v>
      </c>
      <c r="H128" s="45" t="s">
        <v>258</v>
      </c>
      <c r="I128" s="81" t="s">
        <v>79</v>
      </c>
      <c r="J128" s="81" t="s">
        <v>79</v>
      </c>
      <c r="K128" s="81" t="s">
        <v>79</v>
      </c>
      <c r="L128" s="81" t="s">
        <v>81</v>
      </c>
    </row>
    <row r="129" spans="1:12" ht="51" x14ac:dyDescent="0.2">
      <c r="A129" s="83">
        <v>37060</v>
      </c>
      <c r="B129" s="81" t="s">
        <v>259</v>
      </c>
      <c r="C129" s="81" t="s">
        <v>20</v>
      </c>
      <c r="D129" s="81" t="s">
        <v>234</v>
      </c>
      <c r="E129" s="81" t="s">
        <v>83</v>
      </c>
      <c r="F129" s="81" t="s">
        <v>84</v>
      </c>
      <c r="G129" s="45" t="s">
        <v>260</v>
      </c>
      <c r="H129" s="45" t="s">
        <v>261</v>
      </c>
      <c r="I129" s="81" t="s">
        <v>79</v>
      </c>
      <c r="J129" s="81" t="s">
        <v>79</v>
      </c>
      <c r="K129" s="81" t="s">
        <v>79</v>
      </c>
      <c r="L129" s="81" t="s">
        <v>81</v>
      </c>
    </row>
    <row r="130" spans="1:12" ht="63.75" x14ac:dyDescent="0.2">
      <c r="A130" s="83">
        <v>37057</v>
      </c>
      <c r="B130" s="81" t="s">
        <v>195</v>
      </c>
      <c r="C130" s="81" t="s">
        <v>196</v>
      </c>
      <c r="D130" s="81" t="s">
        <v>197</v>
      </c>
      <c r="E130" s="81"/>
      <c r="F130" s="81" t="s">
        <v>151</v>
      </c>
      <c r="G130" s="45" t="s">
        <v>198</v>
      </c>
      <c r="H130" s="45" t="s">
        <v>199</v>
      </c>
      <c r="I130" s="81" t="s">
        <v>79</v>
      </c>
      <c r="J130" s="81" t="s">
        <v>79</v>
      </c>
      <c r="K130" s="81" t="s">
        <v>79</v>
      </c>
      <c r="L130" s="81" t="s">
        <v>81</v>
      </c>
    </row>
    <row r="131" spans="1:12" ht="51" x14ac:dyDescent="0.2">
      <c r="A131" s="83">
        <v>37057</v>
      </c>
      <c r="B131" s="81" t="s">
        <v>204</v>
      </c>
      <c r="C131" s="81" t="s">
        <v>20</v>
      </c>
      <c r="D131" s="81" t="s">
        <v>205</v>
      </c>
      <c r="E131" s="81" t="s">
        <v>83</v>
      </c>
      <c r="F131" s="81" t="s">
        <v>84</v>
      </c>
      <c r="G131" s="45" t="s">
        <v>206</v>
      </c>
      <c r="H131" s="45" t="s">
        <v>207</v>
      </c>
      <c r="I131" s="81" t="s">
        <v>79</v>
      </c>
      <c r="J131" s="81" t="s">
        <v>79</v>
      </c>
      <c r="K131" s="81" t="s">
        <v>79</v>
      </c>
      <c r="L131" s="81" t="s">
        <v>81</v>
      </c>
    </row>
    <row r="132" spans="1:12" ht="38.25" x14ac:dyDescent="0.2">
      <c r="A132" s="83">
        <v>37057</v>
      </c>
      <c r="B132" s="81" t="s">
        <v>208</v>
      </c>
      <c r="C132" s="81" t="s">
        <v>20</v>
      </c>
      <c r="D132" s="81" t="s">
        <v>205</v>
      </c>
      <c r="E132" s="81" t="s">
        <v>83</v>
      </c>
      <c r="F132" s="81" t="s">
        <v>84</v>
      </c>
      <c r="G132" s="45" t="s">
        <v>209</v>
      </c>
      <c r="H132" s="45" t="s">
        <v>207</v>
      </c>
      <c r="I132" s="81" t="s">
        <v>79</v>
      </c>
      <c r="J132" s="81" t="s">
        <v>79</v>
      </c>
      <c r="K132" s="81" t="s">
        <v>79</v>
      </c>
      <c r="L132" s="81" t="s">
        <v>81</v>
      </c>
    </row>
    <row r="133" spans="1:12" ht="38.25" x14ac:dyDescent="0.2">
      <c r="A133" s="83">
        <v>37057</v>
      </c>
      <c r="B133" s="81" t="s">
        <v>210</v>
      </c>
      <c r="C133" s="81"/>
      <c r="D133" s="81" t="s">
        <v>211</v>
      </c>
      <c r="E133" s="81" t="s">
        <v>212</v>
      </c>
      <c r="F133" s="81" t="s">
        <v>10</v>
      </c>
      <c r="G133" s="45" t="s">
        <v>213</v>
      </c>
      <c r="H133" s="45" t="s">
        <v>214</v>
      </c>
      <c r="I133" s="81" t="s">
        <v>79</v>
      </c>
      <c r="J133" s="81" t="s">
        <v>79</v>
      </c>
      <c r="K133" s="81" t="s">
        <v>79</v>
      </c>
      <c r="L133" s="81" t="s">
        <v>81</v>
      </c>
    </row>
    <row r="134" spans="1:12" ht="76.5" x14ac:dyDescent="0.2">
      <c r="A134" s="75">
        <v>37056</v>
      </c>
      <c r="B134" s="81" t="s">
        <v>215</v>
      </c>
      <c r="C134" s="81" t="s">
        <v>20</v>
      </c>
      <c r="D134" s="81" t="s">
        <v>82</v>
      </c>
      <c r="E134" s="81" t="s">
        <v>83</v>
      </c>
      <c r="F134" s="81" t="s">
        <v>8</v>
      </c>
      <c r="G134" s="45" t="s">
        <v>216</v>
      </c>
      <c r="H134" s="45" t="s">
        <v>217</v>
      </c>
      <c r="I134" s="81" t="s">
        <v>80</v>
      </c>
      <c r="J134" s="81" t="s">
        <v>79</v>
      </c>
      <c r="K134" s="81" t="s">
        <v>79</v>
      </c>
      <c r="L134" s="81" t="s">
        <v>81</v>
      </c>
    </row>
    <row r="135" spans="1:12" ht="76.5" x14ac:dyDescent="0.2">
      <c r="A135" s="75">
        <v>37053</v>
      </c>
      <c r="B135" s="81" t="s">
        <v>195</v>
      </c>
      <c r="C135" s="81" t="s">
        <v>219</v>
      </c>
      <c r="D135" s="81" t="s">
        <v>220</v>
      </c>
      <c r="E135" s="81" t="s">
        <v>221</v>
      </c>
      <c r="F135" s="81" t="s">
        <v>222</v>
      </c>
      <c r="G135" s="45" t="s">
        <v>223</v>
      </c>
      <c r="H135" s="45" t="s">
        <v>224</v>
      </c>
      <c r="I135" s="81" t="s">
        <v>79</v>
      </c>
      <c r="J135" s="81" t="s">
        <v>79</v>
      </c>
      <c r="K135" s="81" t="s">
        <v>79</v>
      </c>
      <c r="L135" s="81" t="s">
        <v>81</v>
      </c>
    </row>
    <row r="136" spans="1:12" ht="38.25" x14ac:dyDescent="0.2">
      <c r="A136" s="75">
        <v>37050</v>
      </c>
      <c r="B136" s="81" t="s">
        <v>167</v>
      </c>
      <c r="C136" s="81" t="s">
        <v>20</v>
      </c>
      <c r="D136" s="81" t="s">
        <v>168</v>
      </c>
      <c r="E136" s="81" t="s">
        <v>169</v>
      </c>
      <c r="F136" s="81" t="s">
        <v>10</v>
      </c>
      <c r="G136" s="45" t="s">
        <v>170</v>
      </c>
      <c r="H136" s="45" t="s">
        <v>171</v>
      </c>
      <c r="I136" s="81" t="s">
        <v>79</v>
      </c>
      <c r="J136" s="81" t="s">
        <v>79</v>
      </c>
      <c r="K136" s="81" t="s">
        <v>79</v>
      </c>
      <c r="L136" s="81" t="s">
        <v>81</v>
      </c>
    </row>
    <row r="137" spans="1:12" ht="80.25" customHeight="1" x14ac:dyDescent="0.2">
      <c r="A137" s="75">
        <v>37049</v>
      </c>
      <c r="B137" s="81" t="s">
        <v>172</v>
      </c>
      <c r="C137" s="81" t="s">
        <v>20</v>
      </c>
      <c r="D137" s="81" t="s">
        <v>82</v>
      </c>
      <c r="E137" s="81" t="s">
        <v>83</v>
      </c>
      <c r="F137" s="81" t="s">
        <v>12</v>
      </c>
      <c r="G137" s="45" t="s">
        <v>173</v>
      </c>
      <c r="H137" s="45" t="s">
        <v>174</v>
      </c>
      <c r="I137" s="81" t="s">
        <v>80</v>
      </c>
      <c r="J137" s="81" t="s">
        <v>79</v>
      </c>
      <c r="K137" s="81" t="s">
        <v>79</v>
      </c>
      <c r="L137" s="81" t="s">
        <v>81</v>
      </c>
    </row>
    <row r="138" spans="1:12" ht="38.25" x14ac:dyDescent="0.2">
      <c r="A138" s="75">
        <v>37049</v>
      </c>
      <c r="B138" s="81" t="s">
        <v>82</v>
      </c>
      <c r="C138" s="81" t="s">
        <v>20</v>
      </c>
      <c r="D138" s="81" t="s">
        <v>82</v>
      </c>
      <c r="E138" s="81" t="s">
        <v>83</v>
      </c>
      <c r="F138" s="81" t="s">
        <v>12</v>
      </c>
      <c r="G138" s="45" t="s">
        <v>176</v>
      </c>
      <c r="H138" s="45" t="s">
        <v>177</v>
      </c>
      <c r="I138" s="81" t="s">
        <v>80</v>
      </c>
      <c r="J138" s="81" t="s">
        <v>80</v>
      </c>
      <c r="K138" s="81" t="s">
        <v>80</v>
      </c>
      <c r="L138" s="81" t="s">
        <v>81</v>
      </c>
    </row>
    <row r="139" spans="1:12" ht="102" x14ac:dyDescent="0.2">
      <c r="A139" s="75">
        <v>37046</v>
      </c>
      <c r="B139" s="45" t="s">
        <v>182</v>
      </c>
      <c r="C139" s="46"/>
      <c r="D139" s="45"/>
      <c r="E139" s="20" t="s">
        <v>183</v>
      </c>
      <c r="F139" s="46" t="s">
        <v>14</v>
      </c>
      <c r="G139" s="45" t="s">
        <v>184</v>
      </c>
      <c r="H139" s="45" t="s">
        <v>185</v>
      </c>
      <c r="I139" s="81" t="s">
        <v>80</v>
      </c>
      <c r="J139" s="81" t="s">
        <v>80</v>
      </c>
      <c r="K139" s="81" t="s">
        <v>80</v>
      </c>
      <c r="L139" s="81" t="s">
        <v>81</v>
      </c>
    </row>
    <row r="140" spans="1:12" x14ac:dyDescent="0.2">
      <c r="A140" s="75">
        <v>37043</v>
      </c>
      <c r="B140" s="45" t="s">
        <v>74</v>
      </c>
      <c r="C140" s="46" t="s">
        <v>24</v>
      </c>
      <c r="D140" s="45" t="s">
        <v>75</v>
      </c>
      <c r="E140" s="20" t="s">
        <v>76</v>
      </c>
      <c r="F140" s="46" t="s">
        <v>12</v>
      </c>
      <c r="G140" s="81" t="s">
        <v>77</v>
      </c>
      <c r="H140" s="81" t="s">
        <v>78</v>
      </c>
      <c r="I140" s="81" t="s">
        <v>79</v>
      </c>
      <c r="J140" s="81" t="s">
        <v>80</v>
      </c>
      <c r="K140" s="81" t="s">
        <v>80</v>
      </c>
      <c r="L140" s="81" t="s">
        <v>81</v>
      </c>
    </row>
    <row r="141" spans="1:12" ht="38.25" x14ac:dyDescent="0.2">
      <c r="A141" s="82">
        <v>37043</v>
      </c>
      <c r="B141" s="45" t="s">
        <v>90</v>
      </c>
      <c r="C141" s="46" t="s">
        <v>20</v>
      </c>
      <c r="D141" s="45" t="s">
        <v>90</v>
      </c>
      <c r="E141" s="20" t="s">
        <v>83</v>
      </c>
      <c r="F141" s="46" t="s">
        <v>10</v>
      </c>
      <c r="G141" s="45" t="s">
        <v>91</v>
      </c>
      <c r="H141" s="20"/>
      <c r="I141" s="81" t="s">
        <v>79</v>
      </c>
      <c r="J141" s="81" t="s">
        <v>79</v>
      </c>
      <c r="K141" s="81" t="s">
        <v>79</v>
      </c>
      <c r="L141" s="81" t="s">
        <v>81</v>
      </c>
    </row>
    <row r="142" spans="1:12" ht="51" x14ac:dyDescent="0.2">
      <c r="A142" s="82">
        <v>37043</v>
      </c>
      <c r="B142" s="45" t="s">
        <v>87</v>
      </c>
      <c r="C142" s="46" t="s">
        <v>20</v>
      </c>
      <c r="D142" s="45" t="s">
        <v>87</v>
      </c>
      <c r="E142" s="20" t="s">
        <v>83</v>
      </c>
      <c r="F142" s="46" t="s">
        <v>10</v>
      </c>
      <c r="G142" s="45" t="s">
        <v>88</v>
      </c>
      <c r="H142" s="20" t="s">
        <v>89</v>
      </c>
      <c r="I142" s="81" t="s">
        <v>80</v>
      </c>
      <c r="J142" s="81" t="s">
        <v>79</v>
      </c>
      <c r="K142" s="81" t="s">
        <v>79</v>
      </c>
      <c r="L142" s="81" t="s">
        <v>81</v>
      </c>
    </row>
    <row r="143" spans="1:12" ht="134.25" customHeight="1" x14ac:dyDescent="0.2">
      <c r="A143" s="44">
        <v>37040</v>
      </c>
      <c r="B143" s="45" t="s">
        <v>87</v>
      </c>
      <c r="C143" s="46" t="s">
        <v>20</v>
      </c>
      <c r="D143" s="45" t="s">
        <v>87</v>
      </c>
      <c r="E143" s="20" t="s">
        <v>83</v>
      </c>
      <c r="F143" s="46" t="s">
        <v>84</v>
      </c>
      <c r="G143" s="20" t="s">
        <v>93</v>
      </c>
      <c r="H143" s="20" t="s">
        <v>94</v>
      </c>
      <c r="I143" s="46" t="s">
        <v>80</v>
      </c>
      <c r="J143" s="46" t="s">
        <v>80</v>
      </c>
      <c r="K143" s="46" t="s">
        <v>80</v>
      </c>
      <c r="L143" s="46" t="s">
        <v>81</v>
      </c>
    </row>
    <row r="144" spans="1:12" ht="38.25" x14ac:dyDescent="0.2">
      <c r="A144" s="44">
        <v>37035</v>
      </c>
      <c r="B144" s="45" t="s">
        <v>95</v>
      </c>
      <c r="C144" s="46" t="s">
        <v>20</v>
      </c>
      <c r="D144" s="20" t="s">
        <v>96</v>
      </c>
      <c r="E144" s="20" t="s">
        <v>83</v>
      </c>
      <c r="F144" s="46" t="s">
        <v>84</v>
      </c>
      <c r="G144" s="20" t="s">
        <v>97</v>
      </c>
      <c r="H144" s="20" t="s">
        <v>94</v>
      </c>
      <c r="I144" s="46" t="s">
        <v>80</v>
      </c>
      <c r="J144" s="46" t="s">
        <v>79</v>
      </c>
      <c r="K144" s="46" t="s">
        <v>79</v>
      </c>
      <c r="L144" s="46" t="s">
        <v>81</v>
      </c>
    </row>
    <row r="145" spans="1:12" x14ac:dyDescent="0.2">
      <c r="A145" s="44">
        <v>37035</v>
      </c>
      <c r="B145" s="45" t="s">
        <v>82</v>
      </c>
      <c r="C145" s="46" t="s">
        <v>20</v>
      </c>
      <c r="D145" s="45" t="s">
        <v>82</v>
      </c>
      <c r="E145" s="20" t="s">
        <v>83</v>
      </c>
      <c r="F145" s="46" t="s">
        <v>84</v>
      </c>
      <c r="G145" s="20" t="s">
        <v>98</v>
      </c>
      <c r="H145" s="20" t="s">
        <v>99</v>
      </c>
      <c r="I145" s="46"/>
      <c r="J145" s="46"/>
      <c r="K145" s="46"/>
      <c r="L145" s="46" t="s">
        <v>81</v>
      </c>
    </row>
    <row r="146" spans="1:12" ht="38.25" x14ac:dyDescent="0.2">
      <c r="A146" s="44">
        <v>37033</v>
      </c>
      <c r="B146" s="45" t="s">
        <v>100</v>
      </c>
      <c r="C146" s="46" t="s">
        <v>20</v>
      </c>
      <c r="D146" s="45" t="s">
        <v>100</v>
      </c>
      <c r="E146" s="20" t="s">
        <v>83</v>
      </c>
      <c r="F146" s="46" t="s">
        <v>12</v>
      </c>
      <c r="G146" s="20" t="s">
        <v>101</v>
      </c>
      <c r="H146" s="20" t="s">
        <v>102</v>
      </c>
      <c r="I146" s="46" t="s">
        <v>79</v>
      </c>
      <c r="J146" s="46" t="s">
        <v>80</v>
      </c>
      <c r="K146" s="46" t="s">
        <v>80</v>
      </c>
      <c r="L146" s="46" t="s">
        <v>81</v>
      </c>
    </row>
    <row r="147" spans="1:12" ht="51" x14ac:dyDescent="0.2">
      <c r="A147" s="44">
        <v>37033</v>
      </c>
      <c r="B147" s="45" t="s">
        <v>87</v>
      </c>
      <c r="C147" s="46" t="s">
        <v>20</v>
      </c>
      <c r="D147" s="45" t="s">
        <v>87</v>
      </c>
      <c r="E147" s="20" t="s">
        <v>83</v>
      </c>
      <c r="F147" s="46" t="s">
        <v>84</v>
      </c>
      <c r="G147" s="20" t="s">
        <v>103</v>
      </c>
      <c r="H147" s="20" t="s">
        <v>104</v>
      </c>
      <c r="I147" s="46" t="s">
        <v>80</v>
      </c>
      <c r="J147" s="46" t="s">
        <v>80</v>
      </c>
      <c r="K147" s="46" t="s">
        <v>80</v>
      </c>
      <c r="L147" s="46" t="s">
        <v>81</v>
      </c>
    </row>
    <row r="148" spans="1:12" ht="25.5" x14ac:dyDescent="0.2">
      <c r="A148" s="44">
        <v>37032</v>
      </c>
      <c r="B148" s="45" t="s">
        <v>105</v>
      </c>
      <c r="C148" s="46" t="s">
        <v>106</v>
      </c>
      <c r="D148" s="45" t="s">
        <v>107</v>
      </c>
      <c r="E148" s="20" t="s">
        <v>108</v>
      </c>
      <c r="F148" s="46" t="s">
        <v>84</v>
      </c>
      <c r="G148" s="20" t="s">
        <v>109</v>
      </c>
      <c r="H148" s="20" t="s">
        <v>110</v>
      </c>
      <c r="I148" s="46" t="s">
        <v>80</v>
      </c>
      <c r="J148" s="46" t="s">
        <v>79</v>
      </c>
      <c r="K148" s="46" t="s">
        <v>80</v>
      </c>
      <c r="L148" s="46" t="s">
        <v>81</v>
      </c>
    </row>
    <row r="149" spans="1:12" ht="127.5" x14ac:dyDescent="0.2">
      <c r="A149" s="44">
        <v>37019</v>
      </c>
      <c r="B149" s="45" t="s">
        <v>113</v>
      </c>
      <c r="C149" s="46" t="s">
        <v>20</v>
      </c>
      <c r="D149" s="45" t="s">
        <v>113</v>
      </c>
      <c r="E149" s="20" t="s">
        <v>83</v>
      </c>
      <c r="F149" s="46" t="s">
        <v>84</v>
      </c>
      <c r="G149" s="20" t="s">
        <v>114</v>
      </c>
      <c r="H149" s="20" t="s">
        <v>115</v>
      </c>
      <c r="I149" s="46" t="s">
        <v>79</v>
      </c>
      <c r="J149" s="46" t="s">
        <v>79</v>
      </c>
      <c r="K149" s="46" t="s">
        <v>79</v>
      </c>
      <c r="L149" s="46" t="s">
        <v>81</v>
      </c>
    </row>
    <row r="150" spans="1:12" ht="121.5" customHeight="1" x14ac:dyDescent="0.2">
      <c r="A150" s="44">
        <v>37019</v>
      </c>
      <c r="B150" s="45" t="s">
        <v>87</v>
      </c>
      <c r="C150" s="46" t="s">
        <v>20</v>
      </c>
      <c r="D150" s="45" t="s">
        <v>87</v>
      </c>
      <c r="E150" s="20" t="s">
        <v>83</v>
      </c>
      <c r="F150" s="46" t="s">
        <v>84</v>
      </c>
      <c r="G150" s="20" t="s">
        <v>116</v>
      </c>
      <c r="H150" s="20" t="s">
        <v>117</v>
      </c>
      <c r="I150" s="46" t="s">
        <v>80</v>
      </c>
      <c r="J150" s="46" t="s">
        <v>80</v>
      </c>
      <c r="K150" s="46" t="s">
        <v>80</v>
      </c>
      <c r="L150" s="46" t="s">
        <v>81</v>
      </c>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0716'!I24</f>
        <v>0</v>
      </c>
      <c r="D165">
        <f>33+1+1+1+1+1+8+1+1+1+2</f>
        <v>51</v>
      </c>
      <c r="E165" s="70"/>
    </row>
    <row r="166" spans="1:12" x14ac:dyDescent="0.2">
      <c r="A166" s="24" t="s">
        <v>19</v>
      </c>
      <c r="B166" s="69">
        <f t="shared" si="1"/>
        <v>6.6666666666666666E-2</v>
      </c>
      <c r="C166" s="7">
        <f>'summary 0716'!I25</f>
        <v>1</v>
      </c>
      <c r="D166">
        <f>540+17+1+1+6+10+1+2+12+2+1+1+1+3+4+3+1</f>
        <v>606</v>
      </c>
      <c r="E166" s="70"/>
    </row>
    <row r="167" spans="1:12" x14ac:dyDescent="0.2">
      <c r="A167" s="24" t="s">
        <v>20</v>
      </c>
      <c r="B167" s="69">
        <f t="shared" si="1"/>
        <v>0.33333333333333331</v>
      </c>
      <c r="C167" s="7">
        <f>'summary 0716'!I26</f>
        <v>5</v>
      </c>
      <c r="D167">
        <f>13+1+1+1+16</f>
        <v>32</v>
      </c>
      <c r="E167" s="70"/>
    </row>
    <row r="168" spans="1:12" x14ac:dyDescent="0.2">
      <c r="A168" s="24" t="s">
        <v>33</v>
      </c>
      <c r="B168" s="69">
        <f t="shared" si="1"/>
        <v>0</v>
      </c>
      <c r="C168" s="7">
        <f>'summary 0716'!I27</f>
        <v>0</v>
      </c>
      <c r="D168">
        <f>36+1</f>
        <v>37</v>
      </c>
      <c r="E168" s="70"/>
    </row>
    <row r="169" spans="1:12" x14ac:dyDescent="0.2">
      <c r="A169" s="24" t="s">
        <v>21</v>
      </c>
      <c r="B169" s="69">
        <f t="shared" si="1"/>
        <v>0.2</v>
      </c>
      <c r="C169" s="7">
        <f>'summary 0716'!I28</f>
        <v>3</v>
      </c>
      <c r="D169">
        <f>288+2+13+2+5+56+59</f>
        <v>425</v>
      </c>
      <c r="E169" s="70"/>
    </row>
    <row r="170" spans="1:12" x14ac:dyDescent="0.2">
      <c r="A170" s="24" t="s">
        <v>22</v>
      </c>
      <c r="B170" s="69">
        <f t="shared" si="1"/>
        <v>6.6666666666666666E-2</v>
      </c>
      <c r="C170" s="7">
        <f>'summary 0716'!I29</f>
        <v>1</v>
      </c>
      <c r="D170">
        <f>132+2+1+2+7+3</f>
        <v>147</v>
      </c>
      <c r="E170" s="70"/>
    </row>
    <row r="171" spans="1:12" x14ac:dyDescent="0.2">
      <c r="A171" s="24" t="s">
        <v>23</v>
      </c>
      <c r="B171" s="69">
        <f t="shared" si="1"/>
        <v>0.13333333333333333</v>
      </c>
      <c r="C171" s="7">
        <f>'summary 0716'!I30</f>
        <v>2</v>
      </c>
      <c r="D171">
        <v>9</v>
      </c>
      <c r="E171" s="70"/>
    </row>
    <row r="172" spans="1:12" x14ac:dyDescent="0.2">
      <c r="A172" s="24" t="s">
        <v>24</v>
      </c>
      <c r="B172" s="69">
        <f t="shared" si="1"/>
        <v>0</v>
      </c>
      <c r="C172" s="7">
        <f>'summary 0716'!I31</f>
        <v>0</v>
      </c>
      <c r="D172">
        <f>10+5+2</f>
        <v>17</v>
      </c>
      <c r="E172" s="70"/>
    </row>
    <row r="173" spans="1:12" x14ac:dyDescent="0.2">
      <c r="A173" s="72" t="s">
        <v>164</v>
      </c>
      <c r="B173" s="69">
        <f t="shared" si="1"/>
        <v>0.2</v>
      </c>
      <c r="C173" s="7">
        <f>'summary 0716'!I32</f>
        <v>3</v>
      </c>
    </row>
    <row r="174" spans="1:12" x14ac:dyDescent="0.2">
      <c r="A174" s="72" t="s">
        <v>162</v>
      </c>
      <c r="B174" s="73">
        <f>SUM(B165:B173)</f>
        <v>1</v>
      </c>
      <c r="C174">
        <f>SUM(C165:C173)</f>
        <v>15</v>
      </c>
      <c r="D174">
        <f>SUM(D165:D173)</f>
        <v>1324</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16</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8</vt:i4>
      </vt:variant>
      <vt:variant>
        <vt:lpstr>Named Ranges</vt:lpstr>
      </vt:variant>
      <vt:variant>
        <vt:i4>13</vt:i4>
      </vt:variant>
    </vt:vector>
  </HeadingPairs>
  <TitlesOfParts>
    <vt:vector size="52" baseType="lpstr">
      <vt:lpstr>Graph Data Aug 13</vt:lpstr>
      <vt:lpstr>summary 0813</vt:lpstr>
      <vt:lpstr>Graph Data Aug 06</vt:lpstr>
      <vt:lpstr>summary 0806</vt:lpstr>
      <vt:lpstr>Graph Data July30</vt:lpstr>
      <vt:lpstr>summary 0730</vt:lpstr>
      <vt:lpstr>Graph Data July23</vt:lpstr>
      <vt:lpstr>summary 0723</vt:lpstr>
      <vt:lpstr>Graph Data July16</vt:lpstr>
      <vt:lpstr>summary 0716</vt:lpstr>
      <vt:lpstr>Graph Data July9</vt:lpstr>
      <vt:lpstr>summary 0709</vt:lpstr>
      <vt:lpstr>Graph Data July 2</vt:lpstr>
      <vt:lpstr>summary 0702</vt:lpstr>
      <vt:lpstr>Graph Data June 25</vt:lpstr>
      <vt:lpstr>summary 0625</vt:lpstr>
      <vt:lpstr>Graph Data June 18</vt:lpstr>
      <vt:lpstr>summary 0618</vt:lpstr>
      <vt:lpstr>Graph Data June 11</vt:lpstr>
      <vt:lpstr>summary 0611</vt: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Aug 06'!Print_Area</vt:lpstr>
      <vt:lpstr>'Graph Data Aug 13'!Print_Area</vt:lpstr>
      <vt:lpstr>'Graph Data July 2'!Print_Area</vt:lpstr>
      <vt:lpstr>'Graph Data July16'!Print_Area</vt:lpstr>
      <vt:lpstr>'Graph Data July23'!Print_Area</vt:lpstr>
      <vt:lpstr>'Graph Data July30'!Print_Area</vt:lpstr>
      <vt:lpstr>'Graph Data July9'!Print_Area</vt:lpstr>
      <vt:lpstr>'Graph Data June 11'!Print_Area</vt:lpstr>
      <vt:lpstr>'Graph Data June 18'!Print_Area</vt:lpstr>
      <vt:lpstr>'Graph Data June 25'!Print_Area</vt:lpstr>
      <vt:lpstr>'Graph Data June 4'!Print_Area</vt:lpstr>
      <vt:lpstr>'Graph Data May 28'!Print_Area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Jan Havlíček</cp:lastModifiedBy>
  <cp:lastPrinted>2001-08-21T16:42:29Z</cp:lastPrinted>
  <dcterms:created xsi:type="dcterms:W3CDTF">2001-05-18T16:34:21Z</dcterms:created>
  <dcterms:modified xsi:type="dcterms:W3CDTF">2023-09-18T07:56:40Z</dcterms:modified>
</cp:coreProperties>
</file>