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9C0844-C929-435A-A316-FFEFF2718456}" xr6:coauthVersionLast="47" xr6:coauthVersionMax="47" xr10:uidLastSave="{00000000-0000-0000-0000-000000000000}"/>
  <bookViews>
    <workbookView xWindow="-120" yWindow="-120" windowWidth="23280" windowHeight="12480"/>
  </bookViews>
  <sheets>
    <sheet name="Comparison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E14" i="4"/>
  <c r="F14" i="4"/>
  <c r="H14" i="4"/>
  <c r="I14" i="4"/>
  <c r="J14" i="4"/>
  <c r="K14" i="4"/>
  <c r="L14" i="4"/>
  <c r="M14" i="4"/>
  <c r="N14" i="4"/>
  <c r="O14" i="4"/>
  <c r="P14" i="4"/>
  <c r="R14" i="4"/>
  <c r="S14" i="4"/>
  <c r="T14" i="4"/>
  <c r="V14" i="4"/>
  <c r="W14" i="4"/>
  <c r="X14" i="4"/>
  <c r="Z14" i="4"/>
  <c r="AA14" i="4"/>
  <c r="AB14" i="4"/>
  <c r="AD14" i="4"/>
  <c r="AE14" i="4"/>
  <c r="AF14" i="4"/>
  <c r="D15" i="4"/>
  <c r="E15" i="4"/>
  <c r="F15" i="4"/>
  <c r="H15" i="4"/>
  <c r="I15" i="4"/>
  <c r="J15" i="4"/>
  <c r="K15" i="4"/>
  <c r="L15" i="4"/>
  <c r="M15" i="4"/>
  <c r="N15" i="4"/>
  <c r="O15" i="4"/>
  <c r="P15" i="4"/>
  <c r="R15" i="4"/>
  <c r="S15" i="4"/>
  <c r="T15" i="4"/>
  <c r="V15" i="4"/>
  <c r="W15" i="4"/>
  <c r="X15" i="4"/>
  <c r="Z15" i="4"/>
  <c r="AA15" i="4"/>
  <c r="AB15" i="4"/>
  <c r="AD15" i="4"/>
  <c r="AE15" i="4"/>
  <c r="AF15" i="4"/>
  <c r="D16" i="4"/>
  <c r="E16" i="4"/>
  <c r="F16" i="4"/>
  <c r="H16" i="4"/>
  <c r="I16" i="4"/>
  <c r="J16" i="4"/>
  <c r="K16" i="4"/>
  <c r="L16" i="4"/>
  <c r="M16" i="4"/>
  <c r="N16" i="4"/>
  <c r="O16" i="4"/>
  <c r="P16" i="4"/>
  <c r="R16" i="4"/>
  <c r="S16" i="4"/>
  <c r="T16" i="4"/>
  <c r="V16" i="4"/>
  <c r="W16" i="4"/>
  <c r="X16" i="4"/>
  <c r="Z16" i="4"/>
  <c r="AA16" i="4"/>
  <c r="AB16" i="4"/>
  <c r="AD16" i="4"/>
  <c r="AE16" i="4"/>
  <c r="AF16" i="4"/>
  <c r="D18" i="4"/>
  <c r="E18" i="4"/>
  <c r="F18" i="4"/>
  <c r="H18" i="4"/>
  <c r="I18" i="4"/>
  <c r="J18" i="4"/>
  <c r="K18" i="4"/>
  <c r="L18" i="4"/>
  <c r="M18" i="4"/>
  <c r="N18" i="4"/>
  <c r="O18" i="4"/>
  <c r="P18" i="4"/>
  <c r="R18" i="4"/>
  <c r="S18" i="4"/>
  <c r="T18" i="4"/>
  <c r="V18" i="4"/>
  <c r="W18" i="4"/>
  <c r="X18" i="4"/>
  <c r="Z18" i="4"/>
  <c r="AA18" i="4"/>
  <c r="AB18" i="4"/>
  <c r="AD18" i="4"/>
  <c r="AE18" i="4"/>
  <c r="AF18" i="4"/>
  <c r="D19" i="4"/>
  <c r="E19" i="4"/>
  <c r="F19" i="4"/>
  <c r="H19" i="4"/>
  <c r="I19" i="4"/>
  <c r="J19" i="4"/>
  <c r="K19" i="4"/>
  <c r="L19" i="4"/>
  <c r="M19" i="4"/>
  <c r="N19" i="4"/>
  <c r="O19" i="4"/>
  <c r="P19" i="4"/>
  <c r="R19" i="4"/>
  <c r="S19" i="4"/>
  <c r="T19" i="4"/>
  <c r="V19" i="4"/>
  <c r="W19" i="4"/>
  <c r="X19" i="4"/>
  <c r="Z19" i="4"/>
  <c r="AA19" i="4"/>
  <c r="AB19" i="4"/>
  <c r="AD19" i="4"/>
  <c r="AE19" i="4"/>
  <c r="AF19" i="4"/>
  <c r="D20" i="4"/>
  <c r="E20" i="4"/>
  <c r="F20" i="4"/>
  <c r="H20" i="4"/>
  <c r="I20" i="4"/>
  <c r="J20" i="4"/>
  <c r="K20" i="4"/>
  <c r="L20" i="4"/>
  <c r="M20" i="4"/>
  <c r="N20" i="4"/>
  <c r="O20" i="4"/>
  <c r="P20" i="4"/>
  <c r="R20" i="4"/>
  <c r="S20" i="4"/>
  <c r="T20" i="4"/>
  <c r="V20" i="4"/>
  <c r="W20" i="4"/>
  <c r="X20" i="4"/>
  <c r="Z20" i="4"/>
  <c r="AA20" i="4"/>
  <c r="AB20" i="4"/>
  <c r="AD20" i="4"/>
  <c r="AE20" i="4"/>
  <c r="AF20" i="4"/>
  <c r="D21" i="4"/>
  <c r="E21" i="4"/>
  <c r="F21" i="4"/>
  <c r="H21" i="4"/>
  <c r="I21" i="4"/>
  <c r="J21" i="4"/>
  <c r="K21" i="4"/>
  <c r="L21" i="4"/>
  <c r="M21" i="4"/>
  <c r="N21" i="4"/>
  <c r="O21" i="4"/>
  <c r="P21" i="4"/>
  <c r="R21" i="4"/>
  <c r="S21" i="4"/>
  <c r="T21" i="4"/>
  <c r="V21" i="4"/>
  <c r="W21" i="4"/>
  <c r="X21" i="4"/>
  <c r="Z21" i="4"/>
  <c r="AA21" i="4"/>
  <c r="AB21" i="4"/>
  <c r="AD21" i="4"/>
  <c r="AE21" i="4"/>
  <c r="AF21" i="4"/>
  <c r="D22" i="4"/>
  <c r="E22" i="4"/>
  <c r="F22" i="4"/>
  <c r="H22" i="4"/>
  <c r="I22" i="4"/>
  <c r="J22" i="4"/>
  <c r="K22" i="4"/>
  <c r="L22" i="4"/>
  <c r="M22" i="4"/>
  <c r="N22" i="4"/>
  <c r="O22" i="4"/>
  <c r="P22" i="4"/>
  <c r="R22" i="4"/>
  <c r="S22" i="4"/>
  <c r="T22" i="4"/>
  <c r="V22" i="4"/>
  <c r="W22" i="4"/>
  <c r="X22" i="4"/>
  <c r="Z22" i="4"/>
  <c r="AA22" i="4"/>
  <c r="AB22" i="4"/>
  <c r="AD22" i="4"/>
  <c r="AE22" i="4"/>
  <c r="AF22" i="4"/>
  <c r="D24" i="4"/>
  <c r="E24" i="4"/>
  <c r="F24" i="4"/>
  <c r="H24" i="4"/>
  <c r="I24" i="4"/>
  <c r="J24" i="4"/>
  <c r="K24" i="4"/>
  <c r="L24" i="4"/>
  <c r="M24" i="4"/>
  <c r="N24" i="4"/>
  <c r="O24" i="4"/>
  <c r="P24" i="4"/>
  <c r="R24" i="4"/>
  <c r="S24" i="4"/>
  <c r="T24" i="4"/>
  <c r="V24" i="4"/>
  <c r="W24" i="4"/>
  <c r="X24" i="4"/>
  <c r="Z24" i="4"/>
  <c r="AA24" i="4"/>
  <c r="AB24" i="4"/>
  <c r="AD24" i="4"/>
  <c r="AE24" i="4"/>
  <c r="AF24" i="4"/>
  <c r="D26" i="4"/>
  <c r="E26" i="4"/>
  <c r="F26" i="4"/>
  <c r="H26" i="4"/>
  <c r="I26" i="4"/>
  <c r="J26" i="4"/>
  <c r="K26" i="4"/>
  <c r="L26" i="4"/>
  <c r="M26" i="4"/>
  <c r="N26" i="4"/>
  <c r="O26" i="4"/>
  <c r="P26" i="4"/>
  <c r="R26" i="4"/>
  <c r="S26" i="4"/>
  <c r="T26" i="4"/>
  <c r="V26" i="4"/>
  <c r="W26" i="4"/>
  <c r="X26" i="4"/>
  <c r="Z26" i="4"/>
  <c r="AA26" i="4"/>
  <c r="AB26" i="4"/>
  <c r="AD26" i="4"/>
  <c r="AE26" i="4"/>
  <c r="AF26" i="4"/>
  <c r="D27" i="4"/>
  <c r="E27" i="4"/>
  <c r="F27" i="4"/>
  <c r="H27" i="4"/>
  <c r="I27" i="4"/>
  <c r="J27" i="4"/>
  <c r="K27" i="4"/>
  <c r="L27" i="4"/>
  <c r="M27" i="4"/>
  <c r="N27" i="4"/>
  <c r="O27" i="4"/>
  <c r="P27" i="4"/>
  <c r="R27" i="4"/>
  <c r="S27" i="4"/>
  <c r="T27" i="4"/>
  <c r="V27" i="4"/>
  <c r="W27" i="4"/>
  <c r="X27" i="4"/>
  <c r="Z27" i="4"/>
  <c r="AA27" i="4"/>
  <c r="AB27" i="4"/>
  <c r="AD27" i="4"/>
  <c r="AE27" i="4"/>
  <c r="AF27" i="4"/>
  <c r="D28" i="4"/>
  <c r="E28" i="4"/>
  <c r="F28" i="4"/>
  <c r="H28" i="4"/>
  <c r="I28" i="4"/>
  <c r="J28" i="4"/>
  <c r="K28" i="4"/>
  <c r="L28" i="4"/>
  <c r="M28" i="4"/>
  <c r="N28" i="4"/>
  <c r="O28" i="4"/>
  <c r="P28" i="4"/>
  <c r="R28" i="4"/>
  <c r="S28" i="4"/>
  <c r="T28" i="4"/>
  <c r="V28" i="4"/>
  <c r="W28" i="4"/>
  <c r="X28" i="4"/>
  <c r="Z28" i="4"/>
  <c r="AA28" i="4"/>
  <c r="AB28" i="4"/>
  <c r="AD28" i="4"/>
  <c r="AE28" i="4"/>
  <c r="AF28" i="4"/>
  <c r="D29" i="4"/>
  <c r="E29" i="4"/>
  <c r="F29" i="4"/>
  <c r="H29" i="4"/>
  <c r="I29" i="4"/>
  <c r="J29" i="4"/>
  <c r="K29" i="4"/>
  <c r="L29" i="4"/>
  <c r="M29" i="4"/>
  <c r="N29" i="4"/>
  <c r="O29" i="4"/>
  <c r="P29" i="4"/>
  <c r="R29" i="4"/>
  <c r="S29" i="4"/>
  <c r="T29" i="4"/>
  <c r="V29" i="4"/>
  <c r="W29" i="4"/>
  <c r="X29" i="4"/>
  <c r="Z29" i="4"/>
  <c r="AA29" i="4"/>
  <c r="AB29" i="4"/>
  <c r="AD29" i="4"/>
  <c r="AE29" i="4"/>
  <c r="AF29" i="4"/>
  <c r="D30" i="4"/>
  <c r="E30" i="4"/>
  <c r="F30" i="4"/>
  <c r="H30" i="4"/>
  <c r="I30" i="4"/>
  <c r="J30" i="4"/>
  <c r="K30" i="4"/>
  <c r="L30" i="4"/>
  <c r="M30" i="4"/>
  <c r="N30" i="4"/>
  <c r="O30" i="4"/>
  <c r="P30" i="4"/>
  <c r="R30" i="4"/>
  <c r="S30" i="4"/>
  <c r="T30" i="4"/>
  <c r="V30" i="4"/>
  <c r="W30" i="4"/>
  <c r="X30" i="4"/>
  <c r="Z30" i="4"/>
  <c r="AA30" i="4"/>
  <c r="AB30" i="4"/>
  <c r="AD30" i="4"/>
  <c r="AE30" i="4"/>
  <c r="AF30" i="4"/>
  <c r="D32" i="4"/>
  <c r="E32" i="4"/>
  <c r="F32" i="4"/>
  <c r="H32" i="4"/>
  <c r="I32" i="4"/>
  <c r="J32" i="4"/>
  <c r="K32" i="4"/>
  <c r="L32" i="4"/>
  <c r="M32" i="4"/>
  <c r="N32" i="4"/>
  <c r="O32" i="4"/>
  <c r="P32" i="4"/>
  <c r="R32" i="4"/>
  <c r="S32" i="4"/>
  <c r="T32" i="4"/>
  <c r="V32" i="4"/>
  <c r="W32" i="4"/>
  <c r="X32" i="4"/>
  <c r="Z32" i="4"/>
  <c r="AA32" i="4"/>
  <c r="AB32" i="4"/>
  <c r="AD32" i="4"/>
  <c r="AE32" i="4"/>
  <c r="AF32" i="4"/>
  <c r="D34" i="4"/>
  <c r="E34" i="4"/>
  <c r="F34" i="4"/>
  <c r="H34" i="4"/>
  <c r="I34" i="4"/>
  <c r="J34" i="4"/>
  <c r="K34" i="4"/>
  <c r="L34" i="4"/>
  <c r="M34" i="4"/>
  <c r="N34" i="4"/>
  <c r="O34" i="4"/>
  <c r="P34" i="4"/>
  <c r="R34" i="4"/>
  <c r="S34" i="4"/>
  <c r="T34" i="4"/>
  <c r="V34" i="4"/>
  <c r="W34" i="4"/>
  <c r="X34" i="4"/>
  <c r="Z34" i="4"/>
  <c r="AA34" i="4"/>
  <c r="AB34" i="4"/>
  <c r="AD34" i="4"/>
  <c r="AE34" i="4"/>
  <c r="AF34" i="4"/>
  <c r="D36" i="4"/>
  <c r="E36" i="4"/>
  <c r="F36" i="4"/>
  <c r="H36" i="4"/>
  <c r="I36" i="4"/>
  <c r="J36" i="4"/>
  <c r="K36" i="4"/>
  <c r="L36" i="4"/>
  <c r="M36" i="4"/>
  <c r="N36" i="4"/>
  <c r="O36" i="4"/>
  <c r="P36" i="4"/>
  <c r="R36" i="4"/>
  <c r="S36" i="4"/>
  <c r="T36" i="4"/>
  <c r="V36" i="4"/>
  <c r="W36" i="4"/>
  <c r="X36" i="4"/>
  <c r="Z36" i="4"/>
  <c r="AA36" i="4"/>
  <c r="AB36" i="4"/>
  <c r="AD36" i="4"/>
  <c r="AE36" i="4"/>
  <c r="AF36" i="4"/>
  <c r="D38" i="4"/>
  <c r="E38" i="4"/>
  <c r="F38" i="4"/>
  <c r="H38" i="4"/>
  <c r="I38" i="4"/>
  <c r="J38" i="4"/>
  <c r="K38" i="4"/>
  <c r="L38" i="4"/>
  <c r="M38" i="4"/>
  <c r="N38" i="4"/>
  <c r="O38" i="4"/>
  <c r="P38" i="4"/>
  <c r="R38" i="4"/>
  <c r="S38" i="4"/>
  <c r="T38" i="4"/>
  <c r="V38" i="4"/>
  <c r="W38" i="4"/>
  <c r="X38" i="4"/>
  <c r="Z38" i="4"/>
  <c r="AA38" i="4"/>
  <c r="AB38" i="4"/>
  <c r="AD38" i="4"/>
  <c r="AE38" i="4"/>
  <c r="AF38" i="4"/>
  <c r="D40" i="4"/>
  <c r="E40" i="4"/>
  <c r="F40" i="4"/>
  <c r="H40" i="4"/>
  <c r="I40" i="4"/>
  <c r="J40" i="4"/>
  <c r="K40" i="4"/>
  <c r="L40" i="4"/>
  <c r="M40" i="4"/>
  <c r="N40" i="4"/>
  <c r="O40" i="4"/>
  <c r="P40" i="4"/>
  <c r="R40" i="4"/>
  <c r="S40" i="4"/>
  <c r="T40" i="4"/>
  <c r="V40" i="4"/>
  <c r="W40" i="4"/>
  <c r="X40" i="4"/>
  <c r="Z40" i="4"/>
  <c r="AA40" i="4"/>
  <c r="AB40" i="4"/>
  <c r="AD40" i="4"/>
  <c r="AE40" i="4"/>
  <c r="AF40" i="4"/>
  <c r="D43" i="4"/>
  <c r="E43" i="4"/>
  <c r="F43" i="4"/>
  <c r="H43" i="4"/>
  <c r="I43" i="4"/>
  <c r="J43" i="4"/>
  <c r="K43" i="4"/>
  <c r="L43" i="4"/>
  <c r="M43" i="4"/>
  <c r="N43" i="4"/>
  <c r="O43" i="4"/>
  <c r="P43" i="4"/>
  <c r="R43" i="4"/>
  <c r="S43" i="4"/>
  <c r="T43" i="4"/>
  <c r="V43" i="4"/>
  <c r="W43" i="4"/>
  <c r="X43" i="4"/>
  <c r="Z43" i="4"/>
  <c r="AA43" i="4"/>
  <c r="AB43" i="4"/>
  <c r="AD43" i="4"/>
  <c r="AE43" i="4"/>
  <c r="AF43" i="4"/>
  <c r="D44" i="4"/>
  <c r="E44" i="4"/>
  <c r="F44" i="4"/>
  <c r="H44" i="4"/>
  <c r="I44" i="4"/>
  <c r="J44" i="4"/>
  <c r="K44" i="4"/>
  <c r="L44" i="4"/>
  <c r="M44" i="4"/>
  <c r="N44" i="4"/>
  <c r="O44" i="4"/>
  <c r="P44" i="4"/>
  <c r="R44" i="4"/>
  <c r="S44" i="4"/>
  <c r="T44" i="4"/>
  <c r="V44" i="4"/>
  <c r="W44" i="4"/>
  <c r="X44" i="4"/>
  <c r="Z44" i="4"/>
  <c r="AA44" i="4"/>
  <c r="AB44" i="4"/>
  <c r="AD44" i="4"/>
  <c r="AE44" i="4"/>
  <c r="AF44" i="4"/>
  <c r="D45" i="4"/>
  <c r="E45" i="4"/>
  <c r="F45" i="4"/>
  <c r="N45" i="4"/>
  <c r="O45" i="4"/>
  <c r="P45" i="4"/>
  <c r="R45" i="4"/>
  <c r="S45" i="4"/>
  <c r="T45" i="4"/>
  <c r="V45" i="4"/>
  <c r="W45" i="4"/>
  <c r="X45" i="4"/>
  <c r="Z45" i="4"/>
  <c r="AA45" i="4"/>
  <c r="AB45" i="4"/>
  <c r="AD45" i="4"/>
  <c r="AE45" i="4"/>
  <c r="AF45" i="4"/>
</calcChain>
</file>

<file path=xl/sharedStrings.xml><?xml version="1.0" encoding="utf-8"?>
<sst xmlns="http://schemas.openxmlformats.org/spreadsheetml/2006/main" count="115" uniqueCount="49">
  <si>
    <t>2002 Operating &amp; Strategic Plan</t>
  </si>
  <si>
    <t>Executive Review Summary</t>
  </si>
  <si>
    <t>(Thousands of Dollars)</t>
  </si>
  <si>
    <t xml:space="preserve"> </t>
  </si>
  <si>
    <t>Cost Categories</t>
  </si>
  <si>
    <t>Plan</t>
  </si>
  <si>
    <t>Estimate</t>
  </si>
  <si>
    <t>G/L Accounts</t>
  </si>
  <si>
    <t>Salaries &amp; Wages</t>
  </si>
  <si>
    <t>Employee Expense</t>
  </si>
  <si>
    <t>52001500 - 52004500</t>
  </si>
  <si>
    <t xml:space="preserve">Outside Services </t>
  </si>
  <si>
    <t>52507000 - 52508000</t>
  </si>
  <si>
    <t>General Business Expense</t>
  </si>
  <si>
    <t xml:space="preserve">     Supplies &amp; Expense</t>
  </si>
  <si>
    <t xml:space="preserve">     Rents</t>
  </si>
  <si>
    <t>53800000, 53801000</t>
  </si>
  <si>
    <t xml:space="preserve">     Other Computer Costs</t>
  </si>
  <si>
    <t xml:space="preserve">     Advertising &amp; Promotion</t>
  </si>
  <si>
    <t xml:space="preserve">     Other Business Expense</t>
  </si>
  <si>
    <t>52503500, 52504000, 52504100, 52504200, 52504300, 52505000, 52505500, 52506000, 52506500, 52508100, 52508500, 53900000</t>
  </si>
  <si>
    <t>Subtotal</t>
  </si>
  <si>
    <t>Payroll Taxes</t>
  </si>
  <si>
    <t>Benefits</t>
  </si>
  <si>
    <t>EIS Charges</t>
  </si>
  <si>
    <t>EPSC Charges</t>
  </si>
  <si>
    <t>Analyst &amp; Associate Allocations</t>
  </si>
  <si>
    <t>Total Gross Expense</t>
  </si>
  <si>
    <t>Less: distributions to business units</t>
  </si>
  <si>
    <t>Net Expense</t>
  </si>
  <si>
    <t>Capital Expenditures</t>
  </si>
  <si>
    <t>Other Income</t>
  </si>
  <si>
    <t>RAC</t>
  </si>
  <si>
    <t>Proposed</t>
  </si>
  <si>
    <t>CREDIT RISK</t>
  </si>
  <si>
    <t>PORTFOLIO</t>
  </si>
  <si>
    <t>UNDERWRITING</t>
  </si>
  <si>
    <t>MARKET RISK</t>
  </si>
  <si>
    <t>TOTAL RAC</t>
  </si>
  <si>
    <t>Headcount</t>
  </si>
  <si>
    <t>Total Headcount</t>
  </si>
  <si>
    <t>Plus:  Analysts &amp; Associates</t>
  </si>
  <si>
    <t>Notes:</t>
  </si>
  <si>
    <t>Payroll taxes and benefits are calculated automatically based on monthly salaries.</t>
  </si>
  <si>
    <t>Salaries &amp; Wages calculated at average salary per position obtained from HR.</t>
  </si>
  <si>
    <t>Analyst and Associates budgeted at 2002 allocation rates of $7,800 per Analyst and $12,000 per Associate.</t>
  </si>
  <si>
    <t>ASSURANCE SERVICES</t>
  </si>
  <si>
    <t>Original</t>
  </si>
  <si>
    <t>ORIGINAL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</si>
</sst>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8" x14ac:knownFonts="1">
    <font>
      <sz val="10"/>
      <name val="Arial"/>
    </font>
    <font>
      <sz val="10"/>
      <name val="Arial"/>
      <family val="2"/>
    </font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2"/>
      <color indexed="55"/>
      <name val="Arial"/>
      <family val="2"/>
    </font>
    <font>
      <b/>
      <i/>
      <sz val="12"/>
      <color indexed="10"/>
      <name val="Arial"/>
      <family val="2"/>
    </font>
    <font>
      <sz val="8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sz val="10"/>
      <color indexed="18"/>
      <name val="Arial"/>
      <family val="2"/>
    </font>
    <font>
      <i/>
      <sz val="12"/>
      <name val="Arial"/>
      <family val="2"/>
    </font>
    <font>
      <i/>
      <sz val="12"/>
      <color indexed="18"/>
      <name val="Arial"/>
      <family val="2"/>
    </font>
    <font>
      <b/>
      <i/>
      <sz val="12"/>
      <name val="Arial"/>
      <family val="2"/>
    </font>
    <font>
      <b/>
      <i/>
      <sz val="12"/>
      <color indexed="18"/>
      <name val="Arial"/>
      <family val="2"/>
    </font>
    <font>
      <i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indexed="8"/>
      </bottom>
      <diagonal/>
    </border>
  </borders>
  <cellStyleXfs count="2">
    <xf numFmtId="0" fontId="0" fillId="0" borderId="0"/>
    <xf numFmtId="37" fontId="2" fillId="0" borderId="0"/>
  </cellStyleXfs>
  <cellXfs count="101">
    <xf numFmtId="0" fontId="0" fillId="0" borderId="0" xfId="0"/>
    <xf numFmtId="164" fontId="1" fillId="0" borderId="0" xfId="1" applyNumberFormat="1" applyFont="1"/>
    <xf numFmtId="164" fontId="1" fillId="0" borderId="0" xfId="1" applyNumberFormat="1" applyFont="1" applyAlignment="1">
      <alignment horizontal="left"/>
    </xf>
    <xf numFmtId="37" fontId="3" fillId="0" borderId="0" xfId="1" applyFont="1"/>
    <xf numFmtId="37" fontId="3" fillId="0" borderId="0" xfId="1" applyFont="1" applyBorder="1"/>
    <xf numFmtId="37" fontId="4" fillId="0" borderId="0" xfId="1" applyFont="1" applyAlignment="1">
      <alignment horizontal="centerContinuous"/>
    </xf>
    <xf numFmtId="37" fontId="3" fillId="0" borderId="0" xfId="1" applyFont="1" applyAlignment="1">
      <alignment horizontal="centerContinuous"/>
    </xf>
    <xf numFmtId="37" fontId="3" fillId="0" borderId="0" xfId="1" applyFont="1" applyBorder="1" applyAlignment="1">
      <alignment horizontal="centerContinuous"/>
    </xf>
    <xf numFmtId="37" fontId="5" fillId="0" borderId="0" xfId="1" applyFont="1" applyAlignment="1">
      <alignment horizontal="centerContinuous"/>
    </xf>
    <xf numFmtId="37" fontId="5" fillId="0" borderId="0" xfId="1" applyFont="1" applyBorder="1" applyAlignment="1">
      <alignment horizontal="centerContinuous"/>
    </xf>
    <xf numFmtId="37" fontId="5" fillId="0" borderId="0" xfId="1" applyFont="1"/>
    <xf numFmtId="37" fontId="5" fillId="0" borderId="0" xfId="1" quotePrefix="1" applyFont="1" applyAlignment="1">
      <alignment horizontal="centerContinuous"/>
    </xf>
    <xf numFmtId="37" fontId="6" fillId="0" borderId="0" xfId="1" applyFont="1"/>
    <xf numFmtId="37" fontId="3" fillId="0" borderId="0" xfId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centerContinuous"/>
    </xf>
    <xf numFmtId="37" fontId="7" fillId="0" borderId="0" xfId="1" applyFont="1"/>
    <xf numFmtId="37" fontId="3" fillId="0" borderId="1" xfId="1" applyFont="1" applyBorder="1"/>
    <xf numFmtId="0" fontId="3" fillId="0" borderId="0" xfId="1" applyNumberFormat="1" applyFont="1" applyBorder="1" applyAlignment="1">
      <alignment horizontal="center"/>
    </xf>
    <xf numFmtId="37" fontId="3" fillId="0" borderId="2" xfId="1" applyFont="1" applyBorder="1" applyAlignment="1">
      <alignment horizontal="center"/>
    </xf>
    <xf numFmtId="37" fontId="3" fillId="0" borderId="0" xfId="1" applyNumberFormat="1" applyFont="1" applyProtection="1"/>
    <xf numFmtId="37" fontId="3" fillId="0" borderId="0" xfId="1" applyNumberFormat="1" applyFont="1" applyBorder="1" applyProtection="1"/>
    <xf numFmtId="165" fontId="3" fillId="0" borderId="0" xfId="1" applyNumberFormat="1" applyFont="1" applyAlignment="1">
      <alignment horizontal="center"/>
    </xf>
    <xf numFmtId="37" fontId="8" fillId="0" borderId="0" xfId="1" applyNumberFormat="1" applyFont="1" applyBorder="1" applyAlignment="1" applyProtection="1">
      <alignment horizontal="left"/>
    </xf>
    <xf numFmtId="37" fontId="9" fillId="0" borderId="0" xfId="1" applyFont="1"/>
    <xf numFmtId="37" fontId="9" fillId="0" borderId="0" xfId="1" applyFont="1" applyAlignment="1">
      <alignment horizontal="centerContinuous"/>
    </xf>
    <xf numFmtId="37" fontId="3" fillId="0" borderId="0" xfId="1" applyNumberFormat="1" applyFont="1" applyAlignment="1" applyProtection="1">
      <alignment horizontal="centerContinuous"/>
    </xf>
    <xf numFmtId="37" fontId="3" fillId="0" borderId="0" xfId="1" applyNumberFormat="1" applyFont="1" applyBorder="1" applyAlignment="1" applyProtection="1">
      <alignment horizontal="centerContinuous"/>
    </xf>
    <xf numFmtId="37" fontId="3" fillId="0" borderId="0" xfId="1" applyFont="1" applyBorder="1" applyAlignment="1">
      <alignment horizontal="center"/>
    </xf>
    <xf numFmtId="37" fontId="5" fillId="0" borderId="0" xfId="1" applyNumberFormat="1" applyFont="1" applyProtection="1"/>
    <xf numFmtId="37" fontId="5" fillId="0" borderId="0" xfId="1" applyNumberFormat="1" applyFont="1" applyAlignment="1" applyProtection="1">
      <alignment horizontal="centerContinuous"/>
    </xf>
    <xf numFmtId="0" fontId="5" fillId="2" borderId="0" xfId="1" applyNumberFormat="1" applyFont="1" applyFill="1" applyAlignment="1">
      <alignment horizontal="center"/>
    </xf>
    <xf numFmtId="0" fontId="5" fillId="2" borderId="1" xfId="1" applyNumberFormat="1" applyFont="1" applyFill="1" applyBorder="1" applyAlignment="1">
      <alignment horizontal="center"/>
    </xf>
    <xf numFmtId="0" fontId="5" fillId="2" borderId="0" xfId="1" applyNumberFormat="1" applyFont="1" applyFill="1" applyBorder="1" applyAlignment="1">
      <alignment horizontal="center"/>
    </xf>
    <xf numFmtId="37" fontId="5" fillId="2" borderId="0" xfId="1" applyFont="1" applyFill="1"/>
    <xf numFmtId="37" fontId="5" fillId="2" borderId="0" xfId="1" applyNumberFormat="1" applyFont="1" applyFill="1" applyProtection="1"/>
    <xf numFmtId="37" fontId="5" fillId="2" borderId="0" xfId="1" applyFont="1" applyFill="1" applyAlignment="1">
      <alignment horizontal="center"/>
    </xf>
    <xf numFmtId="37" fontId="5" fillId="0" borderId="0" xfId="1" applyFont="1" applyFill="1"/>
    <xf numFmtId="37" fontId="3" fillId="0" borderId="2" xfId="1" applyNumberFormat="1" applyFont="1" applyBorder="1" applyProtection="1"/>
    <xf numFmtId="37" fontId="5" fillId="2" borderId="2" xfId="1" applyNumberFormat="1" applyFont="1" applyFill="1" applyBorder="1" applyProtection="1"/>
    <xf numFmtId="37" fontId="3" fillId="0" borderId="3" xfId="1" applyNumberFormat="1" applyFont="1" applyBorder="1" applyProtection="1"/>
    <xf numFmtId="37" fontId="5" fillId="2" borderId="3" xfId="1" applyNumberFormat="1" applyFont="1" applyFill="1" applyBorder="1" applyProtection="1"/>
    <xf numFmtId="37" fontId="5" fillId="2" borderId="0" xfId="1" applyNumberFormat="1" applyFont="1" applyFill="1" applyBorder="1" applyProtection="1"/>
    <xf numFmtId="37" fontId="5" fillId="0" borderId="0" xfId="1" applyFont="1" applyAlignment="1">
      <alignment horizontal="center"/>
    </xf>
    <xf numFmtId="37" fontId="5" fillId="0" borderId="0" xfId="1" applyNumberFormat="1" applyFont="1" applyFill="1" applyProtection="1"/>
    <xf numFmtId="37" fontId="10" fillId="0" borderId="0" xfId="1" applyFont="1"/>
    <xf numFmtId="37" fontId="10" fillId="0" borderId="0" xfId="1" applyFont="1" applyBorder="1"/>
    <xf numFmtId="37" fontId="11" fillId="0" borderId="0" xfId="1" applyNumberFormat="1" applyFont="1" applyFill="1" applyProtection="1"/>
    <xf numFmtId="37" fontId="10" fillId="0" borderId="2" xfId="1" applyFont="1" applyBorder="1"/>
    <xf numFmtId="37" fontId="11" fillId="0" borderId="2" xfId="1" applyNumberFormat="1" applyFont="1" applyFill="1" applyBorder="1" applyProtection="1"/>
    <xf numFmtId="37" fontId="10" fillId="0" borderId="3" xfId="1" applyFont="1" applyBorder="1"/>
    <xf numFmtId="37" fontId="11" fillId="0" borderId="3" xfId="1" applyNumberFormat="1" applyFont="1" applyFill="1" applyBorder="1" applyProtection="1"/>
    <xf numFmtId="37" fontId="12" fillId="0" borderId="0" xfId="1" applyFont="1"/>
    <xf numFmtId="37" fontId="5" fillId="0" borderId="0" xfId="1" applyFont="1" applyAlignment="1"/>
    <xf numFmtId="37" fontId="5" fillId="0" borderId="0" xfId="1" applyFont="1" applyAlignment="1">
      <alignment horizontal="right"/>
    </xf>
    <xf numFmtId="37" fontId="3" fillId="0" borderId="0" xfId="1" applyFont="1" applyAlignment="1"/>
    <xf numFmtId="37" fontId="10" fillId="0" borderId="0" xfId="1" applyNumberFormat="1" applyFont="1" applyFill="1" applyProtection="1"/>
    <xf numFmtId="37" fontId="10" fillId="0" borderId="0" xfId="1" applyFont="1" applyFill="1"/>
    <xf numFmtId="37" fontId="15" fillId="0" borderId="0" xfId="1" applyFont="1"/>
    <xf numFmtId="37" fontId="13" fillId="0" borderId="0" xfId="1" applyFont="1"/>
    <xf numFmtId="37" fontId="13" fillId="0" borderId="0" xfId="1" applyFont="1" applyBorder="1"/>
    <xf numFmtId="37" fontId="14" fillId="0" borderId="0" xfId="1" applyFont="1"/>
    <xf numFmtId="37" fontId="14" fillId="0" borderId="0" xfId="1" applyFont="1" applyBorder="1"/>
    <xf numFmtId="37" fontId="14" fillId="0" borderId="0" xfId="1" applyNumberFormat="1" applyFont="1" applyProtection="1"/>
    <xf numFmtId="37" fontId="16" fillId="0" borderId="0" xfId="1" applyNumberFormat="1" applyFont="1" applyFill="1" applyProtection="1"/>
    <xf numFmtId="37" fontId="14" fillId="0" borderId="2" xfId="1" applyFont="1" applyBorder="1"/>
    <xf numFmtId="37" fontId="14" fillId="0" borderId="2" xfId="1" applyNumberFormat="1" applyFont="1" applyBorder="1" applyProtection="1"/>
    <xf numFmtId="37" fontId="16" fillId="0" borderId="2" xfId="1" applyNumberFormat="1" applyFont="1" applyFill="1" applyBorder="1" applyProtection="1"/>
    <xf numFmtId="37" fontId="14" fillId="0" borderId="3" xfId="1" applyFont="1" applyBorder="1"/>
    <xf numFmtId="37" fontId="16" fillId="0" borderId="3" xfId="1" applyNumberFormat="1" applyFont="1" applyFill="1" applyBorder="1" applyProtection="1"/>
    <xf numFmtId="37" fontId="17" fillId="0" borderId="0" xfId="1" applyFont="1"/>
    <xf numFmtId="37" fontId="4" fillId="0" borderId="0" xfId="1" applyFont="1"/>
    <xf numFmtId="37" fontId="3" fillId="0" borderId="0" xfId="1" applyNumberFormat="1" applyFont="1" applyFill="1" applyProtection="1"/>
    <xf numFmtId="37" fontId="3" fillId="0" borderId="0" xfId="1" applyNumberFormat="1" applyFont="1" applyFill="1" applyBorder="1" applyProtection="1"/>
    <xf numFmtId="37" fontId="3" fillId="0" borderId="0" xfId="1" applyFont="1" applyFill="1"/>
    <xf numFmtId="37" fontId="3" fillId="0" borderId="0" xfId="1" applyFont="1" applyFill="1" applyBorder="1"/>
    <xf numFmtId="37" fontId="3" fillId="0" borderId="2" xfId="1" applyNumberFormat="1" applyFont="1" applyFill="1" applyBorder="1" applyProtection="1"/>
    <xf numFmtId="37" fontId="3" fillId="0" borderId="3" xfId="1" applyNumberFormat="1" applyFont="1" applyFill="1" applyBorder="1" applyProtection="1"/>
    <xf numFmtId="37" fontId="3" fillId="0" borderId="1" xfId="1" applyNumberFormat="1" applyFont="1" applyFill="1" applyBorder="1" applyProtection="1"/>
    <xf numFmtId="37" fontId="3" fillId="0" borderId="4" xfId="1" applyNumberFormat="1" applyFont="1" applyFill="1" applyBorder="1" applyProtection="1"/>
    <xf numFmtId="37" fontId="10" fillId="0" borderId="0" xfId="1" applyFont="1" applyFill="1" applyBorder="1"/>
    <xf numFmtId="37" fontId="10" fillId="0" borderId="2" xfId="1" applyFont="1" applyFill="1" applyBorder="1"/>
    <xf numFmtId="37" fontId="10" fillId="0" borderId="2" xfId="1" applyNumberFormat="1" applyFont="1" applyFill="1" applyBorder="1" applyProtection="1"/>
    <xf numFmtId="37" fontId="10" fillId="0" borderId="3" xfId="1" applyFont="1" applyFill="1" applyBorder="1"/>
    <xf numFmtId="37" fontId="15" fillId="0" borderId="0" xfId="1" applyFont="1" applyFill="1" applyAlignment="1">
      <alignment horizontal="center"/>
    </xf>
    <xf numFmtId="0" fontId="15" fillId="0" borderId="0" xfId="1" applyNumberFormat="1" applyFont="1" applyFill="1" applyBorder="1" applyAlignment="1">
      <alignment horizontal="center"/>
    </xf>
    <xf numFmtId="0" fontId="15" fillId="0" borderId="1" xfId="1" applyNumberFormat="1" applyFont="1" applyFill="1" applyBorder="1" applyAlignment="1">
      <alignment horizontal="center"/>
    </xf>
    <xf numFmtId="0" fontId="13" fillId="0" borderId="0" xfId="1" applyNumberFormat="1" applyFont="1" applyFill="1" applyBorder="1" applyAlignment="1">
      <alignment horizontal="center"/>
    </xf>
    <xf numFmtId="37" fontId="13" fillId="0" borderId="0" xfId="1" applyFont="1" applyFill="1"/>
    <xf numFmtId="37" fontId="13" fillId="0" borderId="0" xfId="1" applyNumberFormat="1" applyFont="1" applyFill="1" applyProtection="1"/>
    <xf numFmtId="37" fontId="13" fillId="0" borderId="2" xfId="1" applyNumberFormat="1" applyFont="1" applyFill="1" applyBorder="1" applyProtection="1"/>
    <xf numFmtId="37" fontId="13" fillId="0" borderId="3" xfId="1" applyNumberFormat="1" applyFont="1" applyFill="1" applyBorder="1" applyProtection="1"/>
    <xf numFmtId="37" fontId="13" fillId="0" borderId="0" xfId="1" applyNumberFormat="1" applyFont="1" applyFill="1" applyBorder="1" applyProtection="1"/>
    <xf numFmtId="37" fontId="14" fillId="0" borderId="0" xfId="1" applyNumberFormat="1" applyFont="1" applyFill="1" applyProtection="1"/>
    <xf numFmtId="37" fontId="14" fillId="0" borderId="2" xfId="1" applyNumberFormat="1" applyFont="1" applyFill="1" applyBorder="1" applyProtection="1"/>
    <xf numFmtId="37" fontId="14" fillId="0" borderId="3" xfId="1" applyNumberFormat="1" applyFont="1" applyFill="1" applyBorder="1" applyProtection="1"/>
    <xf numFmtId="37" fontId="14" fillId="0" borderId="0" xfId="1" applyFont="1" applyFill="1"/>
    <xf numFmtId="37" fontId="17" fillId="0" borderId="0" xfId="1" applyFont="1" applyFill="1"/>
    <xf numFmtId="165" fontId="3" fillId="0" borderId="0" xfId="1" applyNumberFormat="1" applyFont="1" applyAlignment="1">
      <alignment horizontal="center" wrapText="1"/>
    </xf>
    <xf numFmtId="37" fontId="5" fillId="3" borderId="0" xfId="1" applyFont="1" applyFill="1" applyAlignment="1">
      <alignment horizontal="center"/>
    </xf>
  </cellXfs>
  <cellStyles count="2">
    <cellStyle name="Normal" xfId="0" builtinId="0"/>
    <cellStyle name="Normal_100053 - cc plan 2002 v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03454/103454%20-%20cc%20plan%202002%20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00052/100052%20-%20cc%20plan%202002%20analysis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00053/100053%20-%20cc%20plan%202002%20v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00872/100872%20-%20cc%20plan%202002%20analysi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00054%20&amp;%20100055/100055%20-%20cc%20plan%202002%20analysis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00068/100068%20-%20cc%20plan%202002%20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/>
      <sheetData sheetId="1"/>
      <sheetData sheetId="2">
        <row r="11">
          <cell r="C11">
            <v>0</v>
          </cell>
          <cell r="D11">
            <v>0</v>
          </cell>
          <cell r="Q11">
            <v>0</v>
          </cell>
        </row>
        <row r="15">
          <cell r="C15">
            <v>0</v>
          </cell>
          <cell r="D15">
            <v>0</v>
          </cell>
          <cell r="Q15">
            <v>0</v>
          </cell>
        </row>
        <row r="23">
          <cell r="C23">
            <v>0</v>
          </cell>
          <cell r="D23">
            <v>0</v>
          </cell>
          <cell r="Q23">
            <v>0</v>
          </cell>
        </row>
        <row r="27">
          <cell r="C27">
            <v>0</v>
          </cell>
          <cell r="D27">
            <v>0</v>
          </cell>
          <cell r="Q27">
            <v>0</v>
          </cell>
        </row>
        <row r="31">
          <cell r="C31">
            <v>0</v>
          </cell>
          <cell r="D31">
            <v>0</v>
          </cell>
          <cell r="Q31">
            <v>0</v>
          </cell>
        </row>
        <row r="64">
          <cell r="C64">
            <v>0</v>
          </cell>
          <cell r="D64">
            <v>0</v>
          </cell>
          <cell r="Q64">
            <v>0</v>
          </cell>
        </row>
        <row r="105">
          <cell r="C105">
            <v>308000</v>
          </cell>
          <cell r="D105">
            <v>282000</v>
          </cell>
          <cell r="Q105">
            <v>399999.99999999994</v>
          </cell>
        </row>
        <row r="112">
          <cell r="C112">
            <v>0</v>
          </cell>
          <cell r="D112">
            <v>0</v>
          </cell>
          <cell r="Q112">
            <v>0</v>
          </cell>
        </row>
        <row r="136">
          <cell r="C136">
            <v>0</v>
          </cell>
          <cell r="D136">
            <v>0</v>
          </cell>
          <cell r="Q136">
            <v>0</v>
          </cell>
        </row>
        <row r="164">
          <cell r="C164">
            <v>0</v>
          </cell>
          <cell r="D164">
            <v>0</v>
          </cell>
          <cell r="Q164">
            <v>0</v>
          </cell>
        </row>
        <row r="168">
          <cell r="C168">
            <v>0</v>
          </cell>
          <cell r="D168">
            <v>0</v>
          </cell>
          <cell r="Q168">
            <v>0</v>
          </cell>
        </row>
        <row r="172">
          <cell r="C172">
            <v>0</v>
          </cell>
          <cell r="D172">
            <v>0</v>
          </cell>
          <cell r="Q172">
            <v>0</v>
          </cell>
        </row>
        <row r="178">
          <cell r="C178">
            <v>0</v>
          </cell>
          <cell r="D178">
            <v>0</v>
          </cell>
          <cell r="Q178">
            <v>0</v>
          </cell>
        </row>
        <row r="182">
          <cell r="C182">
            <v>0</v>
          </cell>
          <cell r="D182">
            <v>0</v>
          </cell>
          <cell r="Q182">
            <v>0</v>
          </cell>
        </row>
        <row r="186">
          <cell r="C186">
            <v>0</v>
          </cell>
          <cell r="D186">
            <v>0</v>
          </cell>
          <cell r="Q186">
            <v>0</v>
          </cell>
        </row>
        <row r="190">
          <cell r="C190">
            <v>0</v>
          </cell>
          <cell r="D190">
            <v>0</v>
          </cell>
          <cell r="Q190">
            <v>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0</v>
          </cell>
          <cell r="E37">
            <v>0</v>
          </cell>
          <cell r="G37">
            <v>0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>
        <row r="11">
          <cell r="C11">
            <v>36</v>
          </cell>
          <cell r="D11">
            <v>49</v>
          </cell>
          <cell r="Q11">
            <v>56</v>
          </cell>
        </row>
        <row r="15">
          <cell r="C15">
            <v>0</v>
          </cell>
          <cell r="D15">
            <v>1</v>
          </cell>
          <cell r="Q15">
            <v>0</v>
          </cell>
        </row>
        <row r="23">
          <cell r="C23">
            <v>3300188</v>
          </cell>
          <cell r="D23">
            <v>3470451</v>
          </cell>
          <cell r="Q23">
            <v>4876749.333333333</v>
          </cell>
        </row>
        <row r="27">
          <cell r="C27">
            <v>290491</v>
          </cell>
          <cell r="D27">
            <v>487514</v>
          </cell>
          <cell r="Q27">
            <v>220042</v>
          </cell>
        </row>
        <row r="31">
          <cell r="C31">
            <v>540471</v>
          </cell>
          <cell r="D31">
            <v>320973</v>
          </cell>
          <cell r="Q31">
            <v>706582</v>
          </cell>
        </row>
        <row r="64">
          <cell r="C64">
            <v>558000</v>
          </cell>
          <cell r="D64">
            <v>299380</v>
          </cell>
          <cell r="Q64">
            <v>350000</v>
          </cell>
        </row>
        <row r="105">
          <cell r="C105">
            <v>214992</v>
          </cell>
          <cell r="D105">
            <v>247786</v>
          </cell>
          <cell r="Q105">
            <v>500000</v>
          </cell>
        </row>
        <row r="112">
          <cell r="C112">
            <v>0</v>
          </cell>
          <cell r="D112">
            <v>0</v>
          </cell>
          <cell r="Q112">
            <v>0</v>
          </cell>
        </row>
        <row r="136">
          <cell r="C136">
            <v>120000</v>
          </cell>
          <cell r="D136">
            <v>18730</v>
          </cell>
          <cell r="Q136">
            <v>21000</v>
          </cell>
        </row>
        <row r="164">
          <cell r="C164">
            <v>24996</v>
          </cell>
          <cell r="D164">
            <v>40667</v>
          </cell>
          <cell r="Q164">
            <v>46000.000000000007</v>
          </cell>
        </row>
        <row r="168">
          <cell r="C168">
            <v>0</v>
          </cell>
          <cell r="D168">
            <v>2707</v>
          </cell>
          <cell r="Q168">
            <v>3000</v>
          </cell>
        </row>
        <row r="172">
          <cell r="C172">
            <v>8004</v>
          </cell>
          <cell r="D172">
            <v>0</v>
          </cell>
          <cell r="Q172">
            <v>0</v>
          </cell>
        </row>
        <row r="178">
          <cell r="C178">
            <v>514000</v>
          </cell>
          <cell r="D178">
            <v>76182</v>
          </cell>
          <cell r="Q178">
            <v>88000</v>
          </cell>
        </row>
        <row r="182">
          <cell r="C182">
            <v>354996</v>
          </cell>
          <cell r="D182">
            <v>300807</v>
          </cell>
          <cell r="Q182">
            <v>300000</v>
          </cell>
        </row>
        <row r="186">
          <cell r="C186">
            <v>120000</v>
          </cell>
          <cell r="D186">
            <v>151841</v>
          </cell>
          <cell r="Q186">
            <v>336000</v>
          </cell>
        </row>
        <row r="190">
          <cell r="C190">
            <v>0</v>
          </cell>
          <cell r="D190">
            <v>7800</v>
          </cell>
          <cell r="Q190">
            <v>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5893138.0000000009</v>
          </cell>
          <cell r="E37">
            <v>5362733.9999999991</v>
          </cell>
          <cell r="G37">
            <v>7377373.333333334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>
        <row r="11">
          <cell r="C11">
            <v>21</v>
          </cell>
          <cell r="D11">
            <v>15</v>
          </cell>
          <cell r="Q11">
            <v>15</v>
          </cell>
        </row>
        <row r="15">
          <cell r="C15">
            <v>0</v>
          </cell>
          <cell r="D15">
            <v>0</v>
          </cell>
          <cell r="Q15">
            <v>0</v>
          </cell>
        </row>
        <row r="23">
          <cell r="C23">
            <v>1767023</v>
          </cell>
          <cell r="D23">
            <v>1099924</v>
          </cell>
          <cell r="Q23">
            <v>1184888.5</v>
          </cell>
        </row>
        <row r="27">
          <cell r="C27">
            <v>175018</v>
          </cell>
          <cell r="D27">
            <v>125374</v>
          </cell>
          <cell r="Q27">
            <v>60926</v>
          </cell>
        </row>
        <row r="31">
          <cell r="C31">
            <v>257143</v>
          </cell>
          <cell r="D31">
            <v>120262</v>
          </cell>
          <cell r="Q31">
            <v>179826</v>
          </cell>
        </row>
        <row r="64">
          <cell r="C64">
            <v>354852</v>
          </cell>
          <cell r="D64">
            <v>80451</v>
          </cell>
          <cell r="Q64">
            <v>99000</v>
          </cell>
        </row>
        <row r="105">
          <cell r="C105">
            <v>138996</v>
          </cell>
          <cell r="D105">
            <v>314750</v>
          </cell>
          <cell r="Q105">
            <v>153000</v>
          </cell>
        </row>
        <row r="112">
          <cell r="C112">
            <v>0</v>
          </cell>
          <cell r="D112">
            <v>0</v>
          </cell>
          <cell r="Q112">
            <v>0</v>
          </cell>
        </row>
        <row r="136">
          <cell r="C136">
            <v>24996</v>
          </cell>
          <cell r="D136">
            <v>10596</v>
          </cell>
          <cell r="Q136">
            <v>30000</v>
          </cell>
        </row>
        <row r="164">
          <cell r="C164">
            <v>36000</v>
          </cell>
          <cell r="D164">
            <v>52675</v>
          </cell>
          <cell r="Q164">
            <v>61999.999999999993</v>
          </cell>
        </row>
        <row r="168">
          <cell r="C168">
            <v>0</v>
          </cell>
          <cell r="D168">
            <v>0</v>
          </cell>
          <cell r="Q168">
            <v>0</v>
          </cell>
        </row>
        <row r="172">
          <cell r="C172">
            <v>0</v>
          </cell>
          <cell r="D172">
            <v>0</v>
          </cell>
          <cell r="Q172">
            <v>0</v>
          </cell>
        </row>
        <row r="178">
          <cell r="C178">
            <v>322296</v>
          </cell>
          <cell r="D178">
            <v>67979</v>
          </cell>
          <cell r="Q178">
            <v>107000</v>
          </cell>
        </row>
        <row r="182">
          <cell r="C182">
            <v>300000</v>
          </cell>
          <cell r="D182">
            <v>165031</v>
          </cell>
          <cell r="Q182">
            <v>229999.99999999997</v>
          </cell>
        </row>
        <row r="186">
          <cell r="C186">
            <v>110004</v>
          </cell>
          <cell r="D186">
            <v>132931</v>
          </cell>
          <cell r="Q186">
            <v>162000</v>
          </cell>
        </row>
        <row r="190">
          <cell r="C190">
            <v>0</v>
          </cell>
          <cell r="D190">
            <v>0</v>
          </cell>
          <cell r="Q190">
            <v>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3425332</v>
          </cell>
          <cell r="E37">
            <v>2106702</v>
          </cell>
          <cell r="G37">
            <v>1414816.325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>
        <row r="11">
          <cell r="C11">
            <v>8</v>
          </cell>
          <cell r="D11">
            <v>9</v>
          </cell>
          <cell r="Q11">
            <v>9</v>
          </cell>
        </row>
        <row r="15">
          <cell r="C15">
            <v>0</v>
          </cell>
          <cell r="D15">
            <v>0</v>
          </cell>
          <cell r="Q15">
            <v>0</v>
          </cell>
        </row>
        <row r="23">
          <cell r="C23">
            <v>519834</v>
          </cell>
          <cell r="D23">
            <v>506904</v>
          </cell>
          <cell r="Q23">
            <v>631013</v>
          </cell>
        </row>
        <row r="27">
          <cell r="C27">
            <v>54145</v>
          </cell>
          <cell r="D27">
            <v>49834</v>
          </cell>
          <cell r="Q27">
            <v>34671</v>
          </cell>
        </row>
        <row r="31">
          <cell r="C31">
            <v>86488</v>
          </cell>
          <cell r="D31">
            <v>55676</v>
          </cell>
          <cell r="Q31">
            <v>100624</v>
          </cell>
        </row>
        <row r="64">
          <cell r="C64">
            <v>63592</v>
          </cell>
          <cell r="D64">
            <v>14241</v>
          </cell>
          <cell r="Q64">
            <v>22500</v>
          </cell>
        </row>
        <row r="105">
          <cell r="C105">
            <v>18000</v>
          </cell>
          <cell r="D105">
            <v>1419</v>
          </cell>
          <cell r="Q105">
            <v>3000.0000000000005</v>
          </cell>
        </row>
        <row r="112">
          <cell r="C112">
            <v>0</v>
          </cell>
          <cell r="D112">
            <v>0</v>
          </cell>
          <cell r="Q112">
            <v>0</v>
          </cell>
        </row>
        <row r="136">
          <cell r="C136">
            <v>7000</v>
          </cell>
          <cell r="D136">
            <v>0</v>
          </cell>
          <cell r="Q136">
            <v>0</v>
          </cell>
        </row>
        <row r="164">
          <cell r="C164">
            <v>7000</v>
          </cell>
          <cell r="D164">
            <v>5577</v>
          </cell>
          <cell r="Q164">
            <v>6999.9999999999991</v>
          </cell>
        </row>
        <row r="168">
          <cell r="C168">
            <v>0</v>
          </cell>
          <cell r="D168">
            <v>0</v>
          </cell>
          <cell r="Q168">
            <v>0</v>
          </cell>
        </row>
        <row r="172">
          <cell r="C172">
            <v>0</v>
          </cell>
          <cell r="D172">
            <v>0</v>
          </cell>
          <cell r="Q172">
            <v>0</v>
          </cell>
        </row>
        <row r="178">
          <cell r="C178">
            <v>19000</v>
          </cell>
          <cell r="D178">
            <v>6884</v>
          </cell>
          <cell r="Q178">
            <v>10000</v>
          </cell>
        </row>
        <row r="182">
          <cell r="C182">
            <v>77000</v>
          </cell>
          <cell r="D182">
            <v>96802</v>
          </cell>
          <cell r="Q182">
            <v>96000</v>
          </cell>
        </row>
        <row r="186">
          <cell r="C186">
            <v>2000</v>
          </cell>
          <cell r="D186">
            <v>3149</v>
          </cell>
          <cell r="Q186">
            <v>54000</v>
          </cell>
        </row>
        <row r="190">
          <cell r="C190">
            <v>0</v>
          </cell>
          <cell r="D190">
            <v>0</v>
          </cell>
          <cell r="Q190">
            <v>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840059</v>
          </cell>
          <cell r="E37">
            <v>734909</v>
          </cell>
          <cell r="G37">
            <v>333132.79999999999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>
        <row r="11">
          <cell r="C11">
            <v>34</v>
          </cell>
          <cell r="D11">
            <v>21</v>
          </cell>
          <cell r="Q11">
            <v>22</v>
          </cell>
        </row>
        <row r="15">
          <cell r="C15">
            <v>0</v>
          </cell>
          <cell r="D15">
            <v>11</v>
          </cell>
          <cell r="Q15">
            <v>9</v>
          </cell>
        </row>
        <row r="23">
          <cell r="C23">
            <v>3671583</v>
          </cell>
          <cell r="D23">
            <v>2616687</v>
          </cell>
          <cell r="Q23">
            <v>2474004.833333333</v>
          </cell>
        </row>
        <row r="27">
          <cell r="C27">
            <v>204342</v>
          </cell>
          <cell r="D27">
            <v>256600</v>
          </cell>
          <cell r="Q27">
            <v>97226</v>
          </cell>
        </row>
        <row r="31">
          <cell r="C31">
            <v>307354</v>
          </cell>
          <cell r="D31">
            <v>180693</v>
          </cell>
          <cell r="Q31">
            <v>330740</v>
          </cell>
        </row>
        <row r="64">
          <cell r="C64">
            <v>401292</v>
          </cell>
          <cell r="D64">
            <v>161000</v>
          </cell>
          <cell r="Q64">
            <v>197500</v>
          </cell>
        </row>
        <row r="105">
          <cell r="C105">
            <v>66000</v>
          </cell>
          <cell r="D105">
            <v>51346</v>
          </cell>
          <cell r="Q105">
            <v>67000</v>
          </cell>
        </row>
        <row r="112">
          <cell r="C112">
            <v>996</v>
          </cell>
          <cell r="D112">
            <v>0</v>
          </cell>
          <cell r="Q112">
            <v>1000.0000000000001</v>
          </cell>
        </row>
        <row r="136">
          <cell r="C136">
            <v>117996</v>
          </cell>
          <cell r="D136">
            <v>15626</v>
          </cell>
          <cell r="Q136">
            <v>21999.999999999996</v>
          </cell>
        </row>
        <row r="164">
          <cell r="C164">
            <v>0</v>
          </cell>
          <cell r="D164">
            <v>16733</v>
          </cell>
          <cell r="Q164">
            <v>24000</v>
          </cell>
        </row>
        <row r="168">
          <cell r="C168">
            <v>18996</v>
          </cell>
          <cell r="D168">
            <v>6122</v>
          </cell>
          <cell r="Q168">
            <v>9000</v>
          </cell>
        </row>
        <row r="172">
          <cell r="C172">
            <v>0</v>
          </cell>
          <cell r="D172">
            <v>0</v>
          </cell>
          <cell r="Q172">
            <v>0</v>
          </cell>
        </row>
        <row r="178">
          <cell r="C178">
            <v>723240</v>
          </cell>
          <cell r="D178">
            <v>55375</v>
          </cell>
          <cell r="Q178">
            <v>88000</v>
          </cell>
        </row>
        <row r="182">
          <cell r="C182">
            <v>337992</v>
          </cell>
          <cell r="D182">
            <v>280737</v>
          </cell>
          <cell r="Q182">
            <v>340000</v>
          </cell>
        </row>
        <row r="186">
          <cell r="C186">
            <v>153000</v>
          </cell>
          <cell r="D186">
            <v>159429</v>
          </cell>
          <cell r="Q186">
            <v>204000</v>
          </cell>
        </row>
        <row r="190">
          <cell r="C190">
            <v>0</v>
          </cell>
          <cell r="D190">
            <v>845600</v>
          </cell>
          <cell r="Q190">
            <v>1195200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5864802.9999999991</v>
          </cell>
          <cell r="E37">
            <v>4607466.9999999991</v>
          </cell>
          <cell r="G37">
            <v>4993670.833333333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>
        <row r="11">
          <cell r="C11">
            <v>35</v>
          </cell>
          <cell r="D11">
            <v>24</v>
          </cell>
          <cell r="Q11">
            <v>27</v>
          </cell>
        </row>
        <row r="15">
          <cell r="C15">
            <v>0</v>
          </cell>
          <cell r="D15">
            <v>0</v>
          </cell>
          <cell r="Q15">
            <v>0</v>
          </cell>
        </row>
        <row r="23">
          <cell r="C23">
            <v>3404242</v>
          </cell>
          <cell r="D23">
            <v>2402692</v>
          </cell>
          <cell r="Q23">
            <v>2713982</v>
          </cell>
        </row>
        <row r="27">
          <cell r="C27">
            <v>343373</v>
          </cell>
          <cell r="D27">
            <v>237480</v>
          </cell>
          <cell r="Q27">
            <v>115042</v>
          </cell>
        </row>
        <row r="31">
          <cell r="C31">
            <v>478087</v>
          </cell>
          <cell r="D31">
            <v>197854</v>
          </cell>
          <cell r="Q31">
            <v>375371</v>
          </cell>
        </row>
        <row r="64">
          <cell r="C64">
            <v>950292</v>
          </cell>
          <cell r="D64">
            <v>484934</v>
          </cell>
          <cell r="Q64">
            <v>460500</v>
          </cell>
        </row>
        <row r="105">
          <cell r="C105">
            <v>750000</v>
          </cell>
          <cell r="D105">
            <v>1329541</v>
          </cell>
          <cell r="Q105">
            <v>620000</v>
          </cell>
        </row>
        <row r="112">
          <cell r="C112">
            <v>0</v>
          </cell>
          <cell r="D112">
            <v>0</v>
          </cell>
          <cell r="Q112">
            <v>0</v>
          </cell>
        </row>
        <row r="136">
          <cell r="C136">
            <v>111000</v>
          </cell>
          <cell r="D136">
            <v>44249</v>
          </cell>
          <cell r="Q136">
            <v>49999.999999999993</v>
          </cell>
        </row>
        <row r="164">
          <cell r="C164">
            <v>27000</v>
          </cell>
          <cell r="D164">
            <v>20724</v>
          </cell>
          <cell r="Q164">
            <v>24999.999999999996</v>
          </cell>
        </row>
        <row r="168">
          <cell r="C168">
            <v>0</v>
          </cell>
          <cell r="D168">
            <v>26</v>
          </cell>
          <cell r="Q168">
            <v>1000.0000000000001</v>
          </cell>
        </row>
        <row r="172">
          <cell r="C172">
            <v>9996</v>
          </cell>
          <cell r="D172">
            <v>0</v>
          </cell>
          <cell r="Q172">
            <v>0</v>
          </cell>
        </row>
        <row r="178">
          <cell r="C178">
            <v>618984</v>
          </cell>
          <cell r="D178">
            <v>94170</v>
          </cell>
          <cell r="Q178">
            <v>116000</v>
          </cell>
        </row>
        <row r="182">
          <cell r="C182">
            <v>319788</v>
          </cell>
          <cell r="D182">
            <v>207328</v>
          </cell>
          <cell r="Q182">
            <v>265000.00000000006</v>
          </cell>
        </row>
        <row r="186">
          <cell r="C186">
            <v>105000</v>
          </cell>
          <cell r="D186">
            <v>193024</v>
          </cell>
          <cell r="Q186">
            <v>180000</v>
          </cell>
        </row>
        <row r="190">
          <cell r="C190">
            <v>0</v>
          </cell>
          <cell r="D190">
            <v>0</v>
          </cell>
          <cell r="Q190">
            <v>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6969765.9999999991</v>
          </cell>
          <cell r="E37">
            <v>5147023.0000000009</v>
          </cell>
          <cell r="G37">
            <v>4845895.0000000009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8"/>
  <sheetViews>
    <sheetView tabSelected="1" topLeftCell="D1" zoomScale="70" workbookViewId="0">
      <selection activeCell="D1" sqref="D1"/>
    </sheetView>
  </sheetViews>
  <sheetFormatPr defaultColWidth="11.140625" defaultRowHeight="15.75" x14ac:dyDescent="0.25"/>
  <cols>
    <col min="1" max="1" width="5.85546875" style="3" customWidth="1"/>
    <col min="2" max="2" width="23.85546875" style="3" customWidth="1"/>
    <col min="3" max="3" width="2.7109375" style="3" customWidth="1"/>
    <col min="4" max="6" width="12.140625" style="3" customWidth="1"/>
    <col min="7" max="7" width="2.7109375" style="4" customWidth="1"/>
    <col min="8" max="13" width="12.140625" style="3" hidden="1" customWidth="1"/>
    <col min="14" max="16" width="12.140625" style="3" customWidth="1"/>
    <col min="17" max="17" width="2.7109375" style="4" customWidth="1"/>
    <col min="18" max="20" width="12.140625" style="3" customWidth="1"/>
    <col min="21" max="21" width="2.7109375" style="4" customWidth="1"/>
    <col min="22" max="24" width="12.140625" style="3" customWidth="1"/>
    <col min="25" max="25" width="2.7109375" style="4" customWidth="1"/>
    <col min="26" max="28" width="12.140625" style="3" customWidth="1"/>
    <col min="29" max="29" width="2.7109375" style="4" customWidth="1"/>
    <col min="30" max="31" width="12.140625" style="10" customWidth="1"/>
    <col min="32" max="32" width="13.7109375" style="10" bestFit="1" customWidth="1"/>
    <col min="33" max="33" width="3.5703125" style="3" customWidth="1"/>
    <col min="34" max="34" width="71.5703125" style="3" hidden="1" customWidth="1"/>
    <col min="35" max="35" width="11.140625" style="75"/>
    <col min="36" max="16384" width="11.140625" style="3"/>
  </cols>
  <sheetData>
    <row r="1" spans="1:35" ht="18" x14ac:dyDescent="0.25">
      <c r="A1" s="1"/>
      <c r="B1" s="2"/>
      <c r="X1" s="72"/>
    </row>
    <row r="2" spans="1:35" ht="18" x14ac:dyDescent="0.25">
      <c r="A2" s="5"/>
      <c r="B2" s="6"/>
      <c r="C2" s="6"/>
      <c r="D2" s="6"/>
      <c r="E2" s="6"/>
      <c r="F2" s="6"/>
      <c r="G2" s="7"/>
      <c r="H2" s="6"/>
      <c r="I2" s="6"/>
      <c r="J2" s="6"/>
      <c r="K2" s="6"/>
      <c r="L2" s="6"/>
      <c r="M2" s="6"/>
      <c r="N2" s="6"/>
      <c r="O2" s="6"/>
      <c r="P2" s="6"/>
      <c r="Q2" s="7"/>
      <c r="R2" s="6"/>
      <c r="S2" s="6"/>
      <c r="T2" s="6"/>
      <c r="U2" s="7"/>
      <c r="V2" s="6"/>
      <c r="W2" s="6"/>
      <c r="X2" s="72"/>
      <c r="Y2" s="7"/>
      <c r="Z2" s="6"/>
      <c r="AA2" s="6"/>
      <c r="AB2" s="6"/>
      <c r="AC2" s="7"/>
      <c r="AD2" s="8"/>
      <c r="AE2" s="8"/>
      <c r="AF2" s="8"/>
      <c r="AG2" s="6"/>
    </row>
    <row r="3" spans="1:35" ht="18" x14ac:dyDescent="0.25">
      <c r="A3" s="5" t="s">
        <v>32</v>
      </c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7"/>
      <c r="R3" s="6"/>
      <c r="S3" s="6"/>
      <c r="T3" s="6"/>
      <c r="U3" s="7"/>
      <c r="V3" s="6"/>
      <c r="W3" s="6"/>
      <c r="X3" s="6"/>
      <c r="Y3" s="7"/>
      <c r="Z3" s="6"/>
      <c r="AA3" s="6"/>
      <c r="AB3" s="6"/>
      <c r="AC3" s="7"/>
      <c r="AD3" s="8"/>
      <c r="AE3" s="8"/>
      <c r="AF3" s="8"/>
      <c r="AG3" s="6"/>
    </row>
    <row r="4" spans="1:35" s="10" customFormat="1" ht="18" x14ac:dyDescent="0.25">
      <c r="A4" s="5" t="s">
        <v>0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  <c r="N4" s="8"/>
      <c r="O4" s="8"/>
      <c r="P4" s="8"/>
      <c r="Q4" s="9"/>
      <c r="R4" s="8"/>
      <c r="S4" s="8"/>
      <c r="T4" s="8"/>
      <c r="U4" s="9"/>
      <c r="V4" s="8"/>
      <c r="W4" s="8"/>
      <c r="X4" s="8"/>
      <c r="Y4" s="9"/>
      <c r="Z4" s="8"/>
      <c r="AA4" s="8"/>
      <c r="AB4" s="8"/>
      <c r="AC4" s="9"/>
      <c r="AD4" s="8"/>
      <c r="AE4" s="8"/>
      <c r="AF4" s="8"/>
      <c r="AG4" s="8"/>
      <c r="AI4" s="38"/>
    </row>
    <row r="5" spans="1:35" s="10" customFormat="1" ht="18" x14ac:dyDescent="0.25">
      <c r="A5" s="5" t="s">
        <v>1</v>
      </c>
      <c r="B5" s="8"/>
      <c r="C5" s="8"/>
      <c r="D5" s="8"/>
      <c r="E5" s="8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9"/>
      <c r="V5" s="8"/>
      <c r="W5" s="8"/>
      <c r="X5" s="8"/>
      <c r="Y5" s="9"/>
      <c r="Z5" s="8"/>
      <c r="AA5" s="8"/>
      <c r="AB5" s="8"/>
      <c r="AC5" s="9"/>
      <c r="AD5" s="8"/>
      <c r="AE5" s="8"/>
      <c r="AF5" s="8"/>
      <c r="AG5" s="8"/>
      <c r="AI5" s="38"/>
    </row>
    <row r="6" spans="1:35" s="10" customFormat="1" x14ac:dyDescent="0.25">
      <c r="A6" s="11" t="s">
        <v>2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9"/>
      <c r="V6" s="8"/>
      <c r="W6" s="8"/>
      <c r="X6" s="8"/>
      <c r="Y6" s="9"/>
      <c r="Z6" s="8"/>
      <c r="AA6" s="8"/>
      <c r="AB6" s="8"/>
      <c r="AC6" s="9"/>
      <c r="AD6" s="8"/>
      <c r="AE6" s="8"/>
      <c r="AF6" s="8"/>
      <c r="AG6" s="8"/>
      <c r="AI6" s="38"/>
    </row>
    <row r="7" spans="1:35" s="10" customFormat="1" x14ac:dyDescent="0.25">
      <c r="A7" s="11"/>
      <c r="B7" s="8"/>
      <c r="C7" s="8"/>
      <c r="D7" s="8"/>
      <c r="E7" s="8"/>
      <c r="F7" s="8"/>
      <c r="G7" s="9"/>
      <c r="H7" s="8"/>
      <c r="I7" s="8"/>
      <c r="J7" s="8"/>
      <c r="K7" s="8"/>
      <c r="L7" s="8"/>
      <c r="M7" s="8"/>
      <c r="N7" s="8"/>
      <c r="O7" s="8"/>
      <c r="P7" s="8"/>
      <c r="Q7" s="9"/>
      <c r="R7" s="8"/>
      <c r="S7" s="8"/>
      <c r="T7" s="8"/>
      <c r="U7" s="9"/>
      <c r="V7" s="8"/>
      <c r="W7" s="8"/>
      <c r="X7" s="8"/>
      <c r="Y7" s="9"/>
      <c r="Z7" s="8"/>
      <c r="AA7" s="8"/>
      <c r="AB7" s="8"/>
      <c r="AC7" s="9"/>
      <c r="AD7" s="8"/>
      <c r="AE7" s="8"/>
      <c r="AF7" s="8"/>
      <c r="AG7" s="8"/>
      <c r="AI7" s="38"/>
    </row>
    <row r="8" spans="1:35" x14ac:dyDescent="0.25">
      <c r="B8" s="12"/>
      <c r="D8" s="100" t="s">
        <v>34</v>
      </c>
      <c r="E8" s="100"/>
      <c r="F8" s="100"/>
      <c r="G8" s="29"/>
      <c r="J8" s="13"/>
      <c r="M8" s="13"/>
      <c r="N8" s="100" t="s">
        <v>46</v>
      </c>
      <c r="O8" s="100"/>
      <c r="P8" s="100"/>
      <c r="Q8" s="29"/>
      <c r="R8" s="100" t="s">
        <v>35</v>
      </c>
      <c r="S8" s="100"/>
      <c r="T8" s="100"/>
      <c r="U8" s="29"/>
      <c r="V8" s="100" t="s">
        <v>36</v>
      </c>
      <c r="W8" s="100"/>
      <c r="X8" s="100"/>
      <c r="Y8" s="29"/>
      <c r="Z8" s="100" t="s">
        <v>37</v>
      </c>
      <c r="AA8" s="100"/>
      <c r="AB8" s="100"/>
      <c r="AC8" s="29"/>
      <c r="AD8" s="100" t="s">
        <v>38</v>
      </c>
      <c r="AE8" s="100"/>
      <c r="AF8" s="100"/>
      <c r="AI8" s="85" t="s">
        <v>47</v>
      </c>
    </row>
    <row r="9" spans="1:35" x14ac:dyDescent="0.25">
      <c r="D9" s="3" t="s">
        <v>3</v>
      </c>
      <c r="F9" s="13" t="s">
        <v>33</v>
      </c>
      <c r="G9" s="29"/>
      <c r="H9" s="3" t="s">
        <v>3</v>
      </c>
      <c r="J9" s="13" t="s">
        <v>33</v>
      </c>
      <c r="K9" s="3" t="s">
        <v>3</v>
      </c>
      <c r="M9" s="13" t="s">
        <v>33</v>
      </c>
      <c r="N9" s="3" t="s">
        <v>3</v>
      </c>
      <c r="P9" s="13" t="s">
        <v>33</v>
      </c>
      <c r="Q9" s="29"/>
      <c r="R9" s="3" t="s">
        <v>3</v>
      </c>
      <c r="T9" s="13" t="s">
        <v>33</v>
      </c>
      <c r="U9" s="29"/>
      <c r="V9" s="3" t="s">
        <v>3</v>
      </c>
      <c r="X9" s="13" t="s">
        <v>33</v>
      </c>
      <c r="Y9" s="29"/>
      <c r="Z9" s="3" t="s">
        <v>3</v>
      </c>
      <c r="AB9" s="13" t="s">
        <v>33</v>
      </c>
      <c r="AC9" s="29"/>
      <c r="AD9" s="37" t="s">
        <v>3</v>
      </c>
      <c r="AE9" s="37"/>
      <c r="AF9" s="37" t="s">
        <v>33</v>
      </c>
      <c r="AI9" s="85" t="s">
        <v>33</v>
      </c>
    </row>
    <row r="10" spans="1:35" x14ac:dyDescent="0.25">
      <c r="D10" s="14">
        <v>2001</v>
      </c>
      <c r="E10" s="14">
        <v>2001</v>
      </c>
      <c r="F10" s="19" t="s">
        <v>5</v>
      </c>
      <c r="G10" s="19"/>
      <c r="H10" s="14">
        <v>2001</v>
      </c>
      <c r="I10" s="14">
        <v>2001</v>
      </c>
      <c r="J10" s="19" t="s">
        <v>5</v>
      </c>
      <c r="K10" s="14">
        <v>2001</v>
      </c>
      <c r="L10" s="14">
        <v>2001</v>
      </c>
      <c r="M10" s="19" t="s">
        <v>5</v>
      </c>
      <c r="N10" s="14">
        <v>2001</v>
      </c>
      <c r="O10" s="14">
        <v>2001</v>
      </c>
      <c r="P10" s="19" t="s">
        <v>5</v>
      </c>
      <c r="Q10" s="19"/>
      <c r="R10" s="14">
        <v>2001</v>
      </c>
      <c r="S10" s="14">
        <v>2001</v>
      </c>
      <c r="T10" s="19" t="s">
        <v>5</v>
      </c>
      <c r="U10" s="19"/>
      <c r="V10" s="14">
        <v>2001</v>
      </c>
      <c r="W10" s="14">
        <v>2001</v>
      </c>
      <c r="X10" s="19" t="s">
        <v>5</v>
      </c>
      <c r="Y10" s="19"/>
      <c r="Z10" s="14">
        <v>2001</v>
      </c>
      <c r="AA10" s="14">
        <v>2001</v>
      </c>
      <c r="AB10" s="19" t="s">
        <v>5</v>
      </c>
      <c r="AC10" s="19"/>
      <c r="AD10" s="32">
        <v>2001</v>
      </c>
      <c r="AE10" s="32">
        <v>2001</v>
      </c>
      <c r="AF10" s="34" t="s">
        <v>5</v>
      </c>
      <c r="AG10" s="16"/>
      <c r="AH10" s="17"/>
      <c r="AI10" s="86" t="s">
        <v>5</v>
      </c>
    </row>
    <row r="11" spans="1:35" x14ac:dyDescent="0.25">
      <c r="A11" s="18"/>
      <c r="B11" s="18" t="s">
        <v>4</v>
      </c>
      <c r="D11" s="15" t="s">
        <v>5</v>
      </c>
      <c r="E11" s="15" t="s">
        <v>6</v>
      </c>
      <c r="F11" s="15">
        <v>2002</v>
      </c>
      <c r="G11" s="19"/>
      <c r="H11" s="15" t="s">
        <v>5</v>
      </c>
      <c r="I11" s="15" t="s">
        <v>6</v>
      </c>
      <c r="J11" s="15">
        <v>2002</v>
      </c>
      <c r="K11" s="15" t="s">
        <v>5</v>
      </c>
      <c r="L11" s="15" t="s">
        <v>6</v>
      </c>
      <c r="M11" s="15">
        <v>2002</v>
      </c>
      <c r="N11" s="15" t="s">
        <v>5</v>
      </c>
      <c r="O11" s="15" t="s">
        <v>6</v>
      </c>
      <c r="P11" s="15">
        <v>2002</v>
      </c>
      <c r="Q11" s="19"/>
      <c r="R11" s="15" t="s">
        <v>5</v>
      </c>
      <c r="S11" s="15" t="s">
        <v>6</v>
      </c>
      <c r="T11" s="15">
        <v>2002</v>
      </c>
      <c r="U11" s="19"/>
      <c r="V11" s="15" t="s">
        <v>5</v>
      </c>
      <c r="W11" s="15" t="s">
        <v>6</v>
      </c>
      <c r="X11" s="15">
        <v>2002</v>
      </c>
      <c r="Y11" s="19"/>
      <c r="Z11" s="15" t="s">
        <v>5</v>
      </c>
      <c r="AA11" s="15" t="s">
        <v>6</v>
      </c>
      <c r="AB11" s="15">
        <v>2002</v>
      </c>
      <c r="AC11" s="19"/>
      <c r="AD11" s="33" t="s">
        <v>5</v>
      </c>
      <c r="AE11" s="33" t="s">
        <v>6</v>
      </c>
      <c r="AF11" s="33">
        <v>2002</v>
      </c>
      <c r="AG11" s="19"/>
      <c r="AH11" s="20" t="s">
        <v>7</v>
      </c>
      <c r="AI11" s="87">
        <v>2002</v>
      </c>
    </row>
    <row r="12" spans="1:35" x14ac:dyDescent="0.25">
      <c r="A12" s="4"/>
      <c r="B12" s="4"/>
      <c r="D12" s="19"/>
      <c r="E12" s="19"/>
      <c r="F12" s="19"/>
      <c r="G12" s="19"/>
      <c r="H12" s="19">
        <v>100053</v>
      </c>
      <c r="I12" s="19">
        <v>100053</v>
      </c>
      <c r="J12" s="19">
        <v>100053</v>
      </c>
      <c r="K12" s="19">
        <v>100872</v>
      </c>
      <c r="L12" s="19">
        <v>100872</v>
      </c>
      <c r="M12" s="19">
        <v>100872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34"/>
      <c r="AE12" s="34"/>
      <c r="AF12" s="34"/>
      <c r="AG12" s="19"/>
      <c r="AH12" s="29"/>
      <c r="AI12" s="88"/>
    </row>
    <row r="13" spans="1:35" ht="7.15" customHeight="1" x14ac:dyDescent="0.25">
      <c r="AD13" s="35"/>
      <c r="AE13" s="35"/>
      <c r="AF13" s="35"/>
      <c r="AI13" s="89"/>
    </row>
    <row r="14" spans="1:35" x14ac:dyDescent="0.25">
      <c r="A14" s="3" t="s">
        <v>8</v>
      </c>
      <c r="D14" s="21">
        <f>ROUND(+'[2]Detail Expense'!$C$23/1000,0)</f>
        <v>3300</v>
      </c>
      <c r="E14" s="21">
        <f>ROUND(+'[2]Detail Expense'!$D$23/1000,0)</f>
        <v>3470</v>
      </c>
      <c r="F14" s="73">
        <f>ROUND(+'[2]Detail Expense'!$Q$23/1000,0)</f>
        <v>4877</v>
      </c>
      <c r="G14" s="74"/>
      <c r="H14" s="73">
        <f>ROUND(+'[3]Detail Expense'!$C$23/1000,0)</f>
        <v>1767</v>
      </c>
      <c r="I14" s="73">
        <f>ROUND(+'[3]Detail Expense'!$D$23/1000,0)</f>
        <v>1100</v>
      </c>
      <c r="J14" s="73">
        <f>ROUND(+'[3]Detail Expense'!$Q$23/1000,0)</f>
        <v>1185</v>
      </c>
      <c r="K14" s="73">
        <f>ROUND(+'[4]Detail Expense'!$C$23/1000,0)</f>
        <v>520</v>
      </c>
      <c r="L14" s="73">
        <f>ROUND(+'[4]Detail Expense'!$D$23/1000,0)</f>
        <v>507</v>
      </c>
      <c r="M14" s="73">
        <f>ROUND(+'[4]Detail Expense'!$Q$23/1000,0)</f>
        <v>631</v>
      </c>
      <c r="N14" s="73">
        <f>ROUND(+'[1]Detail Expense'!$C$23/1000,0)</f>
        <v>0</v>
      </c>
      <c r="O14" s="73">
        <f>ROUND(+'[1]Detail Expense'!$D$23/1000,0)</f>
        <v>0</v>
      </c>
      <c r="P14" s="73">
        <f>ROUND(+'[1]Detail Expense'!$Q$23/1000,0)</f>
        <v>0</v>
      </c>
      <c r="Q14" s="74"/>
      <c r="R14" s="73">
        <f t="shared" ref="R14:T16" si="0">+H14+K14</f>
        <v>2287</v>
      </c>
      <c r="S14" s="73">
        <f t="shared" si="0"/>
        <v>1607</v>
      </c>
      <c r="T14" s="73">
        <f>+J14+M14</f>
        <v>1816</v>
      </c>
      <c r="U14" s="74"/>
      <c r="V14" s="73">
        <f>ROUND(+'[5]Detail Expense'!$C$23/1000,0)</f>
        <v>3672</v>
      </c>
      <c r="W14" s="73">
        <f>ROUND(+'[5]Detail Expense'!$D$23/1000,0)</f>
        <v>2617</v>
      </c>
      <c r="X14" s="73">
        <f>ROUND(+'[5]Detail Expense'!$Q$23/1000,0)</f>
        <v>2474</v>
      </c>
      <c r="Y14" s="74"/>
      <c r="Z14" s="73">
        <f>ROUND(+'[6]Detail Expense'!$C$23/1000,0)</f>
        <v>3404</v>
      </c>
      <c r="AA14" s="73">
        <f>ROUND(+'[6]Detail Expense'!$D$23/1000,0)</f>
        <v>2403</v>
      </c>
      <c r="AB14" s="73">
        <f>ROUND(+'[6]Detail Expense'!$Q$23/1000,0)</f>
        <v>2714</v>
      </c>
      <c r="AC14" s="22"/>
      <c r="AD14" s="36">
        <f t="shared" ref="AD14:AF16" si="1">+D14+R14+V14+Z14+N14</f>
        <v>12663</v>
      </c>
      <c r="AE14" s="36">
        <f t="shared" si="1"/>
        <v>10097</v>
      </c>
      <c r="AF14" s="36">
        <f t="shared" si="1"/>
        <v>11881</v>
      </c>
      <c r="AG14" s="21"/>
      <c r="AH14" s="23">
        <v>52000500</v>
      </c>
      <c r="AI14" s="90">
        <v>12601</v>
      </c>
    </row>
    <row r="15" spans="1:35" x14ac:dyDescent="0.25">
      <c r="A15" s="3" t="s">
        <v>9</v>
      </c>
      <c r="D15" s="21">
        <f>ROUND(+'[2]Detail Expense'!$C$64/1000,0)</f>
        <v>558</v>
      </c>
      <c r="E15" s="21">
        <f>ROUND(+'[2]Detail Expense'!$D$64/1000,0)</f>
        <v>299</v>
      </c>
      <c r="F15" s="73">
        <f>ROUND(+'[2]Detail Expense'!$Q$64/1000,0)</f>
        <v>350</v>
      </c>
      <c r="G15" s="74"/>
      <c r="H15" s="73">
        <f>ROUND(+'[3]Detail Expense'!$C$64/1000,0)</f>
        <v>355</v>
      </c>
      <c r="I15" s="73">
        <f>ROUND(+'[3]Detail Expense'!$D$64/1000,0)</f>
        <v>80</v>
      </c>
      <c r="J15" s="73">
        <f>ROUND(+'[3]Detail Expense'!$Q$64/1000,0)</f>
        <v>99</v>
      </c>
      <c r="K15" s="73">
        <f>ROUND(+'[4]Detail Expense'!$C$64/1000,0)</f>
        <v>64</v>
      </c>
      <c r="L15" s="73">
        <f>ROUND(+'[4]Detail Expense'!$D$64/1000,0)</f>
        <v>14</v>
      </c>
      <c r="M15" s="73">
        <f>ROUND(+'[4]Detail Expense'!$Q$64/1000,0)</f>
        <v>23</v>
      </c>
      <c r="N15" s="73">
        <f>ROUND(+'[1]Detail Expense'!$C$64/1000,0)</f>
        <v>0</v>
      </c>
      <c r="O15" s="73">
        <f>ROUND(+'[1]Detail Expense'!$D$64/1000,0)</f>
        <v>0</v>
      </c>
      <c r="P15" s="73">
        <f>ROUND(+'[1]Detail Expense'!$Q$64/1000,0)</f>
        <v>0</v>
      </c>
      <c r="Q15" s="74"/>
      <c r="R15" s="73">
        <f t="shared" si="0"/>
        <v>419</v>
      </c>
      <c r="S15" s="73">
        <f t="shared" si="0"/>
        <v>94</v>
      </c>
      <c r="T15" s="73">
        <f t="shared" si="0"/>
        <v>122</v>
      </c>
      <c r="U15" s="74"/>
      <c r="V15" s="73">
        <f>ROUND(+'[5]Detail Expense'!$C$64/1000,0)</f>
        <v>401</v>
      </c>
      <c r="W15" s="73">
        <f>ROUND(+'[5]Detail Expense'!$D$64/1000,0)</f>
        <v>161</v>
      </c>
      <c r="X15" s="73">
        <f>ROUND(+'[5]Detail Expense'!$Q$64/1000,0)</f>
        <v>198</v>
      </c>
      <c r="Y15" s="74"/>
      <c r="Z15" s="73">
        <f>ROUND(+'[6]Detail Expense'!$C$64/1000,0)</f>
        <v>950</v>
      </c>
      <c r="AA15" s="73">
        <f>ROUND(+'[6]Detail Expense'!$D$64/1000,0)</f>
        <v>485</v>
      </c>
      <c r="AB15" s="73">
        <f>ROUND(+'[6]Detail Expense'!$Q$64/1000,0)</f>
        <v>461</v>
      </c>
      <c r="AC15" s="22"/>
      <c r="AD15" s="36">
        <f t="shared" si="1"/>
        <v>2328</v>
      </c>
      <c r="AE15" s="36">
        <f t="shared" si="1"/>
        <v>1039</v>
      </c>
      <c r="AF15" s="36">
        <f t="shared" si="1"/>
        <v>1131</v>
      </c>
      <c r="AG15" s="21"/>
      <c r="AH15" s="23" t="s">
        <v>10</v>
      </c>
      <c r="AI15" s="90">
        <v>1892</v>
      </c>
    </row>
    <row r="16" spans="1:35" x14ac:dyDescent="0.25">
      <c r="A16" s="3" t="s">
        <v>11</v>
      </c>
      <c r="D16" s="21">
        <f>ROUND(+'[2]Detail Expense'!$C$105/1000,0)</f>
        <v>215</v>
      </c>
      <c r="E16" s="21">
        <f>ROUND(+'[2]Detail Expense'!$D$105/1000,0)</f>
        <v>248</v>
      </c>
      <c r="F16" s="73">
        <f>ROUND(+'[2]Detail Expense'!$Q$105/1000,0)</f>
        <v>500</v>
      </c>
      <c r="G16" s="74"/>
      <c r="H16" s="73">
        <f>ROUND(+'[3]Detail Expense'!$C$105/1000,0)</f>
        <v>139</v>
      </c>
      <c r="I16" s="73">
        <f>ROUND(+'[3]Detail Expense'!$D$105/1000,0)</f>
        <v>315</v>
      </c>
      <c r="J16" s="73">
        <f>ROUND(+'[3]Detail Expense'!$Q$105/1000,0)</f>
        <v>153</v>
      </c>
      <c r="K16" s="73">
        <f>ROUND(+'[4]Detail Expense'!$C$105/1000,0)</f>
        <v>18</v>
      </c>
      <c r="L16" s="73">
        <f>ROUND(+'[4]Detail Expense'!$D$105/1000,0)</f>
        <v>1</v>
      </c>
      <c r="M16" s="73">
        <f>ROUND(+'[4]Detail Expense'!$Q$105/1000,0)</f>
        <v>3</v>
      </c>
      <c r="N16" s="73">
        <f>ROUND(+'[1]Detail Expense'!$C$105/1000,0)</f>
        <v>308</v>
      </c>
      <c r="O16" s="73">
        <f>ROUND(+'[1]Detail Expense'!$D$105/1000,0)</f>
        <v>282</v>
      </c>
      <c r="P16" s="73">
        <f>ROUND(+'[1]Detail Expense'!$Q$105/1000,0)</f>
        <v>400</v>
      </c>
      <c r="Q16" s="74"/>
      <c r="R16" s="73">
        <f t="shared" si="0"/>
        <v>157</v>
      </c>
      <c r="S16" s="73">
        <f t="shared" si="0"/>
        <v>316</v>
      </c>
      <c r="T16" s="73">
        <f t="shared" si="0"/>
        <v>156</v>
      </c>
      <c r="U16" s="74"/>
      <c r="V16" s="73">
        <f>ROUND(+'[5]Detail Expense'!$C$105/1000,0)</f>
        <v>66</v>
      </c>
      <c r="W16" s="73">
        <f>ROUND(+'[5]Detail Expense'!$D$105/1000,0)</f>
        <v>51</v>
      </c>
      <c r="X16" s="73">
        <f>ROUND(+'[5]Detail Expense'!$Q$105/1000,0)</f>
        <v>67</v>
      </c>
      <c r="Y16" s="74"/>
      <c r="Z16" s="73">
        <f>ROUND(+'[6]Detail Expense'!$C$105/1000,0)</f>
        <v>750</v>
      </c>
      <c r="AA16" s="73">
        <f>ROUND(+'[6]Detail Expense'!$D$105/1000,0)</f>
        <v>1330</v>
      </c>
      <c r="AB16" s="73">
        <f>ROUND(+'[6]Detail Expense'!$Q$105/1000,0)</f>
        <v>620</v>
      </c>
      <c r="AC16" s="22"/>
      <c r="AD16" s="36">
        <f t="shared" si="1"/>
        <v>1496</v>
      </c>
      <c r="AE16" s="36">
        <f t="shared" si="1"/>
        <v>2227</v>
      </c>
      <c r="AF16" s="36">
        <f t="shared" si="1"/>
        <v>1743</v>
      </c>
      <c r="AG16" s="21"/>
      <c r="AH16" s="23" t="s">
        <v>12</v>
      </c>
      <c r="AI16" s="90">
        <v>2783</v>
      </c>
    </row>
    <row r="17" spans="1:35" x14ac:dyDescent="0.25">
      <c r="A17" s="3" t="s">
        <v>13</v>
      </c>
      <c r="F17" s="75"/>
      <c r="G17" s="76"/>
      <c r="H17" s="75"/>
      <c r="I17" s="75"/>
      <c r="J17" s="75"/>
      <c r="K17" s="75"/>
      <c r="L17" s="75"/>
      <c r="M17" s="75"/>
      <c r="N17" s="75"/>
      <c r="O17" s="75"/>
      <c r="P17" s="75"/>
      <c r="Q17" s="76"/>
      <c r="R17" s="75"/>
      <c r="S17" s="75"/>
      <c r="T17" s="75"/>
      <c r="U17" s="76"/>
      <c r="V17" s="75"/>
      <c r="W17" s="75"/>
      <c r="X17" s="75"/>
      <c r="Y17" s="76"/>
      <c r="Z17" s="75"/>
      <c r="AA17" s="75"/>
      <c r="AB17" s="75"/>
      <c r="AD17" s="35"/>
      <c r="AE17" s="35"/>
      <c r="AF17" s="35"/>
      <c r="AH17" s="23"/>
      <c r="AI17" s="89"/>
    </row>
    <row r="18" spans="1:35" x14ac:dyDescent="0.25">
      <c r="A18" s="3" t="s">
        <v>14</v>
      </c>
      <c r="D18" s="21">
        <f>ROUND(+'[2]Detail Expense'!$C$164/1000,0)</f>
        <v>25</v>
      </c>
      <c r="E18" s="21">
        <f>ROUND(+'[2]Detail Expense'!$D$164/1000,0)</f>
        <v>41</v>
      </c>
      <c r="F18" s="73">
        <f>ROUND(+'[2]Detail Expense'!$Q$164/1000,0)</f>
        <v>46</v>
      </c>
      <c r="G18" s="74"/>
      <c r="H18" s="73">
        <f>ROUND(+'[3]Detail Expense'!$C$164/1000,0)</f>
        <v>36</v>
      </c>
      <c r="I18" s="73">
        <f>ROUND(+'[3]Detail Expense'!$D$164/1000,0)</f>
        <v>53</v>
      </c>
      <c r="J18" s="73">
        <f>ROUND(+'[3]Detail Expense'!$Q$164/1000,0)</f>
        <v>62</v>
      </c>
      <c r="K18" s="73">
        <f>ROUND(+'[4]Detail Expense'!$C$164/1000,0)</f>
        <v>7</v>
      </c>
      <c r="L18" s="73">
        <f>ROUND(+'[4]Detail Expense'!$D$164/1000,0)</f>
        <v>6</v>
      </c>
      <c r="M18" s="73">
        <f>ROUND(+'[4]Detail Expense'!$Q$164/1000,0)</f>
        <v>7</v>
      </c>
      <c r="N18" s="73">
        <f>ROUND(+'[1]Detail Expense'!$C$164/1000,0)</f>
        <v>0</v>
      </c>
      <c r="O18" s="73">
        <f>ROUND(+'[1]Detail Expense'!$D$164/1000,0)</f>
        <v>0</v>
      </c>
      <c r="P18" s="73">
        <f>ROUND(+'[1]Detail Expense'!$Q$164/1000,0)</f>
        <v>0</v>
      </c>
      <c r="Q18" s="74"/>
      <c r="R18" s="73">
        <f t="shared" ref="R18:T22" si="2">+H18+K18</f>
        <v>43</v>
      </c>
      <c r="S18" s="73">
        <f t="shared" si="2"/>
        <v>59</v>
      </c>
      <c r="T18" s="73">
        <f t="shared" si="2"/>
        <v>69</v>
      </c>
      <c r="U18" s="74"/>
      <c r="V18" s="73">
        <f>ROUND(+'[5]Detail Expense'!$C$164/1000,0)</f>
        <v>0</v>
      </c>
      <c r="W18" s="73">
        <f>ROUND(+'[5]Detail Expense'!$D$164/1000,0)</f>
        <v>17</v>
      </c>
      <c r="X18" s="73">
        <f>ROUND(+'[5]Detail Expense'!$Q$164/1000,0)</f>
        <v>24</v>
      </c>
      <c r="Y18" s="74"/>
      <c r="Z18" s="73">
        <f>ROUND(+'[6]Detail Expense'!$C$164/1000,0)</f>
        <v>27</v>
      </c>
      <c r="AA18" s="73">
        <f>ROUND(+'[6]Detail Expense'!$D$164/1000,0)</f>
        <v>21</v>
      </c>
      <c r="AB18" s="73">
        <f>ROUND(+'[6]Detail Expense'!$Q$164/1000,0)</f>
        <v>25</v>
      </c>
      <c r="AC18" s="22"/>
      <c r="AD18" s="36">
        <f t="shared" ref="AD18:AF22" si="3">+D18+R18+V18+Z18+N18</f>
        <v>95</v>
      </c>
      <c r="AE18" s="36">
        <f t="shared" si="3"/>
        <v>138</v>
      </c>
      <c r="AF18" s="36">
        <f t="shared" si="3"/>
        <v>164</v>
      </c>
      <c r="AG18" s="21"/>
      <c r="AH18" s="23">
        <v>53600000</v>
      </c>
      <c r="AI18" s="90">
        <v>164</v>
      </c>
    </row>
    <row r="19" spans="1:35" x14ac:dyDescent="0.25">
      <c r="A19" s="3" t="s">
        <v>15</v>
      </c>
      <c r="D19" s="21">
        <f>ROUND((+'[2]Detail Expense'!$C$168+'[2]Detail Expense'!$C$172)/1000,0)</f>
        <v>8</v>
      </c>
      <c r="E19" s="21">
        <f>ROUND((+'[2]Detail Expense'!$D$168+'[2]Detail Expense'!$D$172)/1000,0)</f>
        <v>3</v>
      </c>
      <c r="F19" s="73">
        <f>ROUND((+'[2]Detail Expense'!$Q$168+'[2]Detail Expense'!$Q$172)/1000,0)</f>
        <v>3</v>
      </c>
      <c r="G19" s="74"/>
      <c r="H19" s="73">
        <f>ROUND((+'[3]Detail Expense'!$C$168+'[3]Detail Expense'!$C$172)/1000,0)</f>
        <v>0</v>
      </c>
      <c r="I19" s="73">
        <f>ROUND((+'[3]Detail Expense'!$D$168+'[3]Detail Expense'!$D$172)/1000,0)</f>
        <v>0</v>
      </c>
      <c r="J19" s="73">
        <f>ROUND((+'[3]Detail Expense'!$Q$168+'[3]Detail Expense'!$Q$172)/1000,0)</f>
        <v>0</v>
      </c>
      <c r="K19" s="73">
        <f>ROUND((+'[4]Detail Expense'!$C$168+'[4]Detail Expense'!$C$172)/1000,0)</f>
        <v>0</v>
      </c>
      <c r="L19" s="73">
        <f>ROUND((+'[4]Detail Expense'!$D$168+'[4]Detail Expense'!$D$172)/1000,0)</f>
        <v>0</v>
      </c>
      <c r="M19" s="73">
        <f>ROUND((+'[4]Detail Expense'!$Q$168+'[4]Detail Expense'!$Q$172)/1000,0)</f>
        <v>0</v>
      </c>
      <c r="N19" s="73">
        <f>ROUND((+'[1]Detail Expense'!$C$168+'[1]Detail Expense'!$C$172)/1000,0)</f>
        <v>0</v>
      </c>
      <c r="O19" s="73">
        <f>ROUND((+'[1]Detail Expense'!$D$168+'[1]Detail Expense'!$D$172)/1000,0)</f>
        <v>0</v>
      </c>
      <c r="P19" s="73">
        <f>ROUND((+'[1]Detail Expense'!$Q$168+'[1]Detail Expense'!$Q$172)/1000,0)</f>
        <v>0</v>
      </c>
      <c r="Q19" s="74"/>
      <c r="R19" s="73">
        <f t="shared" si="2"/>
        <v>0</v>
      </c>
      <c r="S19" s="73">
        <f t="shared" si="2"/>
        <v>0</v>
      </c>
      <c r="T19" s="73">
        <f t="shared" si="2"/>
        <v>0</v>
      </c>
      <c r="U19" s="74"/>
      <c r="V19" s="73">
        <f>ROUND((+'[5]Detail Expense'!$C$168+'[5]Detail Expense'!$C$172)/1000,0)</f>
        <v>19</v>
      </c>
      <c r="W19" s="73">
        <f>ROUND((+'[5]Detail Expense'!$D$168+'[5]Detail Expense'!$D$172)/1000,0)</f>
        <v>6</v>
      </c>
      <c r="X19" s="73">
        <f>ROUND((+'[5]Detail Expense'!$Q$168+'[5]Detail Expense'!$Q$172)/1000,0)</f>
        <v>9</v>
      </c>
      <c r="Y19" s="74"/>
      <c r="Z19" s="73">
        <f>ROUND((+'[6]Detail Expense'!$C$168+'[6]Detail Expense'!$C$172)/1000,0)</f>
        <v>10</v>
      </c>
      <c r="AA19" s="73">
        <f>ROUND((+'[6]Detail Expense'!$D$168+'[6]Detail Expense'!$D$172)/1000,0)</f>
        <v>0</v>
      </c>
      <c r="AB19" s="73">
        <f>ROUND((+'[6]Detail Expense'!$Q$168+'[6]Detail Expense'!$Q$172)/1000,0)</f>
        <v>1</v>
      </c>
      <c r="AC19" s="22"/>
      <c r="AD19" s="36">
        <f t="shared" si="3"/>
        <v>37</v>
      </c>
      <c r="AE19" s="36">
        <f t="shared" si="3"/>
        <v>9</v>
      </c>
      <c r="AF19" s="36">
        <f t="shared" si="3"/>
        <v>13</v>
      </c>
      <c r="AG19" s="21"/>
      <c r="AH19" s="23" t="s">
        <v>16</v>
      </c>
      <c r="AI19" s="90">
        <v>13</v>
      </c>
    </row>
    <row r="20" spans="1:35" x14ac:dyDescent="0.25">
      <c r="A20" s="3" t="s">
        <v>17</v>
      </c>
      <c r="D20" s="21">
        <f>ROUND(+'[2]Detail Expense'!$C$136/1000,0)</f>
        <v>120</v>
      </c>
      <c r="E20" s="21">
        <f>ROUND(+'[2]Detail Expense'!$D$136/1000,0)</f>
        <v>19</v>
      </c>
      <c r="F20" s="73">
        <f>ROUND(+'[2]Detail Expense'!$Q$136/1000,0)</f>
        <v>21</v>
      </c>
      <c r="G20" s="74"/>
      <c r="H20" s="73">
        <f>ROUND(+'[3]Detail Expense'!$C$136/1000,0)</f>
        <v>25</v>
      </c>
      <c r="I20" s="73">
        <f>ROUND(+'[3]Detail Expense'!$D$136/1000,0)</f>
        <v>11</v>
      </c>
      <c r="J20" s="73">
        <f>ROUND(+'[3]Detail Expense'!$Q$136/1000,0)</f>
        <v>30</v>
      </c>
      <c r="K20" s="73">
        <f>ROUND(+'[4]Detail Expense'!$C$136/1000,0)</f>
        <v>7</v>
      </c>
      <c r="L20" s="73">
        <f>ROUND(+'[4]Detail Expense'!$D$136/1000,0)</f>
        <v>0</v>
      </c>
      <c r="M20" s="73">
        <f>ROUND(+'[4]Detail Expense'!$Q$136/1000,0)</f>
        <v>0</v>
      </c>
      <c r="N20" s="73">
        <f>ROUND(+'[1]Detail Expense'!$C$136/1000,0)</f>
        <v>0</v>
      </c>
      <c r="O20" s="73">
        <f>ROUND(+'[1]Detail Expense'!$D$136/1000,0)</f>
        <v>0</v>
      </c>
      <c r="P20" s="73">
        <f>ROUND(+'[1]Detail Expense'!$Q$136/1000,0)</f>
        <v>0</v>
      </c>
      <c r="Q20" s="74"/>
      <c r="R20" s="73">
        <f t="shared" si="2"/>
        <v>32</v>
      </c>
      <c r="S20" s="73">
        <f t="shared" si="2"/>
        <v>11</v>
      </c>
      <c r="T20" s="73">
        <f t="shared" si="2"/>
        <v>30</v>
      </c>
      <c r="U20" s="74"/>
      <c r="V20" s="73">
        <f>ROUND(+'[5]Detail Expense'!$C$136/1000,0)</f>
        <v>118</v>
      </c>
      <c r="W20" s="73">
        <f>ROUND(+'[5]Detail Expense'!$D$136/1000,0)</f>
        <v>16</v>
      </c>
      <c r="X20" s="73">
        <f>ROUND(+'[5]Detail Expense'!$Q$136/1000,0)</f>
        <v>22</v>
      </c>
      <c r="Y20" s="74"/>
      <c r="Z20" s="73">
        <f>ROUND(+'[6]Detail Expense'!$C$136/1000,0)</f>
        <v>111</v>
      </c>
      <c r="AA20" s="73">
        <f>ROUND(+'[6]Detail Expense'!$D$136/1000,0)</f>
        <v>44</v>
      </c>
      <c r="AB20" s="73">
        <f>ROUND(+'[6]Detail Expense'!$Q$136/1000,0)</f>
        <v>50</v>
      </c>
      <c r="AC20" s="22"/>
      <c r="AD20" s="36">
        <f t="shared" si="3"/>
        <v>381</v>
      </c>
      <c r="AE20" s="36">
        <f t="shared" si="3"/>
        <v>90</v>
      </c>
      <c r="AF20" s="36">
        <f t="shared" si="3"/>
        <v>123</v>
      </c>
      <c r="AG20" s="21"/>
      <c r="AH20" s="23">
        <v>52504500</v>
      </c>
      <c r="AI20" s="90">
        <v>203</v>
      </c>
    </row>
    <row r="21" spans="1:35" x14ac:dyDescent="0.25">
      <c r="A21" s="3" t="s">
        <v>18</v>
      </c>
      <c r="D21" s="21">
        <f>ROUND(+'[2]Detail Expense'!$C$112/1000,0)</f>
        <v>0</v>
      </c>
      <c r="E21" s="21">
        <f>ROUND(+'[2]Detail Expense'!$D$112/1000,0)</f>
        <v>0</v>
      </c>
      <c r="F21" s="73">
        <f>ROUND(+'[2]Detail Expense'!$Q$112/1000,0)</f>
        <v>0</v>
      </c>
      <c r="G21" s="74"/>
      <c r="H21" s="73">
        <f>ROUND(+'[3]Detail Expense'!$C$112/1000,0)</f>
        <v>0</v>
      </c>
      <c r="I21" s="73">
        <f>ROUND(+'[3]Detail Expense'!$D$112/1000,0)</f>
        <v>0</v>
      </c>
      <c r="J21" s="73">
        <f>ROUND(+'[3]Detail Expense'!$Q$112/1000,0)</f>
        <v>0</v>
      </c>
      <c r="K21" s="73">
        <f>ROUND(+'[4]Detail Expense'!$C$112/1000,0)</f>
        <v>0</v>
      </c>
      <c r="L21" s="73">
        <f>ROUND(+'[4]Detail Expense'!$D$112/1000,0)</f>
        <v>0</v>
      </c>
      <c r="M21" s="73">
        <f>ROUND(+'[4]Detail Expense'!$Q$112/1000,0)</f>
        <v>0</v>
      </c>
      <c r="N21" s="73">
        <f>ROUND(+'[1]Detail Expense'!$C$112/1000,0)</f>
        <v>0</v>
      </c>
      <c r="O21" s="73">
        <f>ROUND(+'[1]Detail Expense'!$D$112/1000,0)</f>
        <v>0</v>
      </c>
      <c r="P21" s="73">
        <f>ROUND(+'[1]Detail Expense'!$Q$112/1000,0)</f>
        <v>0</v>
      </c>
      <c r="Q21" s="74"/>
      <c r="R21" s="73">
        <f t="shared" si="2"/>
        <v>0</v>
      </c>
      <c r="S21" s="73">
        <f t="shared" si="2"/>
        <v>0</v>
      </c>
      <c r="T21" s="73">
        <f t="shared" si="2"/>
        <v>0</v>
      </c>
      <c r="U21" s="74"/>
      <c r="V21" s="73">
        <f>ROUND(+'[5]Detail Expense'!$C$112/1000,0)</f>
        <v>1</v>
      </c>
      <c r="W21" s="73">
        <f>ROUND(+'[5]Detail Expense'!$D$112/1000,0)</f>
        <v>0</v>
      </c>
      <c r="X21" s="73">
        <f>ROUND(+'[5]Detail Expense'!$Q$112/1000,0)</f>
        <v>1</v>
      </c>
      <c r="Y21" s="74"/>
      <c r="Z21" s="73">
        <f>ROUND(+'[6]Detail Expense'!$C$112/1000,0)</f>
        <v>0</v>
      </c>
      <c r="AA21" s="73">
        <f>ROUND(+'[6]Detail Expense'!$D$112/1000,0)</f>
        <v>0</v>
      </c>
      <c r="AB21" s="73">
        <f>ROUND(+'[6]Detail Expense'!$Q$112/1000,0)</f>
        <v>0</v>
      </c>
      <c r="AC21" s="22"/>
      <c r="AD21" s="36">
        <f t="shared" si="3"/>
        <v>1</v>
      </c>
      <c r="AE21" s="36">
        <f t="shared" si="3"/>
        <v>0</v>
      </c>
      <c r="AF21" s="36">
        <f t="shared" si="3"/>
        <v>1</v>
      </c>
      <c r="AG21" s="21"/>
      <c r="AH21" s="23">
        <v>52500500</v>
      </c>
      <c r="AI21" s="90">
        <v>1</v>
      </c>
    </row>
    <row r="22" spans="1:35" x14ac:dyDescent="0.25">
      <c r="A22" s="3" t="s">
        <v>19</v>
      </c>
      <c r="D22" s="3">
        <f>ROUND('[2]Detail Expense'!$C$178/1000,0)-SUM(D18:D21)</f>
        <v>361</v>
      </c>
      <c r="E22" s="3">
        <f>ROUND('[2]Detail Expense'!$D$178/1000,0)-SUM(E18:E21)</f>
        <v>13</v>
      </c>
      <c r="F22" s="75">
        <f>ROUND('[2]Detail Expense'!$Q$178/1000,0)-SUM(F18:F21)</f>
        <v>18</v>
      </c>
      <c r="G22" s="76"/>
      <c r="H22" s="75">
        <f>ROUND('[3]Detail Expense'!$C$178/1000,0)-SUM(H18:H21)</f>
        <v>261</v>
      </c>
      <c r="I22" s="75">
        <f>ROUND('[3]Detail Expense'!$D$178/1000,0)-SUM(I18:I21)</f>
        <v>4</v>
      </c>
      <c r="J22" s="75">
        <f>ROUND('[3]Detail Expense'!$Q$178/1000,0)-SUM(J18:J21)</f>
        <v>15</v>
      </c>
      <c r="K22" s="75">
        <f>ROUND('[4]Detail Expense'!$C$178/1000,0)-SUM(K18:K21)</f>
        <v>5</v>
      </c>
      <c r="L22" s="75">
        <f>ROUND('[4]Detail Expense'!$D$178/1000,0)-SUM(L18:L21)</f>
        <v>1</v>
      </c>
      <c r="M22" s="75">
        <f>ROUND('[4]Detail Expense'!$Q$178/1000,0)-SUM(M18:M21)</f>
        <v>3</v>
      </c>
      <c r="N22" s="73">
        <f>ROUND('[1]Detail Expense'!$C$178/1000,0)-SUM(N18:N21)</f>
        <v>0</v>
      </c>
      <c r="O22" s="73">
        <f>ROUND('[1]Detail Expense'!$D$178/1000,0)-SUM(O18:O21)</f>
        <v>0</v>
      </c>
      <c r="P22" s="73">
        <f>ROUND('[1]Detail Expense'!$Q$178/1000,0)-SUM(P18:P21)</f>
        <v>0</v>
      </c>
      <c r="Q22" s="76"/>
      <c r="R22" s="73">
        <f t="shared" si="2"/>
        <v>266</v>
      </c>
      <c r="S22" s="73">
        <f t="shared" si="2"/>
        <v>5</v>
      </c>
      <c r="T22" s="73">
        <f t="shared" si="2"/>
        <v>18</v>
      </c>
      <c r="U22" s="76"/>
      <c r="V22" s="75">
        <f>ROUND('[5]Detail Expense'!$C$178/1000,0)-SUM(V18:V21)</f>
        <v>585</v>
      </c>
      <c r="W22" s="75">
        <f>ROUND('[5]Detail Expense'!$D$178/1000,0)-SUM(W18:W21)</f>
        <v>16</v>
      </c>
      <c r="X22" s="75">
        <f>ROUND('[5]Detail Expense'!$Q$178/1000,0)-SUM(X18:X21)</f>
        <v>32</v>
      </c>
      <c r="Y22" s="76"/>
      <c r="Z22" s="75">
        <f>ROUND('[6]Detail Expense'!$C$178/1000,0)-SUM(Z18:Z21)</f>
        <v>471</v>
      </c>
      <c r="AA22" s="75">
        <f>ROUND('[6]Detail Expense'!$D$178/1000,0)-SUM(AA18:AA21)</f>
        <v>29</v>
      </c>
      <c r="AB22" s="75">
        <f>ROUND('[6]Detail Expense'!$Q$178/1000,0)-SUM(AB18:AB21)</f>
        <v>40</v>
      </c>
      <c r="AD22" s="36">
        <f t="shared" si="3"/>
        <v>1683</v>
      </c>
      <c r="AE22" s="36">
        <f t="shared" si="3"/>
        <v>63</v>
      </c>
      <c r="AF22" s="36">
        <f t="shared" si="3"/>
        <v>108</v>
      </c>
      <c r="AH22" s="99" t="s">
        <v>20</v>
      </c>
      <c r="AI22" s="90">
        <v>330</v>
      </c>
    </row>
    <row r="23" spans="1:35" x14ac:dyDescent="0.25">
      <c r="D23" s="21"/>
      <c r="E23" s="21"/>
      <c r="F23" s="73"/>
      <c r="G23" s="74"/>
      <c r="H23" s="73"/>
      <c r="I23" s="73"/>
      <c r="J23" s="73"/>
      <c r="K23" s="73"/>
      <c r="L23" s="73"/>
      <c r="M23" s="73"/>
      <c r="N23" s="73"/>
      <c r="O23" s="73"/>
      <c r="P23" s="73"/>
      <c r="Q23" s="74"/>
      <c r="R23" s="73"/>
      <c r="S23" s="73"/>
      <c r="T23" s="73"/>
      <c r="U23" s="74"/>
      <c r="V23" s="73"/>
      <c r="W23" s="73"/>
      <c r="X23" s="73"/>
      <c r="Y23" s="74"/>
      <c r="Z23" s="73"/>
      <c r="AA23" s="73"/>
      <c r="AB23" s="73"/>
      <c r="AC23" s="22"/>
      <c r="AD23" s="36"/>
      <c r="AE23" s="36"/>
      <c r="AF23" s="36"/>
      <c r="AG23" s="21"/>
      <c r="AH23" s="99"/>
      <c r="AI23" s="90"/>
    </row>
    <row r="24" spans="1:35" x14ac:dyDescent="0.25">
      <c r="B24" s="3" t="s">
        <v>21</v>
      </c>
      <c r="D24" s="21">
        <f>SUM(D14:D22)</f>
        <v>4587</v>
      </c>
      <c r="E24" s="21">
        <f>SUM(E14:E22)</f>
        <v>4093</v>
      </c>
      <c r="F24" s="73">
        <f>SUM(F14:F22)</f>
        <v>5815</v>
      </c>
      <c r="G24" s="74"/>
      <c r="H24" s="73">
        <f t="shared" ref="H24:T24" si="4">SUM(H14:H22)</f>
        <v>2583</v>
      </c>
      <c r="I24" s="73">
        <f t="shared" si="4"/>
        <v>1563</v>
      </c>
      <c r="J24" s="73">
        <f t="shared" si="4"/>
        <v>1544</v>
      </c>
      <c r="K24" s="73">
        <f t="shared" si="4"/>
        <v>621</v>
      </c>
      <c r="L24" s="73">
        <f t="shared" si="4"/>
        <v>529</v>
      </c>
      <c r="M24" s="73">
        <f t="shared" si="4"/>
        <v>667</v>
      </c>
      <c r="N24" s="73">
        <f>SUM(N14:N22)</f>
        <v>308</v>
      </c>
      <c r="O24" s="73">
        <f>SUM(O14:O22)</f>
        <v>282</v>
      </c>
      <c r="P24" s="73">
        <f>SUM(P14:P22)</f>
        <v>400</v>
      </c>
      <c r="Q24" s="74"/>
      <c r="R24" s="73">
        <f t="shared" si="4"/>
        <v>3204</v>
      </c>
      <c r="S24" s="73">
        <f t="shared" si="4"/>
        <v>2092</v>
      </c>
      <c r="T24" s="73">
        <f t="shared" si="4"/>
        <v>2211</v>
      </c>
      <c r="U24" s="74"/>
      <c r="V24" s="73">
        <f>SUM(V14:V22)</f>
        <v>4862</v>
      </c>
      <c r="W24" s="73">
        <f>SUM(W14:W22)</f>
        <v>2884</v>
      </c>
      <c r="X24" s="73">
        <f>SUM(X14:X22)</f>
        <v>2827</v>
      </c>
      <c r="Y24" s="74"/>
      <c r="Z24" s="73">
        <f>SUM(Z14:Z22)</f>
        <v>5723</v>
      </c>
      <c r="AA24" s="73">
        <f>SUM(AA14:AA22)</f>
        <v>4312</v>
      </c>
      <c r="AB24" s="73">
        <f>SUM(AB14:AB22)</f>
        <v>3911</v>
      </c>
      <c r="AC24" s="22"/>
      <c r="AD24" s="36">
        <f>SUM(AD14:AD22)</f>
        <v>18684</v>
      </c>
      <c r="AE24" s="36">
        <f>SUM(AE14:AE22)</f>
        <v>13663</v>
      </c>
      <c r="AF24" s="36">
        <f>SUM(AF14:AF22)</f>
        <v>15164</v>
      </c>
      <c r="AG24" s="21"/>
      <c r="AH24" s="23"/>
      <c r="AI24" s="90">
        <v>17987</v>
      </c>
    </row>
    <row r="25" spans="1:35" x14ac:dyDescent="0.25">
      <c r="D25" s="21"/>
      <c r="E25" s="21"/>
      <c r="F25" s="73"/>
      <c r="G25" s="74"/>
      <c r="H25" s="73"/>
      <c r="I25" s="73"/>
      <c r="J25" s="73"/>
      <c r="K25" s="73"/>
      <c r="L25" s="73"/>
      <c r="M25" s="73"/>
      <c r="N25" s="73"/>
      <c r="O25" s="73"/>
      <c r="P25" s="73"/>
      <c r="Q25" s="74"/>
      <c r="R25" s="73"/>
      <c r="S25" s="73"/>
      <c r="T25" s="73"/>
      <c r="U25" s="74"/>
      <c r="V25" s="73"/>
      <c r="W25" s="73"/>
      <c r="X25" s="73"/>
      <c r="Y25" s="74"/>
      <c r="Z25" s="73"/>
      <c r="AA25" s="73"/>
      <c r="AB25" s="73"/>
      <c r="AC25" s="22"/>
      <c r="AD25" s="36"/>
      <c r="AE25" s="36"/>
      <c r="AF25" s="36"/>
      <c r="AG25" s="21"/>
      <c r="AH25" s="23"/>
      <c r="AI25" s="90"/>
    </row>
    <row r="26" spans="1:35" x14ac:dyDescent="0.25">
      <c r="A26" s="3" t="s">
        <v>22</v>
      </c>
      <c r="D26" s="21">
        <f>ROUND(+'[2]Detail Expense'!$C$27/1000,0)</f>
        <v>290</v>
      </c>
      <c r="E26" s="21">
        <f>ROUND(+'[2]Detail Expense'!$D$27/1000,0)</f>
        <v>488</v>
      </c>
      <c r="F26" s="73">
        <f>ROUND(+'[2]Detail Expense'!$Q$27/1000,0)</f>
        <v>220</v>
      </c>
      <c r="G26" s="74"/>
      <c r="H26" s="73">
        <f>ROUND(+'[3]Detail Expense'!$C$27/1000,0)</f>
        <v>175</v>
      </c>
      <c r="I26" s="73">
        <f>ROUND(+'[3]Detail Expense'!$D$27/1000,0)</f>
        <v>125</v>
      </c>
      <c r="J26" s="73">
        <f>ROUND(+'[3]Detail Expense'!$Q$27/1000,0)</f>
        <v>61</v>
      </c>
      <c r="K26" s="73">
        <f>ROUND(+'[4]Detail Expense'!$C$27/1000,0)</f>
        <v>54</v>
      </c>
      <c r="L26" s="73">
        <f>ROUND(+'[4]Detail Expense'!$D$27/1000,0)</f>
        <v>50</v>
      </c>
      <c r="M26" s="73">
        <f>ROUND(+'[4]Detail Expense'!$Q$27/1000,0)</f>
        <v>35</v>
      </c>
      <c r="N26" s="73">
        <f>ROUND(+'[1]Detail Expense'!$C$27/1000,0)</f>
        <v>0</v>
      </c>
      <c r="O26" s="73">
        <f>ROUND(+'[1]Detail Expense'!$D$27/1000,0)</f>
        <v>0</v>
      </c>
      <c r="P26" s="73">
        <f>ROUND(+'[1]Detail Expense'!$Q$27/1000,0)</f>
        <v>0</v>
      </c>
      <c r="Q26" s="74"/>
      <c r="R26" s="73">
        <f t="shared" ref="R26:T30" si="5">+H26+K26</f>
        <v>229</v>
      </c>
      <c r="S26" s="73">
        <f t="shared" si="5"/>
        <v>175</v>
      </c>
      <c r="T26" s="73">
        <f t="shared" si="5"/>
        <v>96</v>
      </c>
      <c r="U26" s="74"/>
      <c r="V26" s="73">
        <f>ROUND(+'[5]Detail Expense'!$C$27/1000,0)</f>
        <v>204</v>
      </c>
      <c r="W26" s="73">
        <f>ROUND(+'[5]Detail Expense'!$D$27/1000,0)</f>
        <v>257</v>
      </c>
      <c r="X26" s="73">
        <f>ROUND(+'[5]Detail Expense'!$Q$27/1000,0)</f>
        <v>97</v>
      </c>
      <c r="Y26" s="74"/>
      <c r="Z26" s="73">
        <f>ROUND(+'[6]Detail Expense'!$C$27/1000,0)</f>
        <v>343</v>
      </c>
      <c r="AA26" s="73">
        <f>ROUND(+'[6]Detail Expense'!$D$27/1000,0)</f>
        <v>237</v>
      </c>
      <c r="AB26" s="73">
        <f>ROUND(+'[6]Detail Expense'!$Q$27/1000,0)</f>
        <v>115</v>
      </c>
      <c r="AC26" s="22"/>
      <c r="AD26" s="36">
        <f t="shared" ref="AD26:AF27" si="6">+D26+R26+V26+Z26+N26</f>
        <v>1066</v>
      </c>
      <c r="AE26" s="36">
        <f t="shared" si="6"/>
        <v>1157</v>
      </c>
      <c r="AF26" s="36">
        <f t="shared" si="6"/>
        <v>528</v>
      </c>
      <c r="AG26" s="21"/>
      <c r="AH26" s="23">
        <v>59003000</v>
      </c>
      <c r="AI26" s="90">
        <v>576</v>
      </c>
    </row>
    <row r="27" spans="1:35" x14ac:dyDescent="0.25">
      <c r="A27" s="3" t="s">
        <v>23</v>
      </c>
      <c r="D27" s="21">
        <f>ROUND(+'[2]Detail Expense'!$C$31/1000,0)</f>
        <v>540</v>
      </c>
      <c r="E27" s="21">
        <f>ROUND(+'[2]Detail Expense'!$D$31/1000,0)</f>
        <v>321</v>
      </c>
      <c r="F27" s="73">
        <f>ROUND(+'[2]Detail Expense'!$Q$31/1000,0)</f>
        <v>707</v>
      </c>
      <c r="G27" s="74"/>
      <c r="H27" s="73">
        <f>ROUND(+'[3]Detail Expense'!$C$31/1000,0)</f>
        <v>257</v>
      </c>
      <c r="I27" s="73">
        <f>ROUND(+'[3]Detail Expense'!$D$31/1000,0)</f>
        <v>120</v>
      </c>
      <c r="J27" s="73">
        <f>ROUND(+'[3]Detail Expense'!$Q$31/1000,0)</f>
        <v>180</v>
      </c>
      <c r="K27" s="73">
        <f>ROUND(+'[4]Detail Expense'!$C$31/1000,0)</f>
        <v>86</v>
      </c>
      <c r="L27" s="73">
        <f>ROUND(+'[4]Detail Expense'!$D$31/1000,0)</f>
        <v>56</v>
      </c>
      <c r="M27" s="73">
        <f>ROUND(+'[4]Detail Expense'!$Q$31/1000,0)</f>
        <v>101</v>
      </c>
      <c r="N27" s="73">
        <f>ROUND(+'[1]Detail Expense'!$C$31/1000,0)</f>
        <v>0</v>
      </c>
      <c r="O27" s="73">
        <f>ROUND(+'[1]Detail Expense'!$D$31/1000,0)</f>
        <v>0</v>
      </c>
      <c r="P27" s="73">
        <f>ROUND(+'[1]Detail Expense'!$Q$31/1000,0)</f>
        <v>0</v>
      </c>
      <c r="Q27" s="74"/>
      <c r="R27" s="73">
        <f t="shared" si="5"/>
        <v>343</v>
      </c>
      <c r="S27" s="73">
        <f t="shared" si="5"/>
        <v>176</v>
      </c>
      <c r="T27" s="73">
        <f t="shared" si="5"/>
        <v>281</v>
      </c>
      <c r="U27" s="74"/>
      <c r="V27" s="73">
        <f>ROUND(+'[5]Detail Expense'!$C$31/1000,0)</f>
        <v>307</v>
      </c>
      <c r="W27" s="73">
        <f>ROUND(+'[5]Detail Expense'!$D$31/1000,0)</f>
        <v>181</v>
      </c>
      <c r="X27" s="73">
        <f>ROUND(+'[5]Detail Expense'!$Q$31/1000,0)</f>
        <v>331</v>
      </c>
      <c r="Y27" s="74"/>
      <c r="Z27" s="73">
        <f>ROUND(+'[6]Detail Expense'!$C$31/1000,0)</f>
        <v>478</v>
      </c>
      <c r="AA27" s="73">
        <f>ROUND(+'[6]Detail Expense'!$D$31/1000,0)</f>
        <v>198</v>
      </c>
      <c r="AB27" s="73">
        <f>ROUND(+'[6]Detail Expense'!$Q$31/1000,0)</f>
        <v>375</v>
      </c>
      <c r="AC27" s="22"/>
      <c r="AD27" s="36">
        <f t="shared" si="6"/>
        <v>1668</v>
      </c>
      <c r="AE27" s="36">
        <f t="shared" si="6"/>
        <v>876</v>
      </c>
      <c r="AF27" s="36">
        <f t="shared" si="6"/>
        <v>1694</v>
      </c>
      <c r="AG27" s="21"/>
      <c r="AH27" s="23">
        <v>52001000</v>
      </c>
      <c r="AI27" s="90">
        <v>1823</v>
      </c>
    </row>
    <row r="28" spans="1:35" x14ac:dyDescent="0.25">
      <c r="A28" s="3" t="s">
        <v>24</v>
      </c>
      <c r="D28" s="21">
        <f>ROUND(+'[2]Detail Expense'!$C$186/1000,0)</f>
        <v>120</v>
      </c>
      <c r="E28" s="21">
        <f>ROUND(+'[2]Detail Expense'!$D$186/1000,0)</f>
        <v>152</v>
      </c>
      <c r="F28" s="73">
        <f>ROUND(+'[2]Detail Expense'!$Q$186/1000,0)</f>
        <v>336</v>
      </c>
      <c r="G28" s="74"/>
      <c r="H28" s="73">
        <f>ROUND(+'[3]Detail Expense'!$C$186/1000,0)</f>
        <v>110</v>
      </c>
      <c r="I28" s="73">
        <f>ROUND(+'[3]Detail Expense'!$D$186/1000,0)</f>
        <v>133</v>
      </c>
      <c r="J28" s="73">
        <f>ROUND(+'[3]Detail Expense'!$Q$186/1000,0)</f>
        <v>162</v>
      </c>
      <c r="K28" s="73">
        <f>ROUND(+'[4]Detail Expense'!$C$186/1000,0)</f>
        <v>2</v>
      </c>
      <c r="L28" s="73">
        <f>ROUND(+'[4]Detail Expense'!$D$186/1000,0)</f>
        <v>3</v>
      </c>
      <c r="M28" s="73">
        <f>ROUND(+'[4]Detail Expense'!$Q$186/1000,0)</f>
        <v>54</v>
      </c>
      <c r="N28" s="73">
        <f>ROUND(+'[1]Detail Expense'!$C$186/1000,0)</f>
        <v>0</v>
      </c>
      <c r="O28" s="73">
        <f>ROUND(+'[1]Detail Expense'!$D$186/1000,0)</f>
        <v>0</v>
      </c>
      <c r="P28" s="73">
        <f>ROUND(+'[1]Detail Expense'!$Q$186/1000,0)</f>
        <v>0</v>
      </c>
      <c r="Q28" s="74"/>
      <c r="R28" s="73">
        <f t="shared" si="5"/>
        <v>112</v>
      </c>
      <c r="S28" s="73">
        <f t="shared" si="5"/>
        <v>136</v>
      </c>
      <c r="T28" s="73">
        <f t="shared" si="5"/>
        <v>216</v>
      </c>
      <c r="U28" s="74"/>
      <c r="V28" s="73">
        <f>ROUND(+'[5]Detail Expense'!$C$186/1000,0)</f>
        <v>153</v>
      </c>
      <c r="W28" s="73">
        <f>ROUND(+'[5]Detail Expense'!$D$186/1000,0)</f>
        <v>159</v>
      </c>
      <c r="X28" s="73">
        <f>ROUND(+'[5]Detail Expense'!$Q$186/1000,0)</f>
        <v>204</v>
      </c>
      <c r="Y28" s="74"/>
      <c r="Z28" s="73">
        <f>ROUND(+'[6]Detail Expense'!$C$186/1000,0)</f>
        <v>105</v>
      </c>
      <c r="AA28" s="73">
        <f>ROUND(+'[6]Detail Expense'!$D$186/1000,0)</f>
        <v>193</v>
      </c>
      <c r="AB28" s="73">
        <f>ROUND(+'[6]Detail Expense'!$Q$186/1000,0)</f>
        <v>180</v>
      </c>
      <c r="AC28" s="22"/>
      <c r="AD28" s="36">
        <f>+D28+R28+V28+Z28+N28</f>
        <v>490</v>
      </c>
      <c r="AE28" s="36">
        <f>+E28+S28+W28+AA28</f>
        <v>640</v>
      </c>
      <c r="AF28" s="36">
        <f>+F28+T28+X28+AB28+P28</f>
        <v>936</v>
      </c>
      <c r="AG28" s="21"/>
      <c r="AH28" s="23">
        <v>52502000</v>
      </c>
      <c r="AI28" s="90">
        <v>1614</v>
      </c>
    </row>
    <row r="29" spans="1:35" x14ac:dyDescent="0.25">
      <c r="A29" s="3" t="s">
        <v>25</v>
      </c>
      <c r="D29" s="21">
        <f>ROUND(+'[2]Detail Expense'!$C$182/1000,0)</f>
        <v>355</v>
      </c>
      <c r="E29" s="21">
        <f>ROUND(+'[2]Detail Expense'!$D$182/1000,0)</f>
        <v>301</v>
      </c>
      <c r="F29" s="73">
        <f>ROUND(+'[2]Detail Expense'!$Q$182/1000,0)</f>
        <v>300</v>
      </c>
      <c r="G29" s="74"/>
      <c r="H29" s="73">
        <f>ROUND(+'[3]Detail Expense'!$C$182/1000,0)</f>
        <v>300</v>
      </c>
      <c r="I29" s="73">
        <f>ROUND(+'[3]Detail Expense'!$D$182/1000,0)</f>
        <v>165</v>
      </c>
      <c r="J29" s="73">
        <f>ROUND(+'[3]Detail Expense'!$Q$182/1000,0)</f>
        <v>230</v>
      </c>
      <c r="K29" s="73">
        <f>ROUND(+'[4]Detail Expense'!$C$182/1000,0)</f>
        <v>77</v>
      </c>
      <c r="L29" s="73">
        <f>ROUND(+'[4]Detail Expense'!$D$182/1000,0)</f>
        <v>97</v>
      </c>
      <c r="M29" s="73">
        <f>ROUND(+'[4]Detail Expense'!$Q$182/1000,0)</f>
        <v>96</v>
      </c>
      <c r="N29" s="73">
        <f>ROUND(+'[1]Detail Expense'!$C$182/1000,0)</f>
        <v>0</v>
      </c>
      <c r="O29" s="73">
        <f>ROUND(+'[1]Detail Expense'!$D$182/1000,0)</f>
        <v>0</v>
      </c>
      <c r="P29" s="73">
        <f>ROUND(+'[1]Detail Expense'!$Q$182/1000,0)</f>
        <v>0</v>
      </c>
      <c r="Q29" s="74"/>
      <c r="R29" s="73">
        <f t="shared" si="5"/>
        <v>377</v>
      </c>
      <c r="S29" s="73">
        <f t="shared" si="5"/>
        <v>262</v>
      </c>
      <c r="T29" s="73">
        <f t="shared" si="5"/>
        <v>326</v>
      </c>
      <c r="U29" s="74"/>
      <c r="V29" s="73">
        <f>ROUND(+'[5]Detail Expense'!$C$182/1000,0)</f>
        <v>338</v>
      </c>
      <c r="W29" s="73">
        <f>ROUND(+'[5]Detail Expense'!$D$182/1000,0)</f>
        <v>281</v>
      </c>
      <c r="X29" s="73">
        <f>ROUND(+'[5]Detail Expense'!$Q$182/1000,0)</f>
        <v>340</v>
      </c>
      <c r="Y29" s="74"/>
      <c r="Z29" s="73">
        <f>ROUND(+'[6]Detail Expense'!$C$182/1000,0)</f>
        <v>320</v>
      </c>
      <c r="AA29" s="73">
        <f>ROUND(+'[6]Detail Expense'!$D$182/1000,0)</f>
        <v>207</v>
      </c>
      <c r="AB29" s="73">
        <f>ROUND(+'[6]Detail Expense'!$Q$182/1000,0)</f>
        <v>265</v>
      </c>
      <c r="AC29" s="22"/>
      <c r="AD29" s="36">
        <f>+D29+R29+V29+Z29+N29</f>
        <v>1390</v>
      </c>
      <c r="AE29" s="36">
        <f>+E29+S29+W29+AA29</f>
        <v>1051</v>
      </c>
      <c r="AF29" s="36">
        <f>+F29+T29+X29+AB29+P29</f>
        <v>1231</v>
      </c>
      <c r="AG29" s="21"/>
      <c r="AH29" s="23">
        <v>52502500</v>
      </c>
      <c r="AI29" s="90">
        <v>1311</v>
      </c>
    </row>
    <row r="30" spans="1:35" x14ac:dyDescent="0.25">
      <c r="A30" s="3" t="s">
        <v>26</v>
      </c>
      <c r="D30" s="39">
        <f>ROUND(+'[2]Detail Expense'!$C$190/1000,0)</f>
        <v>0</v>
      </c>
      <c r="E30" s="39">
        <f>ROUND(+'[2]Detail Expense'!$D$190/1000,0)</f>
        <v>8</v>
      </c>
      <c r="F30" s="77">
        <f>ROUND(+'[2]Detail Expense'!$Q$190/1000,0)</f>
        <v>0</v>
      </c>
      <c r="G30" s="74"/>
      <c r="H30" s="73">
        <f>ROUND(+'[3]Detail Expense'!$C$190/1000,0)</f>
        <v>0</v>
      </c>
      <c r="I30" s="73">
        <f>ROUND(+'[3]Detail Expense'!$D$190/1000,0)</f>
        <v>0</v>
      </c>
      <c r="J30" s="73">
        <f>ROUND(+'[3]Detail Expense'!$Q$190/1000,0)</f>
        <v>0</v>
      </c>
      <c r="K30" s="73">
        <f>ROUND(+'[4]Detail Expense'!$C$190/1000,0)</f>
        <v>0</v>
      </c>
      <c r="L30" s="73">
        <f>ROUND(+'[4]Detail Expense'!$D$190/1000,0)</f>
        <v>0</v>
      </c>
      <c r="M30" s="73">
        <f>ROUND(+'[4]Detail Expense'!$Q$190/1000,0)</f>
        <v>0</v>
      </c>
      <c r="N30" s="77">
        <f>ROUND(+'[1]Detail Expense'!$C$190/1000,0)</f>
        <v>0</v>
      </c>
      <c r="O30" s="77">
        <f>ROUND(+'[1]Detail Expense'!$D$190/1000,0)</f>
        <v>0</v>
      </c>
      <c r="P30" s="77">
        <f>ROUND(+'[1]Detail Expense'!$Q$190/1000,0)</f>
        <v>0</v>
      </c>
      <c r="Q30" s="74"/>
      <c r="R30" s="77">
        <f t="shared" si="5"/>
        <v>0</v>
      </c>
      <c r="S30" s="77">
        <f t="shared" si="5"/>
        <v>0</v>
      </c>
      <c r="T30" s="77">
        <f t="shared" si="5"/>
        <v>0</v>
      </c>
      <c r="U30" s="74"/>
      <c r="V30" s="77">
        <f>ROUND(+'[5]Detail Expense'!$C$190/1000,0)</f>
        <v>0</v>
      </c>
      <c r="W30" s="77">
        <f>ROUND(+'[5]Detail Expense'!$D$190/1000,0)</f>
        <v>846</v>
      </c>
      <c r="X30" s="77">
        <f>ROUND(+'[5]Detail Expense'!$Q$190/1000,0)</f>
        <v>1195</v>
      </c>
      <c r="Y30" s="74"/>
      <c r="Z30" s="77">
        <f>ROUND(+'[6]Detail Expense'!$C$190/1000,0)</f>
        <v>0</v>
      </c>
      <c r="AA30" s="77">
        <f>ROUND(+'[6]Detail Expense'!$D$190/1000,0)</f>
        <v>0</v>
      </c>
      <c r="AB30" s="77">
        <f>ROUND(+'[6]Detail Expense'!$Q$190/1000,0)</f>
        <v>0</v>
      </c>
      <c r="AC30" s="22"/>
      <c r="AD30" s="40">
        <f>+D30+R30+V30+Z30+N30</f>
        <v>0</v>
      </c>
      <c r="AE30" s="40">
        <f>+E30+S30+W30+AA30+O30</f>
        <v>854</v>
      </c>
      <c r="AF30" s="40">
        <f>+F30+T30+X30+AB30+P30</f>
        <v>1195</v>
      </c>
      <c r="AG30" s="21"/>
      <c r="AH30" s="23">
        <v>52502600</v>
      </c>
      <c r="AI30" s="91">
        <v>1300</v>
      </c>
    </row>
    <row r="31" spans="1:35" x14ac:dyDescent="0.25">
      <c r="D31" s="21"/>
      <c r="E31" s="21"/>
      <c r="F31" s="73"/>
      <c r="G31" s="74"/>
      <c r="H31" s="73"/>
      <c r="I31" s="73"/>
      <c r="J31" s="73"/>
      <c r="K31" s="73"/>
      <c r="L31" s="73"/>
      <c r="M31" s="73"/>
      <c r="N31" s="73"/>
      <c r="O31" s="73"/>
      <c r="P31" s="73"/>
      <c r="Q31" s="74"/>
      <c r="R31" s="73"/>
      <c r="S31" s="73"/>
      <c r="T31" s="73"/>
      <c r="U31" s="74"/>
      <c r="V31" s="73"/>
      <c r="W31" s="73"/>
      <c r="X31" s="73"/>
      <c r="Y31" s="74"/>
      <c r="Z31" s="73"/>
      <c r="AA31" s="73"/>
      <c r="AB31" s="73"/>
      <c r="AC31" s="22"/>
      <c r="AD31" s="36"/>
      <c r="AE31" s="36"/>
      <c r="AF31" s="36"/>
      <c r="AG31" s="21"/>
      <c r="AI31" s="90"/>
    </row>
    <row r="32" spans="1:35" ht="16.5" thickBot="1" x14ac:dyDescent="0.3">
      <c r="B32" s="3" t="s">
        <v>27</v>
      </c>
      <c r="D32" s="41">
        <f>SUM(D24:D30)</f>
        <v>5892</v>
      </c>
      <c r="E32" s="41">
        <f>SUM(E24:E30)</f>
        <v>5363</v>
      </c>
      <c r="F32" s="78">
        <f>SUM(F24:F30)</f>
        <v>7378</v>
      </c>
      <c r="G32" s="74"/>
      <c r="H32" s="79">
        <f t="shared" ref="H32:T32" si="7">SUM(H24:H30)</f>
        <v>3425</v>
      </c>
      <c r="I32" s="79">
        <f t="shared" si="7"/>
        <v>2106</v>
      </c>
      <c r="J32" s="79">
        <f t="shared" si="7"/>
        <v>2177</v>
      </c>
      <c r="K32" s="79">
        <f t="shared" si="7"/>
        <v>840</v>
      </c>
      <c r="L32" s="79">
        <f t="shared" si="7"/>
        <v>735</v>
      </c>
      <c r="M32" s="79">
        <f t="shared" si="7"/>
        <v>953</v>
      </c>
      <c r="N32" s="78">
        <f>SUM(N24:N30)</f>
        <v>308</v>
      </c>
      <c r="O32" s="78">
        <f>SUM(O24:O30)</f>
        <v>282</v>
      </c>
      <c r="P32" s="78">
        <f>SUM(P24:P30)</f>
        <v>400</v>
      </c>
      <c r="Q32" s="74"/>
      <c r="R32" s="78">
        <f t="shared" si="7"/>
        <v>4265</v>
      </c>
      <c r="S32" s="78">
        <f t="shared" si="7"/>
        <v>2841</v>
      </c>
      <c r="T32" s="78">
        <f t="shared" si="7"/>
        <v>3130</v>
      </c>
      <c r="U32" s="74"/>
      <c r="V32" s="78">
        <f>SUM(V24:V30)</f>
        <v>5864</v>
      </c>
      <c r="W32" s="78">
        <f>SUM(W24:W30)</f>
        <v>4608</v>
      </c>
      <c r="X32" s="78">
        <f>SUM(X24:X30)</f>
        <v>4994</v>
      </c>
      <c r="Y32" s="74"/>
      <c r="Z32" s="78">
        <f>SUM(Z24:Z30)</f>
        <v>6969</v>
      </c>
      <c r="AA32" s="78">
        <f>SUM(AA24:AA30)</f>
        <v>5147</v>
      </c>
      <c r="AB32" s="78">
        <f>SUM(AB24:AB30)</f>
        <v>4846</v>
      </c>
      <c r="AC32" s="22"/>
      <c r="AD32" s="42">
        <f>SUM(AD24:AD30)</f>
        <v>23298</v>
      </c>
      <c r="AE32" s="42">
        <f>SUM(AE24:AE30)</f>
        <v>18241</v>
      </c>
      <c r="AF32" s="42">
        <f>SUM(AF24:AF30)</f>
        <v>20748</v>
      </c>
      <c r="AG32" s="24"/>
      <c r="AI32" s="92">
        <v>24611</v>
      </c>
    </row>
    <row r="33" spans="1:52" ht="16.5" hidden="1" thickTop="1" x14ac:dyDescent="0.25">
      <c r="D33" s="21" t="s">
        <v>3</v>
      </c>
      <c r="E33" s="21" t="s">
        <v>3</v>
      </c>
      <c r="F33" s="73" t="s">
        <v>3</v>
      </c>
      <c r="G33" s="74"/>
      <c r="H33" s="73" t="s">
        <v>3</v>
      </c>
      <c r="I33" s="73" t="s">
        <v>3</v>
      </c>
      <c r="J33" s="73" t="s">
        <v>3</v>
      </c>
      <c r="K33" s="73" t="s">
        <v>3</v>
      </c>
      <c r="L33" s="73" t="s">
        <v>3</v>
      </c>
      <c r="M33" s="73" t="s">
        <v>3</v>
      </c>
      <c r="N33" s="73" t="s">
        <v>3</v>
      </c>
      <c r="O33" s="73" t="s">
        <v>3</v>
      </c>
      <c r="P33" s="73" t="s">
        <v>3</v>
      </c>
      <c r="Q33" s="74"/>
      <c r="R33" s="73" t="s">
        <v>3</v>
      </c>
      <c r="S33" s="73" t="s">
        <v>3</v>
      </c>
      <c r="T33" s="73" t="s">
        <v>3</v>
      </c>
      <c r="U33" s="74"/>
      <c r="V33" s="73" t="s">
        <v>3</v>
      </c>
      <c r="W33" s="73" t="s">
        <v>3</v>
      </c>
      <c r="X33" s="73" t="s">
        <v>3</v>
      </c>
      <c r="Y33" s="74"/>
      <c r="Z33" s="73" t="s">
        <v>3</v>
      </c>
      <c r="AA33" s="73" t="s">
        <v>3</v>
      </c>
      <c r="AB33" s="73" t="s">
        <v>3</v>
      </c>
      <c r="AC33" s="22"/>
      <c r="AD33" s="36" t="s">
        <v>3</v>
      </c>
      <c r="AE33" s="36" t="s">
        <v>3</v>
      </c>
      <c r="AF33" s="36" t="s">
        <v>3</v>
      </c>
      <c r="AG33" s="22"/>
      <c r="AI33" s="90" t="s">
        <v>3</v>
      </c>
    </row>
    <row r="34" spans="1:52" ht="16.5" hidden="1" thickTop="1" x14ac:dyDescent="0.25">
      <c r="A34" s="3" t="s">
        <v>28</v>
      </c>
      <c r="D34" s="21">
        <f>ROUND(+[2]Allocations!$D$37/1000,0)</f>
        <v>5893</v>
      </c>
      <c r="E34" s="21">
        <f>ROUND(+[2]Allocations!$E$37/1000,0)</f>
        <v>5363</v>
      </c>
      <c r="F34" s="73">
        <f>ROUND(+[2]Allocations!$G$37/1000,0)</f>
        <v>7377</v>
      </c>
      <c r="G34" s="74"/>
      <c r="H34" s="73">
        <f>ROUND(+[3]Allocations!$D$37/1000,0)</f>
        <v>3425</v>
      </c>
      <c r="I34" s="73">
        <f>ROUND(+[3]Allocations!$E$37/1000,0)</f>
        <v>2107</v>
      </c>
      <c r="J34" s="73">
        <f>ROUND(+[3]Allocations!$G$37/1000,0)</f>
        <v>1415</v>
      </c>
      <c r="K34" s="73">
        <f>ROUND(+[4]Allocations!$D$37/1000,0)</f>
        <v>840</v>
      </c>
      <c r="L34" s="73">
        <f>ROUND(+[4]Allocations!$E$37/1000,0)</f>
        <v>735</v>
      </c>
      <c r="M34" s="73">
        <f>ROUND(+[4]Allocations!$G$37/1000,0)</f>
        <v>333</v>
      </c>
      <c r="N34" s="73">
        <f>ROUND(+[1]Allocations!$D$37/1000,0)</f>
        <v>0</v>
      </c>
      <c r="O34" s="73">
        <f>ROUND(+[1]Allocations!$E$37/1000,0)</f>
        <v>0</v>
      </c>
      <c r="P34" s="73">
        <f>ROUND(+[1]Allocations!$G$37/1000,0)</f>
        <v>0</v>
      </c>
      <c r="Q34" s="74"/>
      <c r="R34" s="73">
        <f>+H34+K34</f>
        <v>4265</v>
      </c>
      <c r="S34" s="73">
        <f>+I34+L34</f>
        <v>2842</v>
      </c>
      <c r="T34" s="73">
        <f>+J34+M34</f>
        <v>1748</v>
      </c>
      <c r="U34" s="74"/>
      <c r="V34" s="73">
        <f>ROUND(+[5]Allocations!$D$37/1000,0)</f>
        <v>5865</v>
      </c>
      <c r="W34" s="73">
        <f>ROUND(+[5]Allocations!$E$37/1000,0)</f>
        <v>4607</v>
      </c>
      <c r="X34" s="73">
        <f>ROUND(+[5]Allocations!$G$37/1000,0)</f>
        <v>4994</v>
      </c>
      <c r="Y34" s="74"/>
      <c r="Z34" s="73">
        <f>ROUND(+[6]Allocations!$D$37/1000,0)</f>
        <v>6970</v>
      </c>
      <c r="AA34" s="73">
        <f>ROUND(+[6]Allocations!$E$37/1000,0)</f>
        <v>5147</v>
      </c>
      <c r="AB34" s="73">
        <f>ROUND(+[6]Allocations!$G$37/1000,0)</f>
        <v>4846</v>
      </c>
      <c r="AC34" s="22"/>
      <c r="AD34" s="36">
        <f>+D34+R34+V34+Z34</f>
        <v>22993</v>
      </c>
      <c r="AE34" s="36">
        <f>+E34+S34+W34+AA34</f>
        <v>17959</v>
      </c>
      <c r="AF34" s="36">
        <f>+F34+T34+X34+AB34</f>
        <v>18965</v>
      </c>
      <c r="AG34" s="22"/>
      <c r="AI34" s="90">
        <v>22553</v>
      </c>
    </row>
    <row r="35" spans="1:52" ht="16.5" hidden="1" thickTop="1" x14ac:dyDescent="0.25"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76"/>
      <c r="R35" s="75"/>
      <c r="S35" s="75"/>
      <c r="T35" s="75"/>
      <c r="U35" s="76"/>
      <c r="V35" s="75"/>
      <c r="W35" s="75"/>
      <c r="X35" s="75"/>
      <c r="Y35" s="76"/>
      <c r="Z35" s="75"/>
      <c r="AA35" s="75"/>
      <c r="AB35" s="75"/>
      <c r="AD35" s="35"/>
      <c r="AE35" s="35"/>
      <c r="AF35" s="35"/>
      <c r="AG35" s="4"/>
      <c r="AI35" s="89"/>
    </row>
    <row r="36" spans="1:52" ht="17.25" hidden="1" thickTop="1" thickBot="1" x14ac:dyDescent="0.3">
      <c r="B36" s="3" t="s">
        <v>29</v>
      </c>
      <c r="D36" s="22">
        <f>ROUND(D32-D34,1)</f>
        <v>-1</v>
      </c>
      <c r="E36" s="22">
        <f>ROUND(E32-E34,1)</f>
        <v>0</v>
      </c>
      <c r="F36" s="74">
        <f>ROUND(F32-F34,1)</f>
        <v>1</v>
      </c>
      <c r="G36" s="74"/>
      <c r="H36" s="80">
        <f t="shared" ref="H36:T36" si="8">ROUND(H32-H34,1)</f>
        <v>0</v>
      </c>
      <c r="I36" s="80">
        <f t="shared" si="8"/>
        <v>-1</v>
      </c>
      <c r="J36" s="80">
        <f t="shared" si="8"/>
        <v>762</v>
      </c>
      <c r="K36" s="80">
        <f t="shared" si="8"/>
        <v>0</v>
      </c>
      <c r="L36" s="80">
        <f t="shared" si="8"/>
        <v>0</v>
      </c>
      <c r="M36" s="80">
        <f t="shared" si="8"/>
        <v>620</v>
      </c>
      <c r="N36" s="74">
        <f>ROUND(N32-N34,1)</f>
        <v>308</v>
      </c>
      <c r="O36" s="74">
        <f>ROUND(O32-O34,1)</f>
        <v>282</v>
      </c>
      <c r="P36" s="74">
        <f>ROUND(P32-P34,1)</f>
        <v>400</v>
      </c>
      <c r="Q36" s="74"/>
      <c r="R36" s="74">
        <f t="shared" si="8"/>
        <v>0</v>
      </c>
      <c r="S36" s="74">
        <f t="shared" si="8"/>
        <v>-1</v>
      </c>
      <c r="T36" s="74">
        <f t="shared" si="8"/>
        <v>1382</v>
      </c>
      <c r="U36" s="74"/>
      <c r="V36" s="74">
        <f>ROUND(V32-V34,1)</f>
        <v>-1</v>
      </c>
      <c r="W36" s="74">
        <f>ROUND(W32-W34,1)</f>
        <v>1</v>
      </c>
      <c r="X36" s="74">
        <f>ROUND(X32-X34,1)</f>
        <v>0</v>
      </c>
      <c r="Y36" s="74"/>
      <c r="Z36" s="74">
        <f>ROUND(Z32-Z34,1)</f>
        <v>-1</v>
      </c>
      <c r="AA36" s="74">
        <f>ROUND(AA32-AA34,1)</f>
        <v>0</v>
      </c>
      <c r="AB36" s="74">
        <f>ROUND(AB32-AB34,1)</f>
        <v>0</v>
      </c>
      <c r="AC36" s="22"/>
      <c r="AD36" s="43">
        <f>ROUND(AD32-AD34,1)</f>
        <v>305</v>
      </c>
      <c r="AE36" s="43">
        <f>ROUND(AE32-AE34,1)</f>
        <v>282</v>
      </c>
      <c r="AF36" s="43">
        <f>ROUND(AF32-AF34,1)</f>
        <v>1783</v>
      </c>
      <c r="AG36" s="22"/>
      <c r="AH36" s="4"/>
      <c r="AI36" s="93">
        <v>2058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ht="16.5" thickTop="1" x14ac:dyDescent="0.25"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76"/>
      <c r="R37" s="75"/>
      <c r="S37" s="75"/>
      <c r="T37" s="75"/>
      <c r="U37" s="76"/>
      <c r="V37" s="75"/>
      <c r="W37" s="75"/>
      <c r="X37" s="75"/>
      <c r="Y37" s="76"/>
      <c r="Z37" s="75"/>
      <c r="AA37" s="75"/>
      <c r="AB37" s="75"/>
      <c r="AD37" s="38"/>
      <c r="AE37" s="38"/>
      <c r="AF37" s="38"/>
      <c r="AI37" s="89"/>
    </row>
    <row r="38" spans="1:52" hidden="1" x14ac:dyDescent="0.25">
      <c r="A38" s="3" t="s">
        <v>30</v>
      </c>
      <c r="D38" s="3">
        <f>'[2]Detail Capital'!$C$64</f>
        <v>0</v>
      </c>
      <c r="E38" s="3">
        <f>'[2]Detail Capital'!$D$64</f>
        <v>0</v>
      </c>
      <c r="F38" s="75">
        <f>'[2]Detail Capital'!$Q$64</f>
        <v>0</v>
      </c>
      <c r="G38" s="76"/>
      <c r="H38" s="75">
        <f>'[3]Detail Capital'!$C$64</f>
        <v>0</v>
      </c>
      <c r="I38" s="75">
        <f>'[3]Detail Capital'!$D$64</f>
        <v>0</v>
      </c>
      <c r="J38" s="75">
        <f>'[3]Detail Capital'!$Q$64</f>
        <v>0</v>
      </c>
      <c r="K38" s="75">
        <f>'[4]Detail Capital'!$C$64</f>
        <v>0</v>
      </c>
      <c r="L38" s="75">
        <f>'[4]Detail Capital'!$D$64</f>
        <v>0</v>
      </c>
      <c r="M38" s="75">
        <f>'[4]Detail Capital'!$Q$64</f>
        <v>0</v>
      </c>
      <c r="N38" s="73">
        <f>'[1]Detail Capital'!$C$64</f>
        <v>0</v>
      </c>
      <c r="O38" s="73">
        <f>'[1]Detail Capital'!$D$64</f>
        <v>0</v>
      </c>
      <c r="P38" s="73">
        <f>'[1]Detail Capital'!$Q$64</f>
        <v>0</v>
      </c>
      <c r="Q38" s="76"/>
      <c r="R38" s="73">
        <f>+H38+K38</f>
        <v>0</v>
      </c>
      <c r="S38" s="73">
        <f>+I38+L38</f>
        <v>0</v>
      </c>
      <c r="T38" s="73">
        <f>+J38+M38</f>
        <v>0</v>
      </c>
      <c r="U38" s="76"/>
      <c r="V38" s="75">
        <f>'[5]Detail Capital'!$C$64</f>
        <v>0</v>
      </c>
      <c r="W38" s="75">
        <f>'[5]Detail Capital'!$D$64</f>
        <v>0</v>
      </c>
      <c r="X38" s="75">
        <f>'[5]Detail Capital'!$Q$64</f>
        <v>0</v>
      </c>
      <c r="Y38" s="76"/>
      <c r="Z38" s="75">
        <f>'[6]Detail Capital'!$C$64</f>
        <v>0</v>
      </c>
      <c r="AA38" s="75">
        <f>'[6]Detail Capital'!$D$64</f>
        <v>0</v>
      </c>
      <c r="AB38" s="75">
        <f>'[6]Detail Capital'!$Q$64</f>
        <v>0</v>
      </c>
      <c r="AD38" s="45">
        <f>SUM(D38:K38)</f>
        <v>0</v>
      </c>
      <c r="AE38" s="45">
        <f>SUM(E38:L38)</f>
        <v>0</v>
      </c>
      <c r="AF38" s="45">
        <f>SUM(F38:M38)</f>
        <v>0</v>
      </c>
      <c r="AI38" s="90">
        <v>0</v>
      </c>
    </row>
    <row r="39" spans="1:52" hidden="1" x14ac:dyDescent="0.25"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76"/>
      <c r="R39" s="75"/>
      <c r="S39" s="75"/>
      <c r="T39" s="75"/>
      <c r="U39" s="76"/>
      <c r="V39" s="75"/>
      <c r="W39" s="75"/>
      <c r="X39" s="75"/>
      <c r="Y39" s="76"/>
      <c r="Z39" s="75"/>
      <c r="AA39" s="75"/>
      <c r="AB39" s="75"/>
      <c r="AD39" s="38"/>
      <c r="AE39" s="38"/>
      <c r="AF39" s="38"/>
      <c r="AI39" s="89"/>
    </row>
    <row r="40" spans="1:52" hidden="1" x14ac:dyDescent="0.25">
      <c r="A40" s="3" t="s">
        <v>31</v>
      </c>
      <c r="D40" s="3">
        <f>+'[2]Detail Expense'!$C$200</f>
        <v>0</v>
      </c>
      <c r="E40" s="3">
        <f>+'[2]Detail Expense'!$D$200</f>
        <v>0</v>
      </c>
      <c r="F40" s="75">
        <f>+'[2]Detail Expense'!$Q$200</f>
        <v>0</v>
      </c>
      <c r="G40" s="76"/>
      <c r="H40" s="75">
        <f>+'[3]Detail Expense'!$C$200</f>
        <v>0</v>
      </c>
      <c r="I40" s="75">
        <f>+'[3]Detail Expense'!$D$200</f>
        <v>0</v>
      </c>
      <c r="J40" s="75">
        <f>+'[3]Detail Expense'!$Q$200</f>
        <v>0</v>
      </c>
      <c r="K40" s="75">
        <f>+'[4]Detail Expense'!$C$200</f>
        <v>0</v>
      </c>
      <c r="L40" s="75">
        <f>+'[4]Detail Expense'!$D$200</f>
        <v>0</v>
      </c>
      <c r="M40" s="75">
        <f>+'[4]Detail Expense'!$Q$200</f>
        <v>0</v>
      </c>
      <c r="N40" s="73">
        <f>+'[1]Detail Expense'!$C$200</f>
        <v>0</v>
      </c>
      <c r="O40" s="73">
        <f>+'[1]Detail Expense'!$D$200</f>
        <v>0</v>
      </c>
      <c r="P40" s="73">
        <f>+'[1]Detail Expense'!$Q$200</f>
        <v>0</v>
      </c>
      <c r="Q40" s="76"/>
      <c r="R40" s="73">
        <f>+H40+K40</f>
        <v>0</v>
      </c>
      <c r="S40" s="73">
        <f>+I40+L40</f>
        <v>0</v>
      </c>
      <c r="T40" s="73">
        <f>+J40+M40</f>
        <v>0</v>
      </c>
      <c r="U40" s="76"/>
      <c r="V40" s="75">
        <f>+'[5]Detail Expense'!$C$200</f>
        <v>0</v>
      </c>
      <c r="W40" s="75">
        <f>+'[5]Detail Expense'!$D$200</f>
        <v>0</v>
      </c>
      <c r="X40" s="75">
        <f>+'[5]Detail Expense'!$Q$200</f>
        <v>0</v>
      </c>
      <c r="Y40" s="76"/>
      <c r="Z40" s="75">
        <f>+'[6]Detail Expense'!$C$200</f>
        <v>0</v>
      </c>
      <c r="AA40" s="75">
        <f>+'[6]Detail Expense'!$D$200</f>
        <v>0</v>
      </c>
      <c r="AB40" s="75">
        <f>+'[6]Detail Expense'!$Q$200</f>
        <v>0</v>
      </c>
      <c r="AD40" s="45">
        <f>SUM(D40:K40)</f>
        <v>0</v>
      </c>
      <c r="AE40" s="45">
        <f>SUM(E40:L40)</f>
        <v>0</v>
      </c>
      <c r="AF40" s="45">
        <f>SUM(F40:M40)</f>
        <v>0</v>
      </c>
      <c r="AH40" s="23">
        <v>69000000</v>
      </c>
      <c r="AI40" s="90">
        <v>0</v>
      </c>
    </row>
    <row r="41" spans="1:52" x14ac:dyDescent="0.25">
      <c r="F41" s="75"/>
      <c r="G41" s="76"/>
      <c r="H41" s="75"/>
      <c r="I41" s="75"/>
      <c r="J41" s="75"/>
      <c r="K41" s="75"/>
      <c r="L41" s="75"/>
      <c r="M41" s="75"/>
      <c r="N41" s="73"/>
      <c r="O41" s="73"/>
      <c r="P41" s="73"/>
      <c r="Q41" s="76"/>
      <c r="R41" s="73"/>
      <c r="S41" s="73"/>
      <c r="T41" s="73"/>
      <c r="U41" s="76"/>
      <c r="V41" s="75"/>
      <c r="W41" s="75"/>
      <c r="X41" s="75"/>
      <c r="Y41" s="76"/>
      <c r="Z41" s="75"/>
      <c r="AA41" s="75"/>
      <c r="AB41" s="75"/>
      <c r="AD41" s="45"/>
      <c r="AE41" s="45"/>
      <c r="AF41" s="45"/>
      <c r="AH41" s="23"/>
      <c r="AI41" s="90"/>
    </row>
    <row r="42" spans="1:52" x14ac:dyDescent="0.25"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76"/>
      <c r="R42" s="75"/>
      <c r="S42" s="75"/>
      <c r="T42" s="75"/>
      <c r="U42" s="76"/>
      <c r="V42" s="75"/>
      <c r="W42" s="75"/>
      <c r="X42" s="75"/>
      <c r="Y42" s="76"/>
      <c r="Z42" s="75"/>
      <c r="AA42" s="75"/>
      <c r="AB42" s="75"/>
      <c r="AD42" s="38"/>
      <c r="AE42" s="38"/>
      <c r="AF42" s="38"/>
      <c r="AI42" s="89"/>
    </row>
    <row r="43" spans="1:52" s="46" customFormat="1" x14ac:dyDescent="0.25">
      <c r="A43" s="46" t="s">
        <v>39</v>
      </c>
      <c r="D43" s="46">
        <f>+'[2]Detail Expense'!$C$11</f>
        <v>36</v>
      </c>
      <c r="E43" s="46">
        <f>+'[2]Detail Expense'!$D$11</f>
        <v>49</v>
      </c>
      <c r="F43" s="58">
        <f>+'[2]Detail Expense'!$Q$11</f>
        <v>56</v>
      </c>
      <c r="G43" s="81"/>
      <c r="H43" s="58">
        <f>+'[3]Detail Expense'!$C$11</f>
        <v>21</v>
      </c>
      <c r="I43" s="58">
        <f>+'[3]Detail Expense'!$D$11</f>
        <v>15</v>
      </c>
      <c r="J43" s="58">
        <f>+'[3]Detail Expense'!$Q$11</f>
        <v>15</v>
      </c>
      <c r="K43" s="58">
        <f>+'[4]Detail Expense'!$C$11</f>
        <v>8</v>
      </c>
      <c r="L43" s="58">
        <f>+'[4]Detail Expense'!$D$11</f>
        <v>9</v>
      </c>
      <c r="M43" s="58">
        <f>+'[4]Detail Expense'!$Q$11</f>
        <v>9</v>
      </c>
      <c r="N43" s="57">
        <f>+'[1]Detail Expense'!$C$11</f>
        <v>0</v>
      </c>
      <c r="O43" s="57">
        <f>+'[1]Detail Expense'!$D$11</f>
        <v>0</v>
      </c>
      <c r="P43" s="57">
        <f>+'[1]Detail Expense'!$Q$11</f>
        <v>0</v>
      </c>
      <c r="Q43" s="81"/>
      <c r="R43" s="57">
        <f t="shared" ref="R43:T44" si="9">+H43+K43</f>
        <v>29</v>
      </c>
      <c r="S43" s="57">
        <f t="shared" si="9"/>
        <v>24</v>
      </c>
      <c r="T43" s="57">
        <f t="shared" si="9"/>
        <v>24</v>
      </c>
      <c r="U43" s="81"/>
      <c r="V43" s="58">
        <f>+'[5]Detail Expense'!$C$11</f>
        <v>34</v>
      </c>
      <c r="W43" s="58">
        <f>+'[5]Detail Expense'!$D$11</f>
        <v>21</v>
      </c>
      <c r="X43" s="58">
        <f>+'[5]Detail Expense'!$Q$11</f>
        <v>22</v>
      </c>
      <c r="Y43" s="81"/>
      <c r="Z43" s="58">
        <f>+'[6]Detail Expense'!$C$11</f>
        <v>35</v>
      </c>
      <c r="AA43" s="58">
        <f>+'[6]Detail Expense'!$D$11</f>
        <v>24</v>
      </c>
      <c r="AB43" s="58">
        <f>+'[6]Detail Expense'!$Q$11</f>
        <v>27</v>
      </c>
      <c r="AC43" s="47"/>
      <c r="AD43" s="48">
        <f t="shared" ref="AD43:AF44" si="10">+D43+R43+V43+Z43+N43</f>
        <v>134</v>
      </c>
      <c r="AE43" s="48">
        <f t="shared" si="10"/>
        <v>118</v>
      </c>
      <c r="AF43" s="48">
        <f t="shared" si="10"/>
        <v>129</v>
      </c>
      <c r="AI43" s="94">
        <v>141</v>
      </c>
    </row>
    <row r="44" spans="1:52" s="46" customFormat="1" x14ac:dyDescent="0.25">
      <c r="A44" s="46" t="s">
        <v>41</v>
      </c>
      <c r="D44" s="49">
        <f>+'[2]Detail Expense'!$C$15</f>
        <v>0</v>
      </c>
      <c r="E44" s="49">
        <f>+'[2]Detail Expense'!$D$15</f>
        <v>1</v>
      </c>
      <c r="F44" s="82">
        <f>+'[2]Detail Expense'!$Q$15</f>
        <v>0</v>
      </c>
      <c r="G44" s="81"/>
      <c r="H44" s="82">
        <f>+'[3]Detail Expense'!$C$15</f>
        <v>0</v>
      </c>
      <c r="I44" s="82">
        <f>+'[3]Detail Expense'!$D$15</f>
        <v>0</v>
      </c>
      <c r="J44" s="82">
        <f>+'[3]Detail Expense'!$Q$15</f>
        <v>0</v>
      </c>
      <c r="K44" s="82">
        <f>+'[4]Detail Expense'!$C$15</f>
        <v>0</v>
      </c>
      <c r="L44" s="82">
        <f>+'[4]Detail Expense'!$D$15</f>
        <v>0</v>
      </c>
      <c r="M44" s="82">
        <f>+'[4]Detail Expense'!$Q$15</f>
        <v>0</v>
      </c>
      <c r="N44" s="83">
        <f>+'[1]Detail Expense'!$C$15</f>
        <v>0</v>
      </c>
      <c r="O44" s="83">
        <f>+'[1]Detail Expense'!$D$15</f>
        <v>0</v>
      </c>
      <c r="P44" s="83">
        <f>+'[1]Detail Expense'!$Q$15</f>
        <v>0</v>
      </c>
      <c r="Q44" s="81"/>
      <c r="R44" s="83">
        <f t="shared" si="9"/>
        <v>0</v>
      </c>
      <c r="S44" s="83">
        <f t="shared" si="9"/>
        <v>0</v>
      </c>
      <c r="T44" s="83">
        <f t="shared" si="9"/>
        <v>0</v>
      </c>
      <c r="U44" s="81"/>
      <c r="V44" s="82">
        <f>+'[5]Detail Expense'!$C$15</f>
        <v>0</v>
      </c>
      <c r="W44" s="82">
        <f>+'[5]Detail Expense'!$D$15</f>
        <v>11</v>
      </c>
      <c r="X44" s="82">
        <f>+'[5]Detail Expense'!$Q$15</f>
        <v>9</v>
      </c>
      <c r="Y44" s="81"/>
      <c r="Z44" s="82">
        <f>+'[6]Detail Expense'!$C$15</f>
        <v>0</v>
      </c>
      <c r="AA44" s="82">
        <f>+'[6]Detail Expense'!$D$15</f>
        <v>0</v>
      </c>
      <c r="AB44" s="82">
        <f>+'[6]Detail Expense'!$Q$15</f>
        <v>0</v>
      </c>
      <c r="AC44" s="47"/>
      <c r="AD44" s="50">
        <f t="shared" si="10"/>
        <v>0</v>
      </c>
      <c r="AE44" s="50">
        <f t="shared" si="10"/>
        <v>12</v>
      </c>
      <c r="AF44" s="50">
        <f t="shared" si="10"/>
        <v>9</v>
      </c>
      <c r="AI44" s="95">
        <v>10</v>
      </c>
    </row>
    <row r="45" spans="1:52" s="53" customFormat="1" ht="16.5" thickBot="1" x14ac:dyDescent="0.3">
      <c r="A45" s="46" t="s">
        <v>40</v>
      </c>
      <c r="B45" s="46"/>
      <c r="C45" s="46"/>
      <c r="D45" s="51">
        <f>+D44+D43</f>
        <v>36</v>
      </c>
      <c r="E45" s="51">
        <f>+E44+E43</f>
        <v>50</v>
      </c>
      <c r="F45" s="84">
        <f>+F44+F43</f>
        <v>56</v>
      </c>
      <c r="G45" s="81"/>
      <c r="H45" s="58"/>
      <c r="I45" s="58"/>
      <c r="J45" s="58"/>
      <c r="K45" s="58"/>
      <c r="L45" s="58"/>
      <c r="M45" s="58"/>
      <c r="N45" s="84">
        <f>+N44+N43</f>
        <v>0</v>
      </c>
      <c r="O45" s="84">
        <f>+O44+O43</f>
        <v>0</v>
      </c>
      <c r="P45" s="84">
        <f>+P44+P43</f>
        <v>0</v>
      </c>
      <c r="Q45" s="81"/>
      <c r="R45" s="84">
        <f>+R44+R43</f>
        <v>29</v>
      </c>
      <c r="S45" s="84">
        <f>+S44+S43</f>
        <v>24</v>
      </c>
      <c r="T45" s="84">
        <f>+T44+T43</f>
        <v>24</v>
      </c>
      <c r="U45" s="81"/>
      <c r="V45" s="84">
        <f>+V44+V43</f>
        <v>34</v>
      </c>
      <c r="W45" s="84">
        <f>+W44+W43</f>
        <v>32</v>
      </c>
      <c r="X45" s="84">
        <f>+X44+X43</f>
        <v>31</v>
      </c>
      <c r="Y45" s="81"/>
      <c r="Z45" s="84">
        <f>+Z44+Z43</f>
        <v>35</v>
      </c>
      <c r="AA45" s="84">
        <f>+AA44+AA43</f>
        <v>24</v>
      </c>
      <c r="AB45" s="84">
        <f>+AB44+AB43</f>
        <v>27</v>
      </c>
      <c r="AC45" s="47"/>
      <c r="AD45" s="52">
        <f>+AD44+AD43</f>
        <v>134</v>
      </c>
      <c r="AE45" s="52">
        <f>+AE44+AE43</f>
        <v>130</v>
      </c>
      <c r="AF45" s="52">
        <f>+AF44+AF43</f>
        <v>138</v>
      </c>
      <c r="AG45" s="46"/>
      <c r="AI45" s="96">
        <v>151</v>
      </c>
    </row>
    <row r="46" spans="1:52" ht="16.5" thickTop="1" x14ac:dyDescent="0.25">
      <c r="A46" s="25"/>
    </row>
    <row r="47" spans="1:52" x14ac:dyDescent="0.25">
      <c r="B47" s="55" t="s">
        <v>42</v>
      </c>
      <c r="C47" s="25"/>
      <c r="D47" s="3" t="s">
        <v>44</v>
      </c>
      <c r="E47" s="21"/>
      <c r="F47" s="21"/>
      <c r="G47" s="22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1"/>
      <c r="S47" s="21"/>
      <c r="T47" s="21"/>
      <c r="U47" s="22"/>
      <c r="V47" s="21"/>
      <c r="W47" s="21"/>
      <c r="X47" s="21"/>
      <c r="Y47" s="22"/>
      <c r="Z47" s="21"/>
      <c r="AA47" s="21"/>
      <c r="AB47" s="21"/>
      <c r="AC47" s="22"/>
      <c r="AD47" s="30"/>
      <c r="AE47" s="30"/>
      <c r="AF47" s="30"/>
      <c r="AG47" s="21"/>
    </row>
    <row r="48" spans="1:52" x14ac:dyDescent="0.25">
      <c r="A48" s="44"/>
      <c r="C48" s="26"/>
      <c r="D48" s="3" t="s">
        <v>43</v>
      </c>
      <c r="E48" s="27"/>
      <c r="F48" s="27"/>
      <c r="G48" s="28"/>
      <c r="H48" s="27"/>
      <c r="I48" s="27"/>
      <c r="J48" s="27"/>
      <c r="K48" s="27"/>
      <c r="L48" s="27"/>
      <c r="M48" s="27"/>
      <c r="N48" s="27"/>
      <c r="O48" s="27"/>
      <c r="P48" s="27"/>
      <c r="Q48" s="28"/>
      <c r="R48" s="27"/>
      <c r="S48" s="27"/>
      <c r="T48" s="27"/>
      <c r="U48" s="28"/>
      <c r="V48" s="27"/>
      <c r="W48" s="27"/>
      <c r="X48" s="27"/>
      <c r="Y48" s="28"/>
      <c r="Z48" s="27"/>
      <c r="AA48" s="27"/>
      <c r="AB48" s="27"/>
      <c r="AC48" s="28"/>
      <c r="AD48" s="31"/>
      <c r="AE48" s="31"/>
      <c r="AF48" s="31"/>
      <c r="AG48" s="27"/>
    </row>
    <row r="49" spans="1:35" x14ac:dyDescent="0.25">
      <c r="A49" s="44"/>
      <c r="B49" s="54"/>
      <c r="C49" s="26"/>
      <c r="D49" s="56" t="s">
        <v>45</v>
      </c>
      <c r="E49" s="27"/>
      <c r="F49" s="27"/>
      <c r="G49" s="28"/>
      <c r="H49" s="27"/>
      <c r="I49" s="27"/>
      <c r="J49" s="27"/>
      <c r="K49" s="27"/>
      <c r="L49" s="27"/>
      <c r="M49" s="27"/>
      <c r="N49" s="27"/>
      <c r="O49" s="27"/>
      <c r="P49" s="27"/>
      <c r="Q49" s="28"/>
      <c r="R49" s="27"/>
      <c r="S49" s="27"/>
      <c r="T49" s="27"/>
      <c r="U49" s="28"/>
      <c r="V49" s="27"/>
      <c r="W49" s="27"/>
      <c r="X49" s="27"/>
      <c r="Y49" s="28"/>
      <c r="Z49" s="27"/>
      <c r="AA49" s="27"/>
      <c r="AB49" s="27"/>
      <c r="AC49" s="28"/>
      <c r="AD49" s="31"/>
      <c r="AE49" s="31"/>
      <c r="AF49" s="31"/>
      <c r="AG49" s="27"/>
    </row>
    <row r="51" spans="1:35" x14ac:dyDescent="0.25">
      <c r="A51" s="25"/>
    </row>
    <row r="54" spans="1:35" s="60" customFormat="1" ht="15" x14ac:dyDescent="0.2">
      <c r="A54" s="59" t="s">
        <v>48</v>
      </c>
      <c r="G54" s="61"/>
      <c r="Q54" s="61"/>
      <c r="U54" s="61"/>
      <c r="Y54" s="61"/>
      <c r="AC54" s="61"/>
      <c r="AD54" s="59"/>
      <c r="AE54" s="59"/>
      <c r="AF54" s="59"/>
      <c r="AI54" s="89"/>
    </row>
    <row r="55" spans="1:35" s="62" customFormat="1" ht="15" x14ac:dyDescent="0.2">
      <c r="A55" s="62" t="s">
        <v>39</v>
      </c>
      <c r="D55" s="62">
        <v>36</v>
      </c>
      <c r="E55" s="62">
        <v>49</v>
      </c>
      <c r="F55" s="62">
        <v>60</v>
      </c>
      <c r="G55" s="63"/>
      <c r="H55" s="62">
        <v>21</v>
      </c>
      <c r="I55" s="62">
        <v>15</v>
      </c>
      <c r="J55" s="62">
        <v>15</v>
      </c>
      <c r="K55" s="62">
        <v>8</v>
      </c>
      <c r="L55" s="62">
        <v>9</v>
      </c>
      <c r="M55" s="62">
        <v>9</v>
      </c>
      <c r="N55" s="64">
        <v>0</v>
      </c>
      <c r="O55" s="64">
        <v>0</v>
      </c>
      <c r="P55" s="64">
        <v>0</v>
      </c>
      <c r="Q55" s="63"/>
      <c r="R55" s="64">
        <v>29</v>
      </c>
      <c r="S55" s="64">
        <v>24</v>
      </c>
      <c r="T55" s="64">
        <v>24</v>
      </c>
      <c r="U55" s="63"/>
      <c r="V55" s="62">
        <v>34</v>
      </c>
      <c r="W55" s="62">
        <v>21</v>
      </c>
      <c r="X55" s="62">
        <v>22</v>
      </c>
      <c r="Y55" s="63"/>
      <c r="Z55" s="62">
        <v>35</v>
      </c>
      <c r="AA55" s="62">
        <v>24</v>
      </c>
      <c r="AB55" s="62">
        <v>35</v>
      </c>
      <c r="AC55" s="63"/>
      <c r="AD55" s="65">
        <v>134</v>
      </c>
      <c r="AE55" s="65">
        <v>118</v>
      </c>
      <c r="AF55" s="65">
        <v>141</v>
      </c>
      <c r="AI55" s="97"/>
    </row>
    <row r="56" spans="1:35" s="62" customFormat="1" ht="15" x14ac:dyDescent="0.2">
      <c r="A56" s="62" t="s">
        <v>41</v>
      </c>
      <c r="D56" s="66">
        <v>0</v>
      </c>
      <c r="E56" s="66">
        <v>1</v>
      </c>
      <c r="F56" s="66">
        <v>0</v>
      </c>
      <c r="G56" s="63"/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7">
        <v>0</v>
      </c>
      <c r="O56" s="67">
        <v>0</v>
      </c>
      <c r="P56" s="67">
        <v>0</v>
      </c>
      <c r="Q56" s="63"/>
      <c r="R56" s="67">
        <v>0</v>
      </c>
      <c r="S56" s="67">
        <v>0</v>
      </c>
      <c r="T56" s="67">
        <v>0</v>
      </c>
      <c r="U56" s="63"/>
      <c r="V56" s="66">
        <v>0</v>
      </c>
      <c r="W56" s="66">
        <v>11</v>
      </c>
      <c r="X56" s="66">
        <v>10</v>
      </c>
      <c r="Y56" s="63"/>
      <c r="Z56" s="66">
        <v>0</v>
      </c>
      <c r="AA56" s="66">
        <v>0</v>
      </c>
      <c r="AB56" s="66">
        <v>0</v>
      </c>
      <c r="AC56" s="63"/>
      <c r="AD56" s="68">
        <v>0</v>
      </c>
      <c r="AE56" s="68">
        <v>12</v>
      </c>
      <c r="AF56" s="68">
        <v>10</v>
      </c>
      <c r="AI56" s="97"/>
    </row>
    <row r="57" spans="1:35" s="71" customFormat="1" thickBot="1" x14ac:dyDescent="0.25">
      <c r="A57" s="62" t="s">
        <v>40</v>
      </c>
      <c r="B57" s="62"/>
      <c r="C57" s="62"/>
      <c r="D57" s="69">
        <v>36</v>
      </c>
      <c r="E57" s="69">
        <v>50</v>
      </c>
      <c r="F57" s="69">
        <v>60</v>
      </c>
      <c r="G57" s="63"/>
      <c r="H57" s="62"/>
      <c r="I57" s="62"/>
      <c r="J57" s="62"/>
      <c r="K57" s="62"/>
      <c r="L57" s="62"/>
      <c r="M57" s="62"/>
      <c r="N57" s="69">
        <v>0</v>
      </c>
      <c r="O57" s="69">
        <v>0</v>
      </c>
      <c r="P57" s="69">
        <v>0</v>
      </c>
      <c r="Q57" s="63"/>
      <c r="R57" s="69">
        <v>29</v>
      </c>
      <c r="S57" s="69">
        <v>24</v>
      </c>
      <c r="T57" s="69">
        <v>24</v>
      </c>
      <c r="U57" s="63"/>
      <c r="V57" s="69">
        <v>34</v>
      </c>
      <c r="W57" s="69">
        <v>32</v>
      </c>
      <c r="X57" s="69">
        <v>32</v>
      </c>
      <c r="Y57" s="63"/>
      <c r="Z57" s="69">
        <v>35</v>
      </c>
      <c r="AA57" s="69">
        <v>24</v>
      </c>
      <c r="AB57" s="69">
        <v>35</v>
      </c>
      <c r="AC57" s="63"/>
      <c r="AD57" s="70">
        <v>134</v>
      </c>
      <c r="AE57" s="70">
        <v>130</v>
      </c>
      <c r="AF57" s="70">
        <v>151</v>
      </c>
      <c r="AG57" s="62"/>
      <c r="AI57" s="98"/>
    </row>
    <row r="58" spans="1:35" ht="16.5" thickTop="1" x14ac:dyDescent="0.25"/>
  </sheetData>
  <mergeCells count="7">
    <mergeCell ref="AH22:AH23"/>
    <mergeCell ref="D8:F8"/>
    <mergeCell ref="R8:T8"/>
    <mergeCell ref="V8:X8"/>
    <mergeCell ref="Z8:AB8"/>
    <mergeCell ref="AD8:AF8"/>
    <mergeCell ref="N8:P8"/>
  </mergeCells>
  <phoneticPr fontId="0" type="noConversion"/>
  <printOptions horizontalCentered="1" verticalCentered="1"/>
  <pageMargins left="0.18" right="0.16" top="1" bottom="1" header="0.5" footer="0.5"/>
  <pageSetup paperSize="5"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kjolly</dc:creator>
  <cp:lastModifiedBy>Jan Havlíček</cp:lastModifiedBy>
  <cp:lastPrinted>2001-08-28T13:38:39Z</cp:lastPrinted>
  <dcterms:created xsi:type="dcterms:W3CDTF">2001-07-27T15:10:20Z</dcterms:created>
  <dcterms:modified xsi:type="dcterms:W3CDTF">2023-09-18T07:58:23Z</dcterms:modified>
</cp:coreProperties>
</file>