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99C6E0-ED65-48D0-A750-E4CFBBE418E0}" xr6:coauthVersionLast="47" xr6:coauthVersionMax="47" xr10:uidLastSave="{00000000-0000-0000-0000-000000000000}"/>
  <bookViews>
    <workbookView xWindow="-120" yWindow="-120" windowWidth="23280" windowHeight="1248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<sst xmlns="http://schemas.openxmlformats.org/spreadsheetml/2006/main" count="1325" uniqueCount="209">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</sst>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 formatCode="&quot;$&quot;#,##0_);[Red]\(&quot;$&quot;#,##0\)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A-4AEC-A780-945BD4618A3E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 formatCode="&quot;$&quot;#,##0_);[Red]\(&quot;$&quot;#,##0\)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A-4AEC-A780-945BD4618A3E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 formatCode="&quot;$&quot;#,##0.0_);[Red]\(&quot;$&quot;#,##0.0\)">
                  <c:v>78.202668000000003</c:v>
                </c:pt>
                <c:pt idx="35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A-4AEC-A780-945BD4618A3E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 formatCode="#,##0.0_);[Red]\(#,##0.0\)">
                  <c:v>137.13697999999999</c:v>
                </c:pt>
                <c:pt idx="35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A-4AEC-A780-945BD4618A3E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 formatCode="&quot;$&quot;#,##0.0_);[Red]\(&quot;$&quot;#,##0.0\)">
                  <c:v>257.48960800000009</c:v>
                </c:pt>
                <c:pt idx="35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A-4AEC-A780-945BD4618A3E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 formatCode="#,##0.0_);[Red]\(#,##0.0\)">
                  <c:v>256.59193000000005</c:v>
                </c:pt>
                <c:pt idx="35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5A-4AEC-A780-945BD4618A3E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367.83487600000012</c:v>
                </c:pt>
                <c:pt idx="35">
                  <c:v>387.09544700000015</c:v>
                </c:pt>
                <c:pt idx="36">
                  <c:v>393.65909700000009</c:v>
                </c:pt>
                <c:pt idx="37">
                  <c:v>426.27656900000005</c:v>
                </c:pt>
                <c:pt idx="38">
                  <c:v>452.40410500000013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5A-4AEC-A780-945BD4618A3E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5A-4AEC-A780-945BD461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92783"/>
        <c:axId val="1"/>
      </c:lineChart>
      <c:dateAx>
        <c:axId val="993492783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93492783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960B8A24-3E24-E7F2-3DD8-2C3B99415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142875</xdr:rowOff>
    </xdr:from>
    <xdr:to>
      <xdr:col>4</xdr:col>
      <xdr:colOff>180975</xdr:colOff>
      <xdr:row>52</xdr:row>
      <xdr:rowOff>142875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83B88B43-2435-0C4E-E6A2-013BF6B2F735}"/>
            </a:ext>
          </a:extLst>
        </xdr:cNvPr>
        <xdr:cNvSpPr>
          <a:spLocks noChangeShapeType="1"/>
        </xdr:cNvSpPr>
      </xdr:nvSpPr>
      <xdr:spPr bwMode="auto">
        <a:xfrm flipH="1">
          <a:off x="2419350" y="97631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0</xdr:rowOff>
    </xdr:from>
    <xdr:to>
      <xdr:col>3</xdr:col>
      <xdr:colOff>2085975</xdr:colOff>
      <xdr:row>51</xdr:row>
      <xdr:rowOff>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35EFDCBD-DFDD-6657-BAA2-67AB9F76CE30}"/>
            </a:ext>
          </a:extLst>
        </xdr:cNvPr>
        <xdr:cNvSpPr>
          <a:spLocks noChangeArrowheads="1"/>
        </xdr:cNvSpPr>
      </xdr:nvSpPr>
      <xdr:spPr bwMode="auto">
        <a:xfrm>
          <a:off x="2409825" y="92964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$421MM</a:t>
          </a:r>
        </a:p>
      </xdr:txBody>
    </xdr:sp>
    <xdr:clientData/>
  </xdr:twoCellAnchor>
  <xdr:twoCellAnchor>
    <xdr:from>
      <xdr:col>3</xdr:col>
      <xdr:colOff>1504950</xdr:colOff>
      <xdr:row>48</xdr:row>
      <xdr:rowOff>104775</xdr:rowOff>
    </xdr:from>
    <xdr:to>
      <xdr:col>3</xdr:col>
      <xdr:colOff>2028825</xdr:colOff>
      <xdr:row>51</xdr:row>
      <xdr:rowOff>142875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1E3F107C-8157-B44F-E131-D05D3630D6F5}"/>
            </a:ext>
          </a:extLst>
        </xdr:cNvPr>
        <xdr:cNvSpPr>
          <a:spLocks noChangeShapeType="1"/>
        </xdr:cNvSpPr>
      </xdr:nvSpPr>
      <xdr:spPr bwMode="auto">
        <a:xfrm flipH="1" flipV="1">
          <a:off x="5229225" y="90773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95250</xdr:rowOff>
    </xdr:from>
    <xdr:to>
      <xdr:col>4</xdr:col>
      <xdr:colOff>200025</xdr:colOff>
      <xdr:row>48</xdr:row>
      <xdr:rowOff>142875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8B2C3B32-A850-4994-C99D-623D2999DDCD}"/>
            </a:ext>
          </a:extLst>
        </xdr:cNvPr>
        <xdr:cNvSpPr>
          <a:spLocks noChangeArrowheads="1"/>
        </xdr:cNvSpPr>
      </xdr:nvSpPr>
      <xdr:spPr bwMode="auto">
        <a:xfrm>
          <a:off x="3362325" y="85820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$53MM</a:t>
          </a:r>
        </a:p>
      </xdr:txBody>
    </xdr:sp>
    <xdr:clientData/>
  </xdr:twoCellAnchor>
  <xdr:twoCellAnchor>
    <xdr:from>
      <xdr:col>1</xdr:col>
      <xdr:colOff>1638300</xdr:colOff>
      <xdr:row>52</xdr:row>
      <xdr:rowOff>133350</xdr:rowOff>
    </xdr:from>
    <xdr:to>
      <xdr:col>3</xdr:col>
      <xdr:colOff>2066925</xdr:colOff>
      <xdr:row>53</xdr:row>
      <xdr:rowOff>133350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8E38C129-D919-3002-DA16-23DAACCC073D}"/>
            </a:ext>
          </a:extLst>
        </xdr:cNvPr>
        <xdr:cNvSpPr>
          <a:spLocks noChangeArrowheads="1"/>
        </xdr:cNvSpPr>
      </xdr:nvSpPr>
      <xdr:spPr bwMode="auto">
        <a:xfrm>
          <a:off x="2390775" y="97536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$368MM</a:t>
          </a:r>
        </a:p>
      </xdr:txBody>
    </xdr:sp>
    <xdr:clientData/>
  </xdr:twoCellAnchor>
  <xdr:twoCellAnchor>
    <xdr:from>
      <xdr:col>1</xdr:col>
      <xdr:colOff>1666875</xdr:colOff>
      <xdr:row>50</xdr:row>
      <xdr:rowOff>152400</xdr:rowOff>
    </xdr:from>
    <xdr:to>
      <xdr:col>4</xdr:col>
      <xdr:colOff>180975</xdr:colOff>
      <xdr:row>50</xdr:row>
      <xdr:rowOff>152400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2C38EAC7-6948-021A-D36F-07D11C36E1BA}"/>
            </a:ext>
          </a:extLst>
        </xdr:cNvPr>
        <xdr:cNvSpPr>
          <a:spLocks noChangeShapeType="1"/>
        </xdr:cNvSpPr>
      </xdr:nvSpPr>
      <xdr:spPr bwMode="auto">
        <a:xfrm flipH="1">
          <a:off x="2419350" y="94488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51</xdr:row>
      <xdr:rowOff>9525</xdr:rowOff>
    </xdr:from>
    <xdr:to>
      <xdr:col>4</xdr:col>
      <xdr:colOff>19050</xdr:colOff>
      <xdr:row>52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010FD59-FB2A-D75B-71E9-D5F7A236BF45}"/>
            </a:ext>
          </a:extLst>
        </xdr:cNvPr>
        <xdr:cNvSpPr>
          <a:spLocks/>
        </xdr:cNvSpPr>
      </xdr:nvSpPr>
      <xdr:spPr bwMode="auto">
        <a:xfrm>
          <a:off x="5762625" y="9467850"/>
          <a:ext cx="152400" cy="266700"/>
        </a:xfrm>
        <a:prstGeom prst="leftBrace">
          <a:avLst>
            <a:gd name="adj1" fmla="val 291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0.64763</cdr:x>
      <cdr:y>0.38261</cdr:y>
    </cdr:from>
    <cdr:to>
      <cdr:x>0.64837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762FB75A-820D-090A-D751-819D867C774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20881" y="1675956"/>
          <a:ext cx="7708" cy="2345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0.55449</cdr:x>
      <cdr:y>0.30974</cdr:y>
    </cdr:from>
    <cdr:to>
      <cdr:x>0.73507</cdr:x>
      <cdr:y>0.36745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E541B675-B635-0E4B-1C61-98404305B7E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4799" y="1357339"/>
          <a:ext cx="1873069" cy="252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August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5">
        <v>37127</v>
      </c>
      <c r="B3" s="285"/>
      <c r="C3" s="285"/>
      <c r="D3" s="285"/>
      <c r="J3" s="148" t="s">
        <v>102</v>
      </c>
      <c r="K3" s="147">
        <v>37134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38.25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84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187</v>
      </c>
      <c r="M6" s="255" t="s">
        <v>207</v>
      </c>
      <c r="N6" s="255" t="s">
        <v>51</v>
      </c>
      <c r="O6" s="255" t="s">
        <v>42</v>
      </c>
      <c r="P6" s="255" t="s">
        <v>180</v>
      </c>
      <c r="Q6" s="254"/>
      <c r="R6" s="254"/>
      <c r="S6" s="254" t="s">
        <v>195</v>
      </c>
      <c r="T6" s="258">
        <f>+'Cost Cancel Details'!C10</f>
        <v>19.1325</v>
      </c>
      <c r="U6" s="258">
        <f>+'Cost Cancel Details'!AL10</f>
        <v>13.010100000000003</v>
      </c>
      <c r="V6" s="260">
        <f>+'Cost Cancel Details'!AL11</f>
        <v>7.6530000000000005</v>
      </c>
      <c r="W6" s="254"/>
      <c r="X6" s="254" t="s">
        <v>208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38.25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84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187</v>
      </c>
      <c r="M7" s="255" t="s">
        <v>207</v>
      </c>
      <c r="N7" s="255" t="s">
        <v>51</v>
      </c>
      <c r="O7" s="255" t="s">
        <v>42</v>
      </c>
      <c r="P7" s="255" t="s">
        <v>180</v>
      </c>
      <c r="Q7" s="254"/>
      <c r="R7" s="254"/>
      <c r="S7" s="254" t="s">
        <v>195</v>
      </c>
      <c r="T7" s="258">
        <f>+'Cost Cancel Details'!C18</f>
        <v>19.1325</v>
      </c>
      <c r="U7" s="258">
        <f>+'Cost Cancel Details'!AL18</f>
        <v>19.1325</v>
      </c>
      <c r="V7" s="260">
        <f>+'Cost Cancel Details'!AL19</f>
        <v>19.1325</v>
      </c>
      <c r="W7" s="254"/>
      <c r="X7" s="254" t="s">
        <v>208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Details'!C26</f>
        <v>39.200000000000003</v>
      </c>
      <c r="U8" s="265">
        <f>'Cost Cancel Details'!AL26</f>
        <v>10.976000000000003</v>
      </c>
      <c r="V8" s="265">
        <f>'Cost Cancel Details'!AL27</f>
        <v>7.8400000000000007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Details'!C34</f>
        <v>37.170180000000002</v>
      </c>
      <c r="U9" s="265">
        <f>+'Cost Cancel Details'!AL34</f>
        <v>22.302108000000004</v>
      </c>
      <c r="V9" s="266">
        <f>+'Cost Cancel Details'!AL35</f>
        <v>37.170180000000002</v>
      </c>
      <c r="W9" s="261"/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Details'!C42</f>
        <v>33.810399999999994</v>
      </c>
      <c r="U10" s="265">
        <f>+'Cost Cancel Details'!AL42</f>
        <v>13.524159999999998</v>
      </c>
      <c r="V10" s="266">
        <f>+'Cost Cancel Details'!AL43</f>
        <v>33.810399999999994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Details'!C50</f>
        <v>33.810399999999994</v>
      </c>
      <c r="U11" s="265">
        <f>+'Cost Cancel Details'!AL50</f>
        <v>8.4525999999999986</v>
      </c>
      <c r="V11" s="266">
        <f>+'Cost Cancel Details'!AL51</f>
        <v>33.810399999999994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Details'!AL58</f>
        <v>22.302108000000004</v>
      </c>
      <c r="V12" s="275">
        <f>+'Cost Cancel Details'!AL59</f>
        <v>37.170180000000002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Details'!C66</f>
        <v>24.506</v>
      </c>
      <c r="U13" s="274">
        <f>+'Cost Cancel Details'!AL66</f>
        <v>22.947800000000004</v>
      </c>
      <c r="V13" s="275">
        <f>+'Cost Cancel Details'!AL67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Details'!C74</f>
        <v>83.416666666666671</v>
      </c>
      <c r="U14" s="274">
        <f>+'Cost Cancel Details'!AL74</f>
        <v>62.562500000000021</v>
      </c>
      <c r="V14" s="275">
        <f>+'Cost Cancel Details'!AL75</f>
        <v>57.30725000000001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Details'!C82</f>
        <v>83.416666666666671</v>
      </c>
      <c r="U15" s="274">
        <f>+'Cost Cancel Details'!AL82</f>
        <v>62.562500000000021</v>
      </c>
      <c r="V15" s="275">
        <f>+'Cost Cancel Details'!AL83</f>
        <v>57.30725000000001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Details'!C90</f>
        <v>83.416666666666671</v>
      </c>
      <c r="U16" s="274">
        <f>+'Cost Cancel Details'!AL90</f>
        <v>62.562500000000021</v>
      </c>
      <c r="V16" s="275">
        <f>+'Cost Cancel Details'!AL91</f>
        <v>57.30725000000001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5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Details'!AL98</f>
        <v>17.25</v>
      </c>
      <c r="V17" s="275">
        <f>+'Cost Cancel Details'!AL99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5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Details'!AL106</f>
        <v>17.25</v>
      </c>
      <c r="V18" s="275">
        <f>+'Cost Cancel Details'!AL107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Details'!AL114</f>
        <v>6.5</v>
      </c>
      <c r="V19" s="275">
        <f>+'Cost Cancel Details'!AL115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Details'!AL122</f>
        <v>6.5</v>
      </c>
      <c r="V20" s="275">
        <f>+'Cost Cancel Details'!AL123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131</v>
      </c>
    </row>
    <row r="2" spans="1:9" ht="19.5" x14ac:dyDescent="0.25">
      <c r="A2" s="173" t="s">
        <v>90</v>
      </c>
      <c r="B2" s="174"/>
      <c r="C2" s="2"/>
    </row>
    <row r="3" spans="1:9" ht="19.5" x14ac:dyDescent="0.25">
      <c r="A3" s="286">
        <f>'Detail by Turbine'!A3:C3</f>
        <v>37127</v>
      </c>
      <c r="B3" s="286"/>
      <c r="C3" s="19"/>
    </row>
    <row r="4" spans="1:9" ht="19.5" x14ac:dyDescent="0.25">
      <c r="A4" s="173" t="s">
        <v>121</v>
      </c>
      <c r="B4" s="175"/>
      <c r="H4" s="182"/>
    </row>
    <row r="5" spans="1:9" ht="14.25" x14ac:dyDescent="0.2">
      <c r="G5" s="155" t="s">
        <v>117</v>
      </c>
      <c r="H5" s="156">
        <f>'Detail by Turbine'!K3</f>
        <v>37134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All Funds Escrowed</v>
      </c>
      <c r="F9" s="48">
        <f>+'Detail by Turbine'!T6+'Detail by Turbine'!T7</f>
        <v>38.265000000000001</v>
      </c>
      <c r="G9" s="48">
        <f>+'Detail by Turbine'!U6+'Detail by Turbine'!U7</f>
        <v>32.142600000000002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97</v>
      </c>
      <c r="E10" s="38"/>
      <c r="F10" s="49">
        <f>SUM(F9:F9)</f>
        <v>38.265000000000001</v>
      </c>
      <c r="G10" s="49">
        <f>SUM(G9:G9)</f>
        <v>32.142600000000002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22.302108000000004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10.976000000000003</v>
      </c>
      <c r="H15" s="51">
        <f>'Detail by Turbine'!V8</f>
        <v>7.8400000000000007</v>
      </c>
      <c r="I15" s="30" t="s">
        <v>56</v>
      </c>
    </row>
    <row r="16" spans="1:9" s="29" customFormat="1" x14ac:dyDescent="0.2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21.976759999999999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55.254868000000002</v>
      </c>
      <c r="H17" s="53">
        <f>SUM(H14:H16)</f>
        <v>112.63097999999999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187.68750000000006</v>
      </c>
      <c r="H23" s="169">
        <f>SUM('Detail by Turbine'!V14:V16)</f>
        <v>171.92175000000003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280.43740800000006</v>
      </c>
      <c r="H27" s="56">
        <f>SUM(H21:H26)</f>
        <v>281.09793000000002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125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118</v>
      </c>
      <c r="D34" s="46" t="s">
        <v>101</v>
      </c>
      <c r="E34" s="46"/>
      <c r="F34" s="222">
        <f>+F32+F27+F17+F10</f>
        <v>541.68215999999995</v>
      </c>
      <c r="G34" s="222">
        <f>+G27+G17+G10</f>
        <v>367.83487600000007</v>
      </c>
      <c r="H34" s="222">
        <f>+H27+H17+H10</f>
        <v>420.51441000000005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116</v>
      </c>
    </row>
    <row r="38" spans="1:8" x14ac:dyDescent="0.2">
      <c r="A38" s="45" t="s">
        <v>121</v>
      </c>
    </row>
    <row r="42" spans="1:8" x14ac:dyDescent="0.2">
      <c r="F42" s="37"/>
    </row>
    <row r="66" spans="1:5" ht="14.25" x14ac:dyDescent="0.2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131</v>
      </c>
    </row>
    <row r="2" spans="1:9" ht="19.5" x14ac:dyDescent="0.25">
      <c r="A2" s="173" t="s">
        <v>119</v>
      </c>
      <c r="B2" s="174"/>
      <c r="C2" s="2"/>
    </row>
    <row r="3" spans="1:9" ht="19.5" x14ac:dyDescent="0.25">
      <c r="A3" s="286">
        <f>'Detail by Turbine'!A3:C3</f>
        <v>37127</v>
      </c>
      <c r="B3" s="286"/>
      <c r="C3" s="19"/>
      <c r="I3" s="159"/>
    </row>
    <row r="4" spans="1:9" ht="19.5" x14ac:dyDescent="0.25">
      <c r="A4" s="173" t="s">
        <v>121</v>
      </c>
      <c r="B4" s="175"/>
      <c r="I4" s="182"/>
    </row>
    <row r="5" spans="1:9" ht="14.25" x14ac:dyDescent="0.2">
      <c r="G5" s="16"/>
      <c r="H5" s="155" t="s">
        <v>117</v>
      </c>
      <c r="I5" s="156">
        <f>+'Detail by Turbine'!K3</f>
        <v>37134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21.976759999999999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22.302108000000004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All Funds Escrowed</v>
      </c>
      <c r="F16" s="11">
        <f>+'Summary by Status'!F9</f>
        <v>38.265000000000001</v>
      </c>
      <c r="G16" s="11">
        <f>+'Summary by Status'!G9</f>
        <v>32.142600000000002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10.976000000000003</v>
      </c>
      <c r="H18" s="11">
        <f>+'Summary by Status'!H15</f>
        <v>7.8400000000000007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187.68750000000006</v>
      </c>
      <c r="H20" s="11">
        <f>+'Summary by Status'!H23</f>
        <v>171.92175000000003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159</v>
      </c>
      <c r="F27" s="159">
        <f>SUM(F7:F25)</f>
        <v>541.68215999999995</v>
      </c>
      <c r="G27" s="159">
        <f>SUM(G7:G25)</f>
        <v>367.83487600000007</v>
      </c>
      <c r="H27" s="159">
        <f>SUM(H7:H25)</f>
        <v>420.51441</v>
      </c>
    </row>
    <row r="28" spans="1:9" x14ac:dyDescent="0.2">
      <c r="A28" s="16">
        <f>+'Summary by Status'!A34</f>
        <v>16</v>
      </c>
      <c r="E28" s="145" t="s">
        <v>157</v>
      </c>
      <c r="F28" s="159">
        <f>+'Summary by Status'!F34</f>
        <v>541.68215999999995</v>
      </c>
      <c r="G28" s="159">
        <f>+'Summary by Status'!G34</f>
        <v>367.83487600000007</v>
      </c>
      <c r="H28" s="159">
        <f>+'Summary by Status'!H34</f>
        <v>420.51441000000005</v>
      </c>
    </row>
    <row r="29" spans="1:9" x14ac:dyDescent="0.2">
      <c r="A29" s="159">
        <f>+A27-A28</f>
        <v>0</v>
      </c>
      <c r="E29" s="145" t="s">
        <v>158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131</v>
      </c>
    </row>
    <row r="2" spans="1:9" ht="19.5" x14ac:dyDescent="0.25">
      <c r="A2" s="178" t="s">
        <v>92</v>
      </c>
      <c r="B2" s="177"/>
      <c r="C2" s="2"/>
    </row>
    <row r="3" spans="1:9" ht="19.5" x14ac:dyDescent="0.25">
      <c r="A3" s="286">
        <f>'Detail by Turbine'!A3:C3</f>
        <v>37127</v>
      </c>
      <c r="B3" s="286"/>
      <c r="C3" s="19"/>
    </row>
    <row r="4" spans="1:9" ht="19.5" x14ac:dyDescent="0.25">
      <c r="A4" s="173" t="s">
        <v>121</v>
      </c>
      <c r="B4" s="179"/>
      <c r="I4" s="182"/>
    </row>
    <row r="5" spans="1:9" ht="14.25" x14ac:dyDescent="0.2">
      <c r="H5" s="157" t="s">
        <v>117</v>
      </c>
      <c r="I5" s="156">
        <f>+'Detail by Turbine'!K3</f>
        <v>37134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187.68750000000006</v>
      </c>
      <c r="I8" s="221">
        <f>+'Summary by Status'!H23</f>
        <v>171.92175000000003</v>
      </c>
    </row>
    <row r="9" spans="1:9" s="29" customFormat="1" x14ac:dyDescent="0.2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187.68750000000006</v>
      </c>
      <c r="I9" s="161">
        <f>SUM(I8:I8)</f>
        <v>171.92175000000003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22.302108000000004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10.976000000000003</v>
      </c>
      <c r="I14" s="215">
        <f>+'Summary by Status'!H15</f>
        <v>7.8400000000000007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All Funds Escrowed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32.142600000000002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21.976759999999999</v>
      </c>
      <c r="I17" s="215">
        <f>+'Summary by Status'!H16</f>
        <v>67.620799999999988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184</v>
      </c>
      <c r="G19" s="161">
        <f>SUM(G12:G18)</f>
        <v>278.43216000000001</v>
      </c>
      <c r="H19" s="161">
        <f>SUM(H12:H18)</f>
        <v>167.14737600000001</v>
      </c>
      <c r="I19" s="161">
        <f>SUM(I12:I18)</f>
        <v>235.59266000000002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165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197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118</v>
      </c>
      <c r="C27" s="73"/>
      <c r="D27" s="73"/>
      <c r="E27" s="73"/>
      <c r="F27" s="72" t="s">
        <v>101</v>
      </c>
      <c r="G27" s="222">
        <f>+G19+G9+G22</f>
        <v>541.68216000000007</v>
      </c>
      <c r="H27" s="222">
        <f>+H19+H9+H22</f>
        <v>367.83487600000007</v>
      </c>
      <c r="I27" s="222">
        <f>+I19+I9+I22</f>
        <v>420.51441000000005</v>
      </c>
    </row>
    <row r="28" spans="1:9" ht="13.5" thickTop="1" x14ac:dyDescent="0.2"/>
    <row r="29" spans="1:9" x14ac:dyDescent="0.2">
      <c r="F29" s="146" t="s">
        <v>157</v>
      </c>
      <c r="G29" s="159">
        <f>+'Summary by Status'!F34</f>
        <v>541.68215999999995</v>
      </c>
      <c r="H29" s="159">
        <f>+'Summary by Status'!G34</f>
        <v>367.83487600000007</v>
      </c>
      <c r="I29" s="159">
        <f>+'Summary by Status'!H34</f>
        <v>420.51441000000005</v>
      </c>
    </row>
    <row r="30" spans="1:9" x14ac:dyDescent="0.2">
      <c r="F30" s="146" t="s">
        <v>158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Z4" activePane="bottomRight" state="frozen"/>
      <selection pane="topRight" activeCell="E1" sqref="E1"/>
      <selection pane="bottomLeft" activeCell="A6" sqref="A6"/>
      <selection pane="bottomRight" activeCell="AL22" sqref="AL22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7" width="11.83203125" style="74" customWidth="1"/>
    <col min="38" max="38" width="11.83203125" style="79" customWidth="1"/>
    <col min="39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80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89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84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104</v>
      </c>
      <c r="C5" s="290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82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105</v>
      </c>
      <c r="C6" s="290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82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106</v>
      </c>
      <c r="C7" s="290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82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107</v>
      </c>
      <c r="C8" s="290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82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0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83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108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90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109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136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89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84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104</v>
      </c>
      <c r="C13" s="290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82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105</v>
      </c>
      <c r="C14" s="290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82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106</v>
      </c>
      <c r="C15" s="290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82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107</v>
      </c>
      <c r="C16" s="290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82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0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83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108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90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109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136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91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84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104</v>
      </c>
      <c r="C21" s="292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82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4"/>
      <c r="B22" s="101" t="s">
        <v>105</v>
      </c>
      <c r="C22" s="292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82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4"/>
      <c r="B23" s="101" t="s">
        <v>106</v>
      </c>
      <c r="C23" s="292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82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107</v>
      </c>
      <c r="C24" s="292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82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2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108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0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109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6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91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84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104</v>
      </c>
      <c r="C29" s="292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82">
        <v>0</v>
      </c>
      <c r="AM29" s="103">
        <v>0.2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105</v>
      </c>
      <c r="C30" s="292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82">
        <f t="shared" si="24"/>
        <v>0.60000000000000009</v>
      </c>
      <c r="AM30" s="103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106</v>
      </c>
      <c r="C31" s="292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82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107</v>
      </c>
      <c r="C32" s="292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82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2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83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108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0">
        <f t="shared" si="28"/>
        <v>22.302108000000004</v>
      </c>
      <c r="AM34" s="94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109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6">
        <f t="shared" si="30"/>
        <v>37.170180000000002</v>
      </c>
      <c r="AM35" s="135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91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84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104</v>
      </c>
      <c r="C37" s="29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82">
        <v>0.15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105</v>
      </c>
      <c r="C38" s="292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82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106</v>
      </c>
      <c r="C39" s="29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82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107</v>
      </c>
      <c r="C40" s="292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82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2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83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108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0">
        <f t="shared" si="36"/>
        <v>13.524159999999998</v>
      </c>
      <c r="AM42" s="94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109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6">
        <f t="shared" si="38"/>
        <v>33.810399999999994</v>
      </c>
      <c r="AM43" s="135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91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84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104</v>
      </c>
      <c r="C45" s="29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82">
        <v>0</v>
      </c>
      <c r="AM45" s="103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105</v>
      </c>
      <c r="C46" s="292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82">
        <f t="shared" si="40"/>
        <v>0.25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106</v>
      </c>
      <c r="C47" s="29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82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107</v>
      </c>
      <c r="C48" s="292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82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2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83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108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0">
        <f t="shared" si="44"/>
        <v>8.4525999999999986</v>
      </c>
      <c r="AM50" s="94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109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6">
        <f t="shared" si="46"/>
        <v>33.810399999999994</v>
      </c>
      <c r="AM51" s="135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84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104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82">
        <v>0.2</v>
      </c>
      <c r="AM53" s="116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105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82">
        <f t="shared" si="48"/>
        <v>0.60000000000000009</v>
      </c>
      <c r="AM54" s="116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106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82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107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82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83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108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90">
        <f t="shared" si="52"/>
        <v>22.302108000000004</v>
      </c>
      <c r="AM58" s="124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109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36">
        <f t="shared" si="54"/>
        <v>37.170180000000002</v>
      </c>
      <c r="AM59" s="141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84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104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82">
        <v>0</v>
      </c>
      <c r="AM61" s="116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">
      <c r="A62" s="294"/>
      <c r="B62" s="115" t="s">
        <v>105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82">
        <f t="shared" si="56"/>
        <v>0.93641557169672751</v>
      </c>
      <c r="AM62" s="116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">
      <c r="A63" s="294"/>
      <c r="B63" s="115" t="s">
        <v>106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82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107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82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83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108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90">
        <f>+AL62*$C66</f>
        <v>22.947800000000004</v>
      </c>
      <c r="AM66" s="124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109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36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84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104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82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105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82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106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82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107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82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83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90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109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36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84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104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82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105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82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106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82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107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82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83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108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90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109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36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84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104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82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105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82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106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82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107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82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83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108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90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109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36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85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104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82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105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82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106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82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107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82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83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108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90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109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36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85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104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82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105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82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106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82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107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82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83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108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90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109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36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85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104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82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105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82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106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82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107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82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83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108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90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109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36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85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104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82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105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82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106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82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107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82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83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108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90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109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36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81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113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81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124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81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108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81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109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81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81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112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0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108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84">
        <f t="shared" si="122"/>
        <v>78.202668000000003</v>
      </c>
      <c r="AM131" s="252">
        <f t="shared" si="122"/>
        <v>91.884264000000002</v>
      </c>
      <c r="AN131" s="252">
        <f t="shared" si="122"/>
        <v>93.060264000000004</v>
      </c>
      <c r="AO131" s="252">
        <f t="shared" si="122"/>
        <v>103.2287</v>
      </c>
      <c r="AP131" s="252">
        <f t="shared" si="122"/>
        <v>104.40470000000002</v>
      </c>
      <c r="AQ131" s="252">
        <f t="shared" si="122"/>
        <v>105.58070000000001</v>
      </c>
      <c r="AR131" s="252">
        <f t="shared" si="122"/>
        <v>107.14870000000002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125.37686000000002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158.69718000000003</v>
      </c>
      <c r="AZ131" s="252">
        <f t="shared" si="122"/>
        <v>166.53718000000001</v>
      </c>
      <c r="BA131" s="252">
        <f t="shared" si="122"/>
        <v>168.49718000000001</v>
      </c>
      <c r="BB131" s="252">
        <f t="shared" si="122"/>
        <v>168.49718000000001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109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90">
        <f t="shared" si="124"/>
        <v>137.13697999999999</v>
      </c>
      <c r="AM132" s="252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90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114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30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108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84">
        <f t="shared" si="125"/>
        <v>257.48960800000009</v>
      </c>
      <c r="AM135" s="253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109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90">
        <f t="shared" si="126"/>
        <v>256.59193000000005</v>
      </c>
      <c r="AM136" s="253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90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129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30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108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30">
        <f t="shared" si="127"/>
        <v>367.83487600000012</v>
      </c>
      <c r="AM139" s="129">
        <f t="shared" si="127"/>
        <v>387.09544700000015</v>
      </c>
      <c r="AN139" s="129">
        <f t="shared" si="127"/>
        <v>393.65909700000009</v>
      </c>
      <c r="AO139" s="129">
        <f t="shared" si="127"/>
        <v>426.27656900000005</v>
      </c>
      <c r="AP139" s="129">
        <f t="shared" si="127"/>
        <v>452.40410500000013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">
      <c r="B140" s="87" t="s">
        <v>109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30">
        <f t="shared" si="128"/>
        <v>420.51441000000005</v>
      </c>
      <c r="AM140" s="129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">
      <c r="B141" s="87" t="s">
        <v>120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30">
        <f t="shared" si="129"/>
        <v>52.679533999999933</v>
      </c>
      <c r="AM141" s="129">
        <f t="shared" si="129"/>
        <v>37.706462999999815</v>
      </c>
      <c r="AN141" s="129">
        <f t="shared" si="129"/>
        <v>34.929812999999911</v>
      </c>
      <c r="AO141" s="129">
        <f t="shared" si="129"/>
        <v>27.120340999999939</v>
      </c>
      <c r="AP141" s="129">
        <f t="shared" si="129"/>
        <v>25.550554999999918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30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81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160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367.83487600000012</v>
      </c>
      <c r="AM144" s="75">
        <f t="shared" si="130"/>
        <v>387.09544700000004</v>
      </c>
      <c r="AN144" s="75">
        <f t="shared" si="130"/>
        <v>393.65909700000009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476.87475500000016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81">
        <f t="shared" si="132"/>
        <v>52.679533999999933</v>
      </c>
      <c r="AM146" s="75">
        <f t="shared" si="132"/>
        <v>37.706463000000099</v>
      </c>
      <c r="AN146" s="75">
        <f t="shared" si="132"/>
        <v>34.929812999999967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26.671904999999924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81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161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40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40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40">
        <f t="shared" si="138"/>
        <v>0</v>
      </c>
      <c r="AM150" s="234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-5.6843418860808015E-14</v>
      </c>
      <c r="AQ150" s="234">
        <f t="shared" si="138"/>
        <v>-1.7053025658242404E-13</v>
      </c>
      <c r="AR150" s="234">
        <f t="shared" si="138"/>
        <v>-5.6843418860808015E-14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81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81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81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81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81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81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81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81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81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81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81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81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81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81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81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81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81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81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81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81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81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81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81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81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81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81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81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81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81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81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81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81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81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81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81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81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81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81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81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81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81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81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81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81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81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81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81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81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81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81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81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81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81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81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81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81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81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81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81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81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81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81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81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81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81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81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81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12:A19"/>
    <mergeCell ref="A44:A51"/>
    <mergeCell ref="A52:A59"/>
    <mergeCell ref="A28:A35"/>
    <mergeCell ref="A36:A43"/>
    <mergeCell ref="A60:A67"/>
    <mergeCell ref="A76:A83"/>
    <mergeCell ref="C52:C57"/>
    <mergeCell ref="C100:C105"/>
    <mergeCell ref="C68:C73"/>
    <mergeCell ref="C108:C113"/>
    <mergeCell ref="C116:C121"/>
    <mergeCell ref="C92:C97"/>
    <mergeCell ref="A92:A99"/>
    <mergeCell ref="A4:A11"/>
    <mergeCell ref="A20:A27"/>
    <mergeCell ref="C20:C24"/>
    <mergeCell ref="C28:C33"/>
    <mergeCell ref="A116:A123"/>
    <mergeCell ref="A108:A115"/>
    <mergeCell ref="C12:C17"/>
    <mergeCell ref="A100:A107"/>
    <mergeCell ref="A84:A91"/>
    <mergeCell ref="A68:A75"/>
    <mergeCell ref="C76:C81"/>
    <mergeCell ref="C84:C89"/>
    <mergeCell ref="C60:C65"/>
    <mergeCell ref="C4:C9"/>
    <mergeCell ref="C44:C49"/>
    <mergeCell ref="C36:C41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115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89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104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105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106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107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108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109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89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104</v>
      </c>
      <c r="C72" s="290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105</v>
      </c>
      <c r="C73" s="290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106</v>
      </c>
      <c r="C74" s="290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107</v>
      </c>
      <c r="C75" s="290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0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108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109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89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104</v>
      </c>
      <c r="C80" s="290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105</v>
      </c>
      <c r="C81" s="290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106</v>
      </c>
      <c r="C82" s="290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107</v>
      </c>
      <c r="C83" s="290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0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108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109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89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104</v>
      </c>
      <c r="C88" s="290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105</v>
      </c>
      <c r="C89" s="290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106</v>
      </c>
      <c r="C90" s="290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107</v>
      </c>
      <c r="C91" s="290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0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108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109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89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104</v>
      </c>
      <c r="C96" s="290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105</v>
      </c>
      <c r="C97" s="290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106</v>
      </c>
      <c r="C98" s="290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107</v>
      </c>
      <c r="C99" s="290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0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108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109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89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104</v>
      </c>
      <c r="C104" s="290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105</v>
      </c>
      <c r="C105" s="290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106</v>
      </c>
      <c r="C106" s="290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107</v>
      </c>
      <c r="C107" s="290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0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108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109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89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104</v>
      </c>
      <c r="C112" s="290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105</v>
      </c>
      <c r="C113" s="290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106</v>
      </c>
      <c r="C114" s="290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107</v>
      </c>
      <c r="C115" s="290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0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108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109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89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104</v>
      </c>
      <c r="C120" s="290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105</v>
      </c>
      <c r="C121" s="290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106</v>
      </c>
      <c r="C122" s="290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107</v>
      </c>
      <c r="C123" s="290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0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108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109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89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104</v>
      </c>
      <c r="C128" s="290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105</v>
      </c>
      <c r="C129" s="290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106</v>
      </c>
      <c r="C130" s="290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107</v>
      </c>
      <c r="C131" s="290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0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108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109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89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104</v>
      </c>
      <c r="C136" s="290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105</v>
      </c>
      <c r="C137" s="290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106</v>
      </c>
      <c r="C138" s="290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107</v>
      </c>
      <c r="C139" s="290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0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108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109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89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104</v>
      </c>
      <c r="C144" s="290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105</v>
      </c>
      <c r="C145" s="290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106</v>
      </c>
      <c r="C146" s="290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107</v>
      </c>
      <c r="C147" s="290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0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108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109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89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104</v>
      </c>
      <c r="C152" s="290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105</v>
      </c>
      <c r="C153" s="290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106</v>
      </c>
      <c r="C154" s="290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107</v>
      </c>
      <c r="C155" s="290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0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108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109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89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104</v>
      </c>
      <c r="C160" s="290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105</v>
      </c>
      <c r="C161" s="290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106</v>
      </c>
      <c r="C162" s="290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107</v>
      </c>
      <c r="C163" s="290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0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108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109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89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104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105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106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107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108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109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89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104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105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106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107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108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109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89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104</v>
      </c>
      <c r="C184" s="290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105</v>
      </c>
      <c r="C185" s="290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106</v>
      </c>
      <c r="C186" s="290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107</v>
      </c>
      <c r="C187" s="290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108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109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89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104</v>
      </c>
      <c r="C192" s="290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105</v>
      </c>
      <c r="C193" s="290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106</v>
      </c>
      <c r="C194" s="290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107</v>
      </c>
      <c r="C195" s="290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108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109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111</v>
      </c>
      <c r="C199" s="289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104</v>
      </c>
      <c r="C200" s="290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105</v>
      </c>
      <c r="C201" s="290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106</v>
      </c>
      <c r="C202" s="290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107</v>
      </c>
      <c r="C203" s="290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108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109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89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104</v>
      </c>
      <c r="C208" s="290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105</v>
      </c>
      <c r="C209" s="290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106</v>
      </c>
      <c r="C210" s="290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107</v>
      </c>
      <c r="C211" s="290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108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109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89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104</v>
      </c>
      <c r="C216" s="290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105</v>
      </c>
      <c r="C217" s="290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106</v>
      </c>
      <c r="C218" s="290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107</v>
      </c>
      <c r="C219" s="290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0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108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109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111</v>
      </c>
      <c r="C223" s="289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104</v>
      </c>
      <c r="C224" s="290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105</v>
      </c>
      <c r="C225" s="290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106</v>
      </c>
      <c r="C226" s="290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107</v>
      </c>
      <c r="C227" s="290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0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108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109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4" t="s">
        <v>183</v>
      </c>
      <c r="B231" s="189" t="str">
        <f>+'NTP or Sold'!G40</f>
        <v>7FA</v>
      </c>
      <c r="C231" s="289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4"/>
      <c r="B232" s="193" t="s">
        <v>104</v>
      </c>
      <c r="C232" s="290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4"/>
      <c r="B233" s="193" t="s">
        <v>105</v>
      </c>
      <c r="C233" s="290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4"/>
      <c r="B234" s="193" t="s">
        <v>106</v>
      </c>
      <c r="C234" s="290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4"/>
      <c r="B235" s="193" t="s">
        <v>107</v>
      </c>
      <c r="C235" s="290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4"/>
      <c r="B236" s="208"/>
      <c r="C236" s="290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4"/>
      <c r="B237" s="197" t="s">
        <v>108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5"/>
      <c r="B238" s="202" t="s">
        <v>109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93">
        <v>3</v>
      </c>
      <c r="B239" s="189" t="str">
        <f>+'NTP or Sold'!G42</f>
        <v>7FA</v>
      </c>
      <c r="C239" s="289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4"/>
      <c r="B240" s="193" t="s">
        <v>104</v>
      </c>
      <c r="C240" s="290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4"/>
      <c r="B241" s="193" t="s">
        <v>105</v>
      </c>
      <c r="C241" s="290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4"/>
      <c r="B242" s="193" t="s">
        <v>106</v>
      </c>
      <c r="C242" s="290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4"/>
      <c r="B243" s="193" t="s">
        <v>107</v>
      </c>
      <c r="C243" s="290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4"/>
      <c r="B244" s="208"/>
      <c r="C244" s="290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4"/>
      <c r="B245" s="197" t="s">
        <v>108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5"/>
      <c r="B246" s="202" t="s">
        <v>109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93">
        <f>+A239+1</f>
        <v>4</v>
      </c>
      <c r="B247" s="189" t="str">
        <f>+'NTP or Sold'!G43</f>
        <v>7FA</v>
      </c>
      <c r="C247" s="289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4"/>
      <c r="B248" s="193" t="s">
        <v>104</v>
      </c>
      <c r="C248" s="290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4"/>
      <c r="B249" s="193" t="s">
        <v>105</v>
      </c>
      <c r="C249" s="290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4"/>
      <c r="B250" s="193" t="s">
        <v>106</v>
      </c>
      <c r="C250" s="290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4"/>
      <c r="B251" s="193" t="s">
        <v>107</v>
      </c>
      <c r="C251" s="290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4"/>
      <c r="B252" s="208"/>
      <c r="C252" s="290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4"/>
      <c r="B253" s="197" t="s">
        <v>108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5"/>
      <c r="B254" s="202" t="s">
        <v>109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104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105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106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107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108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109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104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105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106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107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108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109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93">
        <v>4</v>
      </c>
      <c r="B271" s="197" t="str">
        <f>+'NTP or Sold'!H25</f>
        <v>LM6000</v>
      </c>
      <c r="C271" s="289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4"/>
      <c r="B272" s="193" t="s">
        <v>104</v>
      </c>
      <c r="C272" s="290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4"/>
      <c r="B273" s="193" t="s">
        <v>105</v>
      </c>
      <c r="C273" s="290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4"/>
      <c r="B274" s="193" t="s">
        <v>106</v>
      </c>
      <c r="C274" s="290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4"/>
      <c r="B275" s="193" t="s">
        <v>107</v>
      </c>
      <c r="C275" s="290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4"/>
      <c r="B276" s="208"/>
      <c r="C276" s="290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4"/>
      <c r="B277" s="197" t="s">
        <v>108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5"/>
      <c r="B278" s="202" t="s">
        <v>109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93">
        <f>+A271+1</f>
        <v>5</v>
      </c>
      <c r="B279" s="197" t="str">
        <f>+'NTP or Sold'!H26</f>
        <v>LM6000</v>
      </c>
      <c r="C279" s="289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4"/>
      <c r="B280" s="193" t="s">
        <v>104</v>
      </c>
      <c r="C280" s="290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4"/>
      <c r="B281" s="193" t="s">
        <v>105</v>
      </c>
      <c r="C281" s="290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4"/>
      <c r="B282" s="193" t="s">
        <v>106</v>
      </c>
      <c r="C282" s="290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4"/>
      <c r="B283" s="193" t="s">
        <v>107</v>
      </c>
      <c r="C283" s="290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4"/>
      <c r="B284" s="208"/>
      <c r="C284" s="290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4"/>
      <c r="B285" s="197" t="s">
        <v>108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5"/>
      <c r="B286" s="202" t="s">
        <v>109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93">
        <f>+A279+1</f>
        <v>6</v>
      </c>
      <c r="B287" s="197" t="str">
        <f>+'NTP or Sold'!H28</f>
        <v>LM6000</v>
      </c>
      <c r="C287" s="289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4"/>
      <c r="B288" s="193" t="s">
        <v>104</v>
      </c>
      <c r="C288" s="290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4"/>
      <c r="B289" s="193" t="s">
        <v>105</v>
      </c>
      <c r="C289" s="290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4"/>
      <c r="B290" s="193" t="s">
        <v>106</v>
      </c>
      <c r="C290" s="290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4"/>
      <c r="B291" s="193" t="s">
        <v>107</v>
      </c>
      <c r="C291" s="290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4"/>
      <c r="B292" s="208"/>
      <c r="C292" s="290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4"/>
      <c r="B293" s="197" t="s">
        <v>108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5"/>
      <c r="B294" s="202" t="s">
        <v>109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93">
        <f>+A287+1</f>
        <v>7</v>
      </c>
      <c r="B295" s="197" t="str">
        <f>+'NTP or Sold'!H28</f>
        <v>LM6000</v>
      </c>
      <c r="C295" s="289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4"/>
      <c r="B296" s="193" t="s">
        <v>104</v>
      </c>
      <c r="C296" s="290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4"/>
      <c r="B297" s="193" t="s">
        <v>105</v>
      </c>
      <c r="C297" s="290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4"/>
      <c r="B298" s="193" t="s">
        <v>106</v>
      </c>
      <c r="C298" s="290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4"/>
      <c r="B299" s="193" t="s">
        <v>107</v>
      </c>
      <c r="C299" s="290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4"/>
      <c r="B300" s="208"/>
      <c r="C300" s="290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4"/>
      <c r="B301" s="197" t="s">
        <v>108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5"/>
      <c r="B302" s="202" t="s">
        <v>109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93">
        <f>+A295+1</f>
        <v>8</v>
      </c>
      <c r="B303" s="189" t="str">
        <f>+'NTP or Sold'!H29</f>
        <v>LM6000</v>
      </c>
      <c r="C303" s="289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4"/>
      <c r="B304" s="193" t="s">
        <v>104</v>
      </c>
      <c r="C304" s="290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4"/>
      <c r="B305" s="193" t="s">
        <v>105</v>
      </c>
      <c r="C305" s="290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4"/>
      <c r="B306" s="193" t="s">
        <v>106</v>
      </c>
      <c r="C306" s="290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4"/>
      <c r="B307" s="193" t="s">
        <v>107</v>
      </c>
      <c r="C307" s="290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4"/>
      <c r="B308" s="208"/>
      <c r="C308" s="290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4"/>
      <c r="B309" s="197" t="s">
        <v>108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5"/>
      <c r="B310" s="202" t="s">
        <v>109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93">
        <f>+A303+1</f>
        <v>9</v>
      </c>
      <c r="B311" s="189" t="str">
        <f>+'NTP or Sold'!H30</f>
        <v>LM6000</v>
      </c>
      <c r="C311" s="289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4"/>
      <c r="B312" s="193" t="s">
        <v>104</v>
      </c>
      <c r="C312" s="290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4"/>
      <c r="B313" s="193" t="s">
        <v>105</v>
      </c>
      <c r="C313" s="290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4"/>
      <c r="B314" s="193" t="s">
        <v>106</v>
      </c>
      <c r="C314" s="290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4"/>
      <c r="B315" s="193" t="s">
        <v>107</v>
      </c>
      <c r="C315" s="290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4"/>
      <c r="B316" s="208"/>
      <c r="C316" s="290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4"/>
      <c r="B317" s="197" t="s">
        <v>108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5"/>
      <c r="B318" s="202" t="s">
        <v>109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93">
        <f>+'NTP or Sold'!A391+1</f>
        <v>10</v>
      </c>
      <c r="B319" s="98" t="str">
        <f>+'NTP or Sold'!G31</f>
        <v>7FA</v>
      </c>
      <c r="C319" s="291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4"/>
      <c r="B320" s="101" t="s">
        <v>104</v>
      </c>
      <c r="C320" s="292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4"/>
      <c r="B321" s="101" t="s">
        <v>105</v>
      </c>
      <c r="C321" s="292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4"/>
      <c r="B322" s="101" t="s">
        <v>106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4"/>
      <c r="B323" s="101" t="s">
        <v>107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4"/>
      <c r="B325" s="91" t="s">
        <v>108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5"/>
      <c r="B326" s="133" t="s">
        <v>109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93">
        <v>4</v>
      </c>
      <c r="B327" s="189" t="str">
        <f>+'NTP or Sold'!G32</f>
        <v>LM6000</v>
      </c>
      <c r="C327" s="289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4"/>
      <c r="B328" s="193" t="s">
        <v>104</v>
      </c>
      <c r="C328" s="290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4"/>
      <c r="B329" s="193" t="s">
        <v>105</v>
      </c>
      <c r="C329" s="290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4"/>
      <c r="B330" s="193" t="s">
        <v>106</v>
      </c>
      <c r="C330" s="290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4"/>
      <c r="B331" s="193" t="s">
        <v>107</v>
      </c>
      <c r="C331" s="290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4"/>
      <c r="B332" s="208"/>
      <c r="C332" s="290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4"/>
      <c r="B333" s="197" t="s">
        <v>108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5"/>
      <c r="B334" s="202" t="s">
        <v>109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93">
        <f>+A327+1</f>
        <v>5</v>
      </c>
      <c r="B335" s="189" t="str">
        <f>+'NTP or Sold'!G33</f>
        <v>LM6000</v>
      </c>
      <c r="C335" s="289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4"/>
      <c r="B336" s="193" t="s">
        <v>104</v>
      </c>
      <c r="C336" s="290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4"/>
      <c r="B337" s="193" t="s">
        <v>105</v>
      </c>
      <c r="C337" s="290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4"/>
      <c r="B338" s="193" t="s">
        <v>106</v>
      </c>
      <c r="C338" s="290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4"/>
      <c r="B339" s="193" t="s">
        <v>107</v>
      </c>
      <c r="C339" s="290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4"/>
      <c r="B340" s="208"/>
      <c r="C340" s="290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4"/>
      <c r="B341" s="197" t="s">
        <v>108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5"/>
      <c r="B342" s="202" t="s">
        <v>109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93">
        <f>+A335+1</f>
        <v>6</v>
      </c>
      <c r="B343" s="189" t="str">
        <f>+'NTP or Sold'!G34</f>
        <v>LM6000</v>
      </c>
      <c r="C343" s="289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4"/>
      <c r="B344" s="193" t="s">
        <v>104</v>
      </c>
      <c r="C344" s="290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4"/>
      <c r="B345" s="193" t="s">
        <v>105</v>
      </c>
      <c r="C345" s="290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4"/>
      <c r="B346" s="193" t="s">
        <v>106</v>
      </c>
      <c r="C346" s="290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4"/>
      <c r="B347" s="193" t="s">
        <v>107</v>
      </c>
      <c r="C347" s="290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4"/>
      <c r="B348" s="208"/>
      <c r="C348" s="290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4"/>
      <c r="B349" s="197" t="s">
        <v>108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5"/>
      <c r="B350" s="202" t="s">
        <v>109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93">
        <f>+A343+1</f>
        <v>7</v>
      </c>
      <c r="B351" s="189" t="str">
        <f>+'NTP or Sold'!G35</f>
        <v>LM6000</v>
      </c>
      <c r="C351" s="289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4"/>
      <c r="B352" s="193" t="s">
        <v>104</v>
      </c>
      <c r="C352" s="290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4"/>
      <c r="B353" s="193" t="s">
        <v>105</v>
      </c>
      <c r="C353" s="290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4"/>
      <c r="B354" s="193" t="s">
        <v>106</v>
      </c>
      <c r="C354" s="290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4"/>
      <c r="B355" s="193" t="s">
        <v>107</v>
      </c>
      <c r="C355" s="290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4"/>
      <c r="B356" s="208"/>
      <c r="C356" s="290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4"/>
      <c r="B357" s="197" t="s">
        <v>108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5"/>
      <c r="B358" s="202" t="s">
        <v>109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93">
        <f>+A351+1</f>
        <v>8</v>
      </c>
      <c r="B359" s="189" t="str">
        <f>+'NTP or Sold'!G36</f>
        <v>LM6000</v>
      </c>
      <c r="C359" s="289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4"/>
      <c r="B360" s="193" t="s">
        <v>104</v>
      </c>
      <c r="C360" s="290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4"/>
      <c r="B361" s="193" t="s">
        <v>105</v>
      </c>
      <c r="C361" s="290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4"/>
      <c r="B362" s="193" t="s">
        <v>106</v>
      </c>
      <c r="C362" s="290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4"/>
      <c r="B363" s="193" t="s">
        <v>107</v>
      </c>
      <c r="C363" s="290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4"/>
      <c r="B364" s="208"/>
      <c r="C364" s="290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4"/>
      <c r="B365" s="197" t="s">
        <v>108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5"/>
      <c r="B366" s="202" t="s">
        <v>109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93">
        <f>+A359+1</f>
        <v>9</v>
      </c>
      <c r="B367" s="189" t="str">
        <f>+'NTP or Sold'!G37</f>
        <v>LM6000</v>
      </c>
      <c r="C367" s="289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4"/>
      <c r="B368" s="193" t="s">
        <v>104</v>
      </c>
      <c r="C368" s="290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4"/>
      <c r="B369" s="193" t="s">
        <v>105</v>
      </c>
      <c r="C369" s="290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4"/>
      <c r="B370" s="193" t="s">
        <v>106</v>
      </c>
      <c r="C370" s="290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4"/>
      <c r="B371" s="193" t="s">
        <v>107</v>
      </c>
      <c r="C371" s="290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4"/>
      <c r="B372" s="208"/>
      <c r="C372" s="290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4"/>
      <c r="B373" s="197" t="s">
        <v>108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5"/>
      <c r="B374" s="202" t="s">
        <v>109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93">
        <f>+A367+1</f>
        <v>10</v>
      </c>
      <c r="B375" s="189" t="str">
        <f>+'NTP or Sold'!G38</f>
        <v>LM6000</v>
      </c>
      <c r="C375" s="289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4"/>
      <c r="B376" s="193" t="s">
        <v>104</v>
      </c>
      <c r="C376" s="290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4"/>
      <c r="B377" s="193" t="s">
        <v>105</v>
      </c>
      <c r="C377" s="290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4"/>
      <c r="B378" s="193" t="s">
        <v>106</v>
      </c>
      <c r="C378" s="290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4"/>
      <c r="B379" s="193" t="s">
        <v>107</v>
      </c>
      <c r="C379" s="290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4"/>
      <c r="B380" s="208"/>
      <c r="C380" s="290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4"/>
      <c r="B381" s="197" t="s">
        <v>108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5"/>
      <c r="B382" s="202" t="s">
        <v>109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93">
        <f>+A375+1</f>
        <v>11</v>
      </c>
      <c r="B383" s="189" t="str">
        <f>+'NTP or Sold'!G39</f>
        <v>LM6000</v>
      </c>
      <c r="C383" s="289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4"/>
      <c r="B384" s="193" t="s">
        <v>104</v>
      </c>
      <c r="C384" s="290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4"/>
      <c r="B385" s="193" t="s">
        <v>105</v>
      </c>
      <c r="C385" s="290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4"/>
      <c r="B386" s="193" t="s">
        <v>106</v>
      </c>
      <c r="C386" s="290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4"/>
      <c r="B387" s="193" t="s">
        <v>107</v>
      </c>
      <c r="C387" s="290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4"/>
      <c r="B388" s="208"/>
      <c r="C388" s="290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4"/>
      <c r="B389" s="197" t="s">
        <v>108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5"/>
      <c r="B390" s="202" t="s">
        <v>109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93">
        <f>+'Cost Cancel Details'!A60+1</f>
        <v>9</v>
      </c>
      <c r="B391" s="98" t="str">
        <f>+'NTP or Sold'!G44</f>
        <v>7FA - now simple cycle</v>
      </c>
      <c r="C391" s="291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4"/>
      <c r="B392" s="101" t="s">
        <v>104</v>
      </c>
      <c r="C392" s="292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4"/>
      <c r="B393" s="101" t="s">
        <v>105</v>
      </c>
      <c r="C393" s="292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4"/>
      <c r="B394" s="101" t="s">
        <v>106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4"/>
      <c r="B395" s="101" t="s">
        <v>107</v>
      </c>
      <c r="C395" s="292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4"/>
      <c r="B397" s="91" t="s">
        <v>108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5"/>
      <c r="B398" s="133" t="s">
        <v>109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93">
        <f>+'NTP or Sold'!A455+1</f>
        <v>7</v>
      </c>
      <c r="B399" s="98" t="e">
        <f>'Detail by Turbine'!#REF!</f>
        <v>#REF!</v>
      </c>
      <c r="C399" s="291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4"/>
      <c r="B400" s="101" t="s">
        <v>104</v>
      </c>
      <c r="C400" s="292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4"/>
      <c r="B401" s="101" t="s">
        <v>105</v>
      </c>
      <c r="C401" s="292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4"/>
      <c r="B402" s="101" t="s">
        <v>106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4"/>
      <c r="B403" s="101" t="s">
        <v>107</v>
      </c>
      <c r="C403" s="292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4"/>
      <c r="B404" s="106"/>
      <c r="C404" s="292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4"/>
      <c r="B405" s="91" t="s">
        <v>108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5"/>
      <c r="B406" s="133" t="s">
        <v>109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93">
        <f>+A399+1</f>
        <v>8</v>
      </c>
      <c r="B407" s="98" t="e">
        <f>'Detail by Turbine'!#REF!</f>
        <v>#REF!</v>
      </c>
      <c r="C407" s="291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4"/>
      <c r="B408" s="101" t="s">
        <v>104</v>
      </c>
      <c r="C408" s="292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4"/>
      <c r="B409" s="101" t="s">
        <v>105</v>
      </c>
      <c r="C409" s="292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4"/>
      <c r="B410" s="101" t="s">
        <v>106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4"/>
      <c r="B411" s="101" t="s">
        <v>107</v>
      </c>
      <c r="C411" s="292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4"/>
      <c r="B412" s="106"/>
      <c r="C412" s="292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4"/>
      <c r="B413" s="91" t="s">
        <v>108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5"/>
      <c r="B414" s="133" t="s">
        <v>109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93">
        <f>+A407+1</f>
        <v>9</v>
      </c>
      <c r="B415" s="98" t="e">
        <f>'Detail by Turbine'!#REF!</f>
        <v>#REF!</v>
      </c>
      <c r="C415" s="291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4"/>
      <c r="B416" s="101" t="s">
        <v>104</v>
      </c>
      <c r="C416" s="292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4"/>
      <c r="B417" s="101" t="s">
        <v>105</v>
      </c>
      <c r="C417" s="292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4"/>
      <c r="B418" s="101" t="s">
        <v>106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4"/>
      <c r="B419" s="101" t="s">
        <v>107</v>
      </c>
      <c r="C419" s="292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4"/>
      <c r="B420" s="106"/>
      <c r="C420" s="292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4"/>
      <c r="B421" s="91" t="s">
        <v>108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5"/>
      <c r="B422" s="133" t="s">
        <v>109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93">
        <f>+A415+1</f>
        <v>10</v>
      </c>
      <c r="B423" s="98" t="e">
        <f>'Detail by Turbine'!#REF!</f>
        <v>#REF!</v>
      </c>
      <c r="C423" s="291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4"/>
      <c r="B424" s="101" t="s">
        <v>104</v>
      </c>
      <c r="C424" s="292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4"/>
      <c r="B425" s="101" t="s">
        <v>105</v>
      </c>
      <c r="C425" s="292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4"/>
      <c r="B426" s="101" t="s">
        <v>106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4"/>
      <c r="B427" s="101" t="s">
        <v>107</v>
      </c>
      <c r="C427" s="292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4"/>
      <c r="B428" s="106"/>
      <c r="C428" s="292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4"/>
      <c r="B429" s="91" t="s">
        <v>108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5"/>
      <c r="B430" s="133" t="s">
        <v>109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93">
        <f>+'Cost Cancel Details'!A12+1</f>
        <v>3</v>
      </c>
      <c r="B431" s="189" t="str">
        <f>'NTP or Sold'!G45</f>
        <v>LM6000</v>
      </c>
      <c r="C431" s="289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4"/>
      <c r="B432" s="193" t="s">
        <v>104</v>
      </c>
      <c r="C432" s="290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4"/>
      <c r="B433" s="193" t="s">
        <v>105</v>
      </c>
      <c r="C433" s="290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4"/>
      <c r="B434" s="193" t="s">
        <v>106</v>
      </c>
      <c r="C434" s="290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4"/>
      <c r="B435" s="193" t="s">
        <v>107</v>
      </c>
      <c r="C435" s="290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4"/>
      <c r="B436" s="208"/>
      <c r="C436" s="290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4"/>
      <c r="B437" s="197" t="s">
        <v>108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5"/>
      <c r="B438" s="202" t="s">
        <v>109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93">
        <f>+A431+1</f>
        <v>4</v>
      </c>
      <c r="B439" s="189" t="str">
        <f>'NTP or Sold'!G46</f>
        <v>LM6000</v>
      </c>
      <c r="C439" s="289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4"/>
      <c r="B440" s="193" t="s">
        <v>104</v>
      </c>
      <c r="C440" s="290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4"/>
      <c r="B441" s="193" t="s">
        <v>105</v>
      </c>
      <c r="C441" s="290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4"/>
      <c r="B442" s="193" t="s">
        <v>106</v>
      </c>
      <c r="C442" s="290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4"/>
      <c r="B443" s="193" t="s">
        <v>107</v>
      </c>
      <c r="C443" s="290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4"/>
      <c r="B444" s="208"/>
      <c r="C444" s="290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4"/>
      <c r="B445" s="197" t="s">
        <v>108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5"/>
      <c r="B446" s="202" t="s">
        <v>109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93">
        <f>+A439+1</f>
        <v>5</v>
      </c>
      <c r="B447" s="189" t="str">
        <f>'NTP or Sold'!G47</f>
        <v>LM6000</v>
      </c>
      <c r="C447" s="289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4"/>
      <c r="B448" s="193" t="s">
        <v>104</v>
      </c>
      <c r="C448" s="290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4"/>
      <c r="B449" s="193" t="s">
        <v>105</v>
      </c>
      <c r="C449" s="290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4"/>
      <c r="B450" s="193" t="s">
        <v>106</v>
      </c>
      <c r="C450" s="290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4"/>
      <c r="B451" s="193" t="s">
        <v>107</v>
      </c>
      <c r="C451" s="290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4"/>
      <c r="B452" s="208"/>
      <c r="C452" s="290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4"/>
      <c r="B453" s="197" t="s">
        <v>108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5"/>
      <c r="B454" s="202" t="s">
        <v>109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93">
        <f>+A447+1</f>
        <v>6</v>
      </c>
      <c r="B455" s="189" t="str">
        <f>'NTP or Sold'!G48</f>
        <v>LM6000</v>
      </c>
      <c r="C455" s="289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4"/>
      <c r="B456" s="193" t="s">
        <v>104</v>
      </c>
      <c r="C456" s="290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4"/>
      <c r="B457" s="193" t="s">
        <v>105</v>
      </c>
      <c r="C457" s="290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4"/>
      <c r="B458" s="193" t="s">
        <v>106</v>
      </c>
      <c r="C458" s="290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4"/>
      <c r="B459" s="193" t="s">
        <v>107</v>
      </c>
      <c r="C459" s="290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4"/>
      <c r="B460" s="208"/>
      <c r="C460" s="290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4"/>
      <c r="B461" s="197" t="s">
        <v>108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5"/>
      <c r="B462" s="202" t="s">
        <v>109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4"/>
      <c r="B464" s="115" t="s">
        <v>104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4"/>
      <c r="B465" s="115" t="s">
        <v>105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4"/>
      <c r="B466" s="115" t="s">
        <v>106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4"/>
      <c r="B467" s="115" t="s">
        <v>107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4"/>
      <c r="B469" s="122" t="s">
        <v>108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5"/>
      <c r="B470" s="139" t="s">
        <v>109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2001-08-13T15:42:22Z</cp:lastPrinted>
  <dcterms:created xsi:type="dcterms:W3CDTF">2000-08-10T19:34:44Z</dcterms:created>
  <dcterms:modified xsi:type="dcterms:W3CDTF">2023-09-18T07:59:05Z</dcterms:modified>
</cp:coreProperties>
</file>