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793974-14F1-45C2-96DB-01B4AA60DB75}" xr6:coauthVersionLast="47" xr6:coauthVersionMax="47" xr10:uidLastSave="{00000000-0000-0000-0000-000000000000}"/>
  <bookViews>
    <workbookView xWindow="-120" yWindow="-120" windowWidth="23280" windowHeight="1248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GW'!$A$1:$AB$24</definedName>
    <definedName name="_xlnm.Print_Area" localSheetId="2">'WTI GW Change'!$A$1:$AB$24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6" l="1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7" i="26"/>
  <c r="H17" i="26"/>
  <c r="J17" i="26"/>
  <c r="K17" i="26"/>
  <c r="M17" i="26"/>
  <c r="O17" i="26"/>
  <c r="W17" i="26"/>
  <c r="AA17" i="26"/>
  <c r="AC17" i="26"/>
  <c r="F19" i="26"/>
  <c r="H19" i="26"/>
  <c r="J19" i="26"/>
  <c r="K19" i="26"/>
  <c r="M19" i="26"/>
  <c r="O19" i="26"/>
  <c r="W19" i="26"/>
  <c r="AA19" i="26"/>
  <c r="F21" i="26"/>
  <c r="H21" i="26"/>
  <c r="J21" i="26"/>
  <c r="K21" i="26"/>
  <c r="M21" i="26"/>
  <c r="O21" i="26"/>
  <c r="W21" i="26"/>
  <c r="AA21" i="26"/>
  <c r="B23" i="26"/>
  <c r="C23" i="26"/>
  <c r="D23" i="26"/>
  <c r="F23" i="26"/>
  <c r="H23" i="26"/>
  <c r="J23" i="26"/>
  <c r="K23" i="26"/>
  <c r="M23" i="26"/>
  <c r="O23" i="26"/>
  <c r="Q23" i="26"/>
  <c r="R23" i="26"/>
  <c r="S23" i="26"/>
  <c r="T23" i="26"/>
  <c r="U23" i="26"/>
  <c r="X23" i="26"/>
  <c r="Y23" i="26"/>
  <c r="Z23" i="26"/>
  <c r="AA23" i="26"/>
  <c r="AC23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7" i="28"/>
  <c r="H17" i="28"/>
  <c r="J17" i="28"/>
  <c r="K17" i="28"/>
  <c r="M17" i="28"/>
  <c r="O17" i="28"/>
  <c r="W17" i="28"/>
  <c r="AA17" i="28"/>
  <c r="AC17" i="28"/>
  <c r="F19" i="28"/>
  <c r="H19" i="28"/>
  <c r="J19" i="28"/>
  <c r="K19" i="28"/>
  <c r="M19" i="28"/>
  <c r="O19" i="28"/>
  <c r="W19" i="28"/>
  <c r="AA19" i="28"/>
  <c r="AC19" i="28"/>
  <c r="F21" i="28"/>
  <c r="H21" i="28"/>
  <c r="J21" i="28"/>
  <c r="K21" i="28"/>
  <c r="M21" i="28"/>
  <c r="O21" i="28"/>
  <c r="W21" i="28"/>
  <c r="AA21" i="28"/>
  <c r="B23" i="28"/>
  <c r="C23" i="28"/>
  <c r="D23" i="28"/>
  <c r="F23" i="28"/>
  <c r="H23" i="28"/>
  <c r="J23" i="28"/>
  <c r="K23" i="28"/>
  <c r="M23" i="28"/>
  <c r="O23" i="28"/>
  <c r="Q23" i="28"/>
  <c r="R23" i="28"/>
  <c r="S23" i="28"/>
  <c r="T23" i="28"/>
  <c r="U23" i="28"/>
  <c r="X23" i="28"/>
  <c r="Y23" i="28"/>
  <c r="Z23" i="28"/>
  <c r="AA23" i="28"/>
  <c r="AC23" i="28"/>
  <c r="A5" i="27"/>
</calcChain>
</file>

<file path=xl/sharedStrings.xml><?xml version="1.0" encoding="utf-8"?>
<sst xmlns="http://schemas.openxmlformats.org/spreadsheetml/2006/main" count="150" uniqueCount="51">
  <si>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</si>
  <si>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</si>
  <si>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</si>
  <si>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</si>
  <si>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</si>
  <si>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</si>
  <si>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</si>
  <si>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</si>
  <si>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</si>
  <si>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</si>
  <si>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</si>
  <si>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</si>
  <si>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</si>
  <si>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</si>
  <si>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</si>
  <si>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</si>
  <si>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</si>
  <si>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</si>
  <si>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</si>
  <si>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</si>
  <si>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</si>
  <si>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</si>
  <si>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</si>
  <si>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</si>
  <si>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</si>
  <si>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</si>
  <si>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</si>
  <si>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</si>
  <si>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</si>
  <si>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</si>
  <si>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</si>
  <si>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</si>
  <si>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</si>
  <si>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</si>
  <si>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</si>
  <si>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</si>
  <si>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</si>
  <si>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</si>
  <si>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</si>
  <si>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</si>
  <si>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</si>
  <si>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</si>
  <si>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</si>
  <si>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10-Apr-2001
05:00:00 PM</t>
  </si>
  <si>
    <t>EOL Crude
e
A
1102060
010
NXC1
WTI NXC1</t>
  </si>
  <si>
    <t>EOL Crude
e
A
1102060
010
NXC1-OPT
WTI NXC1</t>
  </si>
  <si>
    <t>EOL Crude
e
A
1102060
020
NXC2
WTI NXC1</t>
  </si>
  <si>
    <t>EOL Crude
e
B
1102061
010
NXC2
WTI NXC2</t>
  </si>
  <si>
    <t>EOL Crude
e
B
1102061
020
NXC1
WTI NXC2</t>
  </si>
  <si>
    <t>EOL Crude
e
C
1102062
010
NXC1
WTI HEDGE</t>
  </si>
  <si>
    <t>EOL Crude
e
C
1102062
020
NXC2
WTI HEDGE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</si>
</sst>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33</xdr:row>
          <xdr:rowOff>76200</xdr:rowOff>
        </xdr:from>
        <xdr:to>
          <xdr:col>5</xdr:col>
          <xdr:colOff>914400</xdr:colOff>
          <xdr:row>35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F82D51FD-B246-E0F2-A666-F6491AA84D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33</xdr:row>
          <xdr:rowOff>66675</xdr:rowOff>
        </xdr:from>
        <xdr:to>
          <xdr:col>7</xdr:col>
          <xdr:colOff>714375</xdr:colOff>
          <xdr:row>35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48846C08-F3D6-207D-07DD-4E52995A3E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A6" sqref="A6:IV6"/>
    </sheetView>
  </sheetViews>
  <sheetFormatPr defaultColWidth="16.109375" defaultRowHeight="12.75" x14ac:dyDescent="0.2"/>
  <cols>
    <col min="1" max="1" width="11.77734375" style="174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19</v>
      </c>
      <c r="Q2" s="32" t="s">
        <v>20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3">
        <v>36982</v>
      </c>
      <c r="B3" s="32">
        <v>0</v>
      </c>
      <c r="C3" s="32">
        <v>0</v>
      </c>
      <c r="D3" s="32">
        <v>0</v>
      </c>
      <c r="E3" s="32">
        <v>0</v>
      </c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4">
        <v>37012</v>
      </c>
      <c r="B4" s="33">
        <v>1759.8212896</v>
      </c>
      <c r="C4" s="33">
        <v>0</v>
      </c>
      <c r="D4" s="33"/>
      <c r="E4" s="33"/>
      <c r="F4" s="33"/>
      <c r="G4" s="33"/>
      <c r="H4" s="33">
        <v>-3986.2694099999999</v>
      </c>
      <c r="I4" s="33">
        <v>0</v>
      </c>
      <c r="J4" s="33"/>
      <c r="K4" s="33"/>
      <c r="L4" s="33">
        <v>0</v>
      </c>
      <c r="M4" s="33">
        <v>756.24571909999997</v>
      </c>
      <c r="N4" s="33">
        <v>1071.8458270000001</v>
      </c>
      <c r="O4" s="33">
        <v>0</v>
      </c>
      <c r="P4" s="33">
        <v>-1154.6022933999998</v>
      </c>
      <c r="Q4" s="33">
        <v>756.24571909999997</v>
      </c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4">
        <v>37043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-598.23953099999994</v>
      </c>
      <c r="O5" s="33">
        <v>0</v>
      </c>
      <c r="P5" s="33">
        <v>-598.23953099999994</v>
      </c>
      <c r="Q5" s="33">
        <v>0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1"/>
  <sheetViews>
    <sheetView showGridLines="0" tabSelected="1" zoomScale="75" zoomScaleNormal="75" workbookViewId="0">
      <pane xSplit="1" ySplit="11" topLeftCell="B12" activePane="bottomRight" state="frozen"/>
      <selection pane="topRight"/>
      <selection pane="bottomLeft"/>
      <selection pane="bottomRight" activeCell="A11" sqref="A11:IV23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554687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</f>
        <v>36991.71158541667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1759.8212896</v>
      </c>
      <c r="G11" s="148"/>
      <c r="H11" s="123">
        <f>+H23</f>
        <v>-3986.2694099999999</v>
      </c>
      <c r="I11" s="148"/>
      <c r="J11" s="162">
        <f>+J23</f>
        <v>0</v>
      </c>
      <c r="K11" s="158">
        <f>+K23</f>
        <v>473.60629600000016</v>
      </c>
      <c r="L11" s="78"/>
      <c r="M11" s="123">
        <f>+M23</f>
        <v>756.24571909999997</v>
      </c>
      <c r="N11" s="148"/>
      <c r="O11" s="150">
        <f>+O23</f>
        <v>-996.59610529999975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-1752.8418243999997</v>
      </c>
      <c r="AB11" s="6"/>
      <c r="AC11" s="84">
        <f>O11</f>
        <v>-996.59610529999975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f>OBS!B4</f>
        <v>1759.8212896</v>
      </c>
      <c r="G17" s="93"/>
      <c r="H17" s="126">
        <f>OBS!H4</f>
        <v>-3986.2694099999999</v>
      </c>
      <c r="I17" s="93"/>
      <c r="J17" s="119">
        <f>OBS!L4</f>
        <v>0</v>
      </c>
      <c r="K17" s="120">
        <f>OBS!N4</f>
        <v>1071.8458270000001</v>
      </c>
      <c r="L17" s="96"/>
      <c r="M17" s="126">
        <f>OBS!E4+OBS!M4</f>
        <v>756.24571909999997</v>
      </c>
      <c r="N17" s="93"/>
      <c r="O17" s="142">
        <f>SUM(F17:M17)</f>
        <v>-398.35657429999981</v>
      </c>
      <c r="P17" s="96"/>
      <c r="Q17" s="96"/>
      <c r="R17" s="96"/>
      <c r="S17" s="96"/>
      <c r="T17" s="96"/>
      <c r="U17" s="95"/>
      <c r="V17" s="93"/>
      <c r="W17" s="92">
        <f>+A17</f>
        <v>37012</v>
      </c>
      <c r="X17" s="97"/>
      <c r="Y17" s="98"/>
      <c r="Z17" s="98"/>
      <c r="AA17" s="127">
        <f>O17-M17</f>
        <v>-1154.6022933999998</v>
      </c>
      <c r="AB17" s="21"/>
      <c r="AC17" s="127">
        <f>O17</f>
        <v>-398.35657429999981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-598.23953099999994</v>
      </c>
      <c r="L19" s="96"/>
      <c r="M19" s="126">
        <f>OBS!E5+OBS!M5</f>
        <v>0</v>
      </c>
      <c r="N19" s="93"/>
      <c r="O19" s="142">
        <f>SUM(F19:M19)</f>
        <v>-598.23953099999994</v>
      </c>
      <c r="P19" s="96"/>
      <c r="Q19" s="96"/>
      <c r="R19" s="96"/>
      <c r="S19" s="96"/>
      <c r="T19" s="96"/>
      <c r="U19" s="95"/>
      <c r="V19" s="93"/>
      <c r="W19" s="92">
        <f>A19</f>
        <v>37043</v>
      </c>
      <c r="X19" s="97"/>
      <c r="Y19" s="98"/>
      <c r="Z19" s="98"/>
      <c r="AA19" s="127">
        <f>O19-M19</f>
        <v>-598.23953099999994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f>OBS!B6</f>
        <v>0</v>
      </c>
      <c r="G21" s="93"/>
      <c r="H21" s="126">
        <f>OBS!H6</f>
        <v>0</v>
      </c>
      <c r="I21" s="93"/>
      <c r="J21" s="119">
        <f>OBS!L6</f>
        <v>0</v>
      </c>
      <c r="K21" s="120">
        <f>OBS!N6</f>
        <v>0</v>
      </c>
      <c r="L21" s="96"/>
      <c r="M21" s="126">
        <f>OBS!E6+OBS!M6</f>
        <v>0</v>
      </c>
      <c r="N21" s="93"/>
      <c r="O21" s="142">
        <f>SUM(F21:M21)</f>
        <v>0</v>
      </c>
      <c r="P21" s="96"/>
      <c r="Q21" s="96"/>
      <c r="R21" s="96"/>
      <c r="S21" s="96"/>
      <c r="T21" s="96"/>
      <c r="U21" s="95"/>
      <c r="V21" s="93"/>
      <c r="W21" s="92">
        <f>A21</f>
        <v>37073</v>
      </c>
      <c r="X21" s="97"/>
      <c r="Y21" s="98"/>
      <c r="Z21" s="98"/>
      <c r="AA21" s="127">
        <f>O21-M21</f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01">
        <f>SUM(D16:D17)</f>
        <v>0</v>
      </c>
      <c r="E23" s="102"/>
      <c r="F23" s="129">
        <f>SUM(F16:F22)</f>
        <v>1759.8212896</v>
      </c>
      <c r="G23" s="103"/>
      <c r="H23" s="129">
        <f>SUM(H16:H22)</f>
        <v>-3986.2694099999999</v>
      </c>
      <c r="I23" s="103"/>
      <c r="J23" s="130">
        <f>SUM(J16:J22)</f>
        <v>0</v>
      </c>
      <c r="K23" s="131">
        <f>SUM(K16:K22)</f>
        <v>473.60629600000016</v>
      </c>
      <c r="L23" s="129"/>
      <c r="M23" s="129">
        <f>SUM(M16:M22)</f>
        <v>756.24571909999997</v>
      </c>
      <c r="N23" s="103"/>
      <c r="O23" s="163">
        <f>SUM(O16:O22)</f>
        <v>-996.59610529999975</v>
      </c>
      <c r="P23" s="103"/>
      <c r="Q23" s="103">
        <f>SUM(Q16:Q17)</f>
        <v>0</v>
      </c>
      <c r="R23" s="103">
        <f>SUM(R16:R17)</f>
        <v>0</v>
      </c>
      <c r="S23" s="103">
        <f>SUM(S16:S17)</f>
        <v>0</v>
      </c>
      <c r="T23" s="103">
        <f>SUM(T16:T17)</f>
        <v>0</v>
      </c>
      <c r="U23" s="101">
        <f>SUM(U16:U17)</f>
        <v>0</v>
      </c>
      <c r="V23" s="104"/>
      <c r="W23" s="105"/>
      <c r="X23" s="106">
        <f>SUM(X16:X17)</f>
        <v>0</v>
      </c>
      <c r="Y23" s="106">
        <f>SUM(Y16:Y17)</f>
        <v>0</v>
      </c>
      <c r="Z23" s="106">
        <f>SUM(Z16:Z17)</f>
        <v>0</v>
      </c>
      <c r="AA23" s="164">
        <f>SUM(AA16:AA22)</f>
        <v>-1752.8418243999997</v>
      </c>
      <c r="AB23" s="39"/>
      <c r="AC23" s="164">
        <f>SUM(AC16:AC17)</f>
        <v>-398.35657429999981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1"/>
  <sheetViews>
    <sheetView showGridLines="0" zoomScale="75" workbookViewId="0">
      <pane xSplit="1" ySplit="11" topLeftCell="B12" activePane="bottomRight" state="frozen"/>
      <selection pane="topRight"/>
      <selection pane="bottomLeft"/>
      <selection pane="bottomRight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1.33203125" style="1" customWidth="1"/>
    <col min="24" max="25" width="6.6640625" style="1" hidden="1" customWidth="1"/>
    <col min="26" max="26" width="0.10937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36991.71158541667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">
      <c r="A11" s="78" t="s">
        <v>4</v>
      </c>
      <c r="B11" s="79">
        <f>+B23</f>
        <v>0</v>
      </c>
      <c r="C11" s="79">
        <f>+C23</f>
        <v>0</v>
      </c>
      <c r="D11" s="80">
        <f>+D23</f>
        <v>0</v>
      </c>
      <c r="E11" s="78"/>
      <c r="F11" s="123">
        <f>+F23</f>
        <v>1071.9407675</v>
      </c>
      <c r="G11" s="148"/>
      <c r="H11" s="123">
        <f>+H23</f>
        <v>-2472.9322625999998</v>
      </c>
      <c r="I11" s="148"/>
      <c r="J11" s="162">
        <f>+J23</f>
        <v>0</v>
      </c>
      <c r="K11" s="158">
        <f>+K23</f>
        <v>249.2974303000002</v>
      </c>
      <c r="L11" s="78"/>
      <c r="M11" s="123">
        <f>+M23</f>
        <v>269.41484479999997</v>
      </c>
      <c r="N11" s="148"/>
      <c r="O11" s="150">
        <f>+O23</f>
        <v>-882.27921999999955</v>
      </c>
      <c r="P11" s="82"/>
      <c r="Q11" s="79">
        <f>+Q23</f>
        <v>0</v>
      </c>
      <c r="R11" s="79">
        <f>+R23</f>
        <v>0</v>
      </c>
      <c r="S11" s="79">
        <f>+S23</f>
        <v>0</v>
      </c>
      <c r="T11" s="79">
        <f>+T23</f>
        <v>0</v>
      </c>
      <c r="U11" s="81">
        <f>+U23</f>
        <v>0</v>
      </c>
      <c r="V11" s="46"/>
      <c r="W11" s="78"/>
      <c r="X11" s="83">
        <f>+X23</f>
        <v>0</v>
      </c>
      <c r="Y11" s="83">
        <f>+Y23</f>
        <v>0</v>
      </c>
      <c r="Z11" s="136">
        <f>+Z23</f>
        <v>0</v>
      </c>
      <c r="AA11" s="84">
        <f>+AA23</f>
        <v>-1151.6940647999995</v>
      </c>
      <c r="AB11"/>
      <c r="AC11" s="84">
        <f>O11</f>
        <v>-882.27921999999955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75" x14ac:dyDescent="0.25">
      <c r="A17" s="92">
        <v>37012</v>
      </c>
      <c r="B17" s="93"/>
      <c r="C17" s="94"/>
      <c r="D17" s="95"/>
      <c r="E17" s="93"/>
      <c r="F17" s="126">
        <f>+'WTI GW'!F17-'WTI GW Prior'!F17</f>
        <v>1071.9407675</v>
      </c>
      <c r="G17" s="93"/>
      <c r="H17" s="126">
        <f>+'WTI GW'!H17-'WTI GW Prior'!H17</f>
        <v>-2472.9322625999998</v>
      </c>
      <c r="I17" s="93"/>
      <c r="J17" s="119">
        <f>+'WTI GW'!J17-'WTI GW Prior'!J17</f>
        <v>0</v>
      </c>
      <c r="K17" s="120">
        <f>+'WTI GW'!K17-'WTI GW Prior'!K17</f>
        <v>149.6871569000001</v>
      </c>
      <c r="L17" s="96"/>
      <c r="M17" s="126">
        <f>+'WTI GW'!M17-'WTI GW Prior'!M17</f>
        <v>269.41484479999997</v>
      </c>
      <c r="N17" s="93"/>
      <c r="O17" s="143">
        <f>SUM(F17:M17)</f>
        <v>-981.88949339999965</v>
      </c>
      <c r="P17" s="87"/>
      <c r="Q17" s="87"/>
      <c r="R17" s="87"/>
      <c r="S17" s="87"/>
      <c r="T17" s="87"/>
      <c r="U17" s="86"/>
      <c r="V17" s="93"/>
      <c r="W17" s="92">
        <f>+A17</f>
        <v>37012</v>
      </c>
      <c r="X17" s="97"/>
      <c r="Y17" s="98"/>
      <c r="Z17" s="98"/>
      <c r="AA17" s="127">
        <f>O17-M17</f>
        <v>-1251.3043381999996</v>
      </c>
      <c r="AC17" s="127">
        <f>O17</f>
        <v>-981.88949339999965</v>
      </c>
    </row>
    <row r="18" spans="1:29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</row>
    <row r="19" spans="1:29" ht="15.75" x14ac:dyDescent="0.25">
      <c r="A19" s="92">
        <v>37043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99.610273400000096</v>
      </c>
      <c r="L19" s="96"/>
      <c r="M19" s="126">
        <f>+'WTI GW'!M19-'WTI GW Prior'!M19</f>
        <v>0</v>
      </c>
      <c r="N19" s="93"/>
      <c r="O19" s="143">
        <f>SUM(F19:M19)</f>
        <v>99.610273400000096</v>
      </c>
      <c r="P19" s="87"/>
      <c r="Q19" s="87"/>
      <c r="R19" s="87"/>
      <c r="S19" s="87"/>
      <c r="T19" s="87"/>
      <c r="U19" s="86"/>
      <c r="V19" s="93"/>
      <c r="W19" s="92">
        <f>A19</f>
        <v>37043</v>
      </c>
      <c r="X19" s="97"/>
      <c r="Y19" s="98"/>
      <c r="Z19" s="98"/>
      <c r="AA19" s="127">
        <f>O19-M19</f>
        <v>99.610273400000096</v>
      </c>
      <c r="AC19" s="127">
        <f>O19</f>
        <v>99.610273400000096</v>
      </c>
    </row>
    <row r="20" spans="1:29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</row>
    <row r="21" spans="1:29" ht="15.75" x14ac:dyDescent="0.25">
      <c r="A21" s="92">
        <v>37073</v>
      </c>
      <c r="B21" s="93"/>
      <c r="C21" s="94"/>
      <c r="D21" s="95"/>
      <c r="E21" s="93"/>
      <c r="F21" s="126">
        <f>+'WTI GW'!F21-'WTI GW Prior'!F21</f>
        <v>0</v>
      </c>
      <c r="G21" s="93"/>
      <c r="H21" s="126">
        <f>+'WTI GW'!H21-'WTI GW Prior'!H21</f>
        <v>0</v>
      </c>
      <c r="I21" s="93"/>
      <c r="J21" s="119">
        <f>+'WTI GW'!J21-'WTI GW Prior'!J21</f>
        <v>0</v>
      </c>
      <c r="K21" s="120">
        <f>+'WTI GW'!K21-'WTI GW Prior'!K21</f>
        <v>0</v>
      </c>
      <c r="L21" s="96"/>
      <c r="M21" s="126">
        <f>+'WTI GW'!M21-'WTI GW Prior'!M21</f>
        <v>0</v>
      </c>
      <c r="N21" s="93"/>
      <c r="O21" s="143">
        <f>SUM(F21:M21)</f>
        <v>0</v>
      </c>
      <c r="P21" s="87"/>
      <c r="Q21" s="87"/>
      <c r="R21" s="87"/>
      <c r="S21" s="87"/>
      <c r="T21" s="87"/>
      <c r="U21" s="86"/>
      <c r="V21" s="93"/>
      <c r="W21" s="92">
        <f>A21</f>
        <v>37073</v>
      </c>
      <c r="X21" s="97"/>
      <c r="Y21" s="98"/>
      <c r="Z21" s="98"/>
      <c r="AA21" s="127">
        <f>O21-M21</f>
        <v>0</v>
      </c>
      <c r="AC21" s="127"/>
    </row>
    <row r="22" spans="1:29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3"/>
      <c r="P22" s="87"/>
      <c r="Q22" s="87"/>
      <c r="R22" s="87"/>
      <c r="S22" s="87"/>
      <c r="T22" s="87"/>
      <c r="U22" s="86"/>
      <c r="V22" s="93"/>
      <c r="W22" s="92"/>
      <c r="X22" s="97"/>
      <c r="Y22" s="98"/>
      <c r="Z22" s="98"/>
      <c r="AA22" s="127"/>
      <c r="AC22" s="127"/>
    </row>
    <row r="23" spans="1:29" ht="16.5" thickBot="1" x14ac:dyDescent="0.3">
      <c r="A23" s="99" t="s">
        <v>3</v>
      </c>
      <c r="B23" s="100">
        <f>SUM(B16:B17)</f>
        <v>0</v>
      </c>
      <c r="C23" s="100">
        <f>SUM(C16:C17)</f>
        <v>0</v>
      </c>
      <c r="D23" s="110">
        <f>SUM(D16:D17)</f>
        <v>0</v>
      </c>
      <c r="E23" s="100"/>
      <c r="F23" s="132">
        <f>SUM(F16:F22)</f>
        <v>1071.9407675</v>
      </c>
      <c r="G23" s="100"/>
      <c r="H23" s="132">
        <f>SUM(H16:H22)</f>
        <v>-2472.9322625999998</v>
      </c>
      <c r="I23" s="100"/>
      <c r="J23" s="133">
        <f>SUM(J16:J22)</f>
        <v>0</v>
      </c>
      <c r="K23" s="134">
        <f>SUM(K16:K22)</f>
        <v>249.2974303000002</v>
      </c>
      <c r="L23" s="132"/>
      <c r="M23" s="132">
        <f>SUM(M16:M22)</f>
        <v>269.41484479999997</v>
      </c>
      <c r="N23" s="100"/>
      <c r="O23" s="165">
        <f>SUM(O16:O22)</f>
        <v>-882.27921999999955</v>
      </c>
      <c r="P23" s="100"/>
      <c r="Q23" s="100">
        <f>SUM(Q16:Q17)</f>
        <v>0</v>
      </c>
      <c r="R23" s="100">
        <f>SUM(R16:R17)</f>
        <v>0</v>
      </c>
      <c r="S23" s="100">
        <f>SUM(S16:S17)</f>
        <v>0</v>
      </c>
      <c r="T23" s="100">
        <f>SUM(T16:T17)</f>
        <v>0</v>
      </c>
      <c r="U23" s="110">
        <f>SUM(U16:U17)</f>
        <v>0</v>
      </c>
      <c r="V23" s="100"/>
      <c r="W23" s="100"/>
      <c r="X23" s="111">
        <f>SUM(X16:X17)</f>
        <v>0</v>
      </c>
      <c r="Y23" s="111">
        <f>SUM(Y16:Y17)</f>
        <v>0</v>
      </c>
      <c r="Z23" s="111">
        <f>SUM(Z16:Z17)</f>
        <v>0</v>
      </c>
      <c r="AA23" s="166">
        <f>SUM(AA16:AA22)</f>
        <v>-1151.6940647999995</v>
      </c>
      <c r="AB23" s="24"/>
      <c r="AC23" s="166">
        <f>SUM(AC16:AC17)</f>
        <v>-981.88949339999965</v>
      </c>
    </row>
    <row r="24" spans="1:29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1.1200000000000001" right="0.75" top="1" bottom="1" header="0.5" footer="0.5"/>
  <pageSetup scale="71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33</xdr:row>
                    <xdr:rowOff>76200</xdr:rowOff>
                  </from>
                  <to>
                    <xdr:col>5</xdr:col>
                    <xdr:colOff>914400</xdr:colOff>
                    <xdr:row>35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33</xdr:row>
                    <xdr:rowOff>66675</xdr:rowOff>
                  </from>
                  <to>
                    <xdr:col>7</xdr:col>
                    <xdr:colOff>714375</xdr:colOff>
                    <xdr:row>35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1"/>
  <sheetViews>
    <sheetView showGridLines="0" zoomScale="75" workbookViewId="0">
      <selection activeCell="A11" sqref="A11:IV23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customWidth="1"/>
    <col min="6" max="6" width="11.5546875" style="2" customWidth="1"/>
    <col min="7" max="7" width="4.6640625" style="2" customWidth="1"/>
    <col min="8" max="8" width="11.5546875" style="2" customWidth="1"/>
    <col min="9" max="9" width="4.5546875" style="2" customWidth="1"/>
    <col min="10" max="11" width="11.5546875" style="2" customWidth="1"/>
    <col min="12" max="12" width="4.6640625" style="8" customWidth="1"/>
    <col min="13" max="13" width="11.5546875" style="2" customWidth="1"/>
    <col min="14" max="14" width="5.6640625" style="2" customWidth="1"/>
    <col min="15" max="15" width="11.55468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customWidth="1"/>
    <col min="23" max="23" width="13" style="1" customWidth="1"/>
    <col min="24" max="25" width="6.6640625" style="1" hidden="1" customWidth="1"/>
    <col min="26" max="26" width="23.44140625" style="1" hidden="1" customWidth="1"/>
    <col min="27" max="27" width="14.6640625" style="1" bestFit="1" customWidth="1"/>
    <col min="28" max="28" width="8.6640625" customWidth="1"/>
    <col min="29" max="29" width="12.6640625" style="1" customWidth="1"/>
    <col min="30" max="32" width="10.5546875" style="21" customWidth="1"/>
    <col min="33" max="33" width="11.5546875" style="21" customWidth="1"/>
    <col min="34" max="16384" width="9.109375" style="21"/>
  </cols>
  <sheetData>
    <row r="1" spans="1:31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75" x14ac:dyDescent="0.25">
      <c r="A5" s="36">
        <f ca="1">NOW()-1</f>
        <v>36990.71158541667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687.88052210000001</v>
      </c>
      <c r="G11" s="148"/>
      <c r="H11" s="123">
        <v>-1513.3371474</v>
      </c>
      <c r="I11" s="148"/>
      <c r="J11" s="162">
        <v>0</v>
      </c>
      <c r="K11" s="158">
        <v>224.30886569999996</v>
      </c>
      <c r="L11" s="78"/>
      <c r="M11" s="123">
        <v>486.8308743</v>
      </c>
      <c r="N11" s="148"/>
      <c r="O11" s="150">
        <v>-114.31688530000008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-601.14775960000009</v>
      </c>
      <c r="AB11" s="6"/>
      <c r="AC11" s="84">
        <v>-114.31688530000008</v>
      </c>
    </row>
    <row r="12" spans="1:31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75" x14ac:dyDescent="0.25">
      <c r="A17" s="92">
        <v>37012</v>
      </c>
      <c r="B17" s="93"/>
      <c r="C17" s="94"/>
      <c r="D17" s="95"/>
      <c r="E17" s="93"/>
      <c r="F17" s="126">
        <v>687.88052210000001</v>
      </c>
      <c r="G17" s="93"/>
      <c r="H17" s="126">
        <v>-1513.3371474</v>
      </c>
      <c r="I17" s="93"/>
      <c r="J17" s="119">
        <v>0</v>
      </c>
      <c r="K17" s="120">
        <v>922.15867009999999</v>
      </c>
      <c r="L17" s="96"/>
      <c r="M17" s="126">
        <v>486.8308743</v>
      </c>
      <c r="N17" s="93"/>
      <c r="O17" s="142">
        <v>583.53291909999996</v>
      </c>
      <c r="P17" s="96"/>
      <c r="Q17" s="96"/>
      <c r="R17" s="96"/>
      <c r="S17" s="96"/>
      <c r="T17" s="96"/>
      <c r="U17" s="95"/>
      <c r="V17" s="93"/>
      <c r="W17" s="92">
        <v>37012</v>
      </c>
      <c r="X17" s="97"/>
      <c r="Y17" s="98"/>
      <c r="Z17" s="98"/>
      <c r="AA17" s="127">
        <v>96.702044799999953</v>
      </c>
      <c r="AB17" s="21"/>
      <c r="AC17" s="127">
        <v>583.53291909999996</v>
      </c>
    </row>
    <row r="18" spans="1:30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</row>
    <row r="19" spans="1:30" ht="15.75" x14ac:dyDescent="0.25">
      <c r="A19" s="92">
        <v>37043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-697.84980440000004</v>
      </c>
      <c r="L19" s="96"/>
      <c r="M19" s="126">
        <v>0</v>
      </c>
      <c r="N19" s="93"/>
      <c r="O19" s="142">
        <v>-697.84980440000004</v>
      </c>
      <c r="P19" s="96"/>
      <c r="Q19" s="96"/>
      <c r="R19" s="96"/>
      <c r="S19" s="96"/>
      <c r="T19" s="96"/>
      <c r="U19" s="95"/>
      <c r="V19" s="93"/>
      <c r="W19" s="92">
        <v>37043</v>
      </c>
      <c r="X19" s="97"/>
      <c r="Y19" s="98"/>
      <c r="Z19" s="98"/>
      <c r="AA19" s="127">
        <v>-697.84980440000004</v>
      </c>
      <c r="AB19" s="21"/>
      <c r="AC19" s="127">
        <v>0</v>
      </c>
    </row>
    <row r="20" spans="1:30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</row>
    <row r="21" spans="1:30" ht="15.75" x14ac:dyDescent="0.25">
      <c r="A21" s="92">
        <v>37073</v>
      </c>
      <c r="B21" s="93"/>
      <c r="C21" s="94"/>
      <c r="D21" s="95"/>
      <c r="E21" s="93"/>
      <c r="F21" s="126">
        <v>0</v>
      </c>
      <c r="G21" s="93"/>
      <c r="H21" s="126">
        <v>0</v>
      </c>
      <c r="I21" s="93"/>
      <c r="J21" s="119">
        <v>0</v>
      </c>
      <c r="K21" s="120">
        <v>0</v>
      </c>
      <c r="L21" s="96"/>
      <c r="M21" s="126">
        <v>0</v>
      </c>
      <c r="N21" s="93"/>
      <c r="O21" s="142">
        <v>0</v>
      </c>
      <c r="P21" s="96"/>
      <c r="Q21" s="96"/>
      <c r="R21" s="96"/>
      <c r="S21" s="96"/>
      <c r="T21" s="96"/>
      <c r="U21" s="95"/>
      <c r="V21" s="93"/>
      <c r="W21" s="92">
        <v>37073</v>
      </c>
      <c r="X21" s="97"/>
      <c r="Y21" s="98"/>
      <c r="Z21" s="98"/>
      <c r="AA21" s="127">
        <v>0</v>
      </c>
      <c r="AB21" s="21"/>
      <c r="AC21" s="127"/>
    </row>
    <row r="22" spans="1:30" ht="15.75" x14ac:dyDescent="0.25">
      <c r="A22" s="92"/>
      <c r="B22" s="93"/>
      <c r="C22" s="94"/>
      <c r="D22" s="95"/>
      <c r="E22" s="93"/>
      <c r="F22" s="126"/>
      <c r="G22" s="93"/>
      <c r="H22" s="126"/>
      <c r="I22" s="93"/>
      <c r="J22" s="119"/>
      <c r="K22" s="120"/>
      <c r="L22" s="96"/>
      <c r="M22" s="126"/>
      <c r="N22" s="93"/>
      <c r="O22" s="142"/>
      <c r="P22" s="96"/>
      <c r="Q22" s="96"/>
      <c r="R22" s="96"/>
      <c r="S22" s="96"/>
      <c r="T22" s="96"/>
      <c r="U22" s="95"/>
      <c r="V22" s="93"/>
      <c r="W22" s="92"/>
      <c r="X22" s="97"/>
      <c r="Y22" s="98"/>
      <c r="Z22" s="98"/>
      <c r="AA22" s="127"/>
      <c r="AB22" s="21"/>
      <c r="AC22" s="127"/>
    </row>
    <row r="23" spans="1:30" ht="16.5" thickBot="1" x14ac:dyDescent="0.3">
      <c r="A23" s="99" t="s">
        <v>3</v>
      </c>
      <c r="B23" s="100">
        <v>0</v>
      </c>
      <c r="C23" s="100">
        <v>0</v>
      </c>
      <c r="D23" s="101">
        <v>0</v>
      </c>
      <c r="E23" s="102"/>
      <c r="F23" s="129">
        <v>687.88052210000001</v>
      </c>
      <c r="G23" s="103"/>
      <c r="H23" s="129">
        <v>-1513.3371474</v>
      </c>
      <c r="I23" s="103"/>
      <c r="J23" s="130">
        <v>0</v>
      </c>
      <c r="K23" s="131">
        <v>224.30886569999996</v>
      </c>
      <c r="L23" s="129"/>
      <c r="M23" s="129">
        <v>486.8308743</v>
      </c>
      <c r="N23" s="103"/>
      <c r="O23" s="163">
        <v>-114.31688530000008</v>
      </c>
      <c r="P23" s="103"/>
      <c r="Q23" s="103">
        <v>0</v>
      </c>
      <c r="R23" s="103">
        <v>0</v>
      </c>
      <c r="S23" s="103">
        <v>0</v>
      </c>
      <c r="T23" s="103">
        <v>0</v>
      </c>
      <c r="U23" s="101">
        <v>0</v>
      </c>
      <c r="V23" s="104"/>
      <c r="W23" s="105"/>
      <c r="X23" s="106">
        <v>0</v>
      </c>
      <c r="Y23" s="106">
        <v>0</v>
      </c>
      <c r="Z23" s="106">
        <v>0</v>
      </c>
      <c r="AA23" s="164">
        <v>-601.14775960000009</v>
      </c>
      <c r="AB23" s="39"/>
      <c r="AC23" s="164">
        <v>583.53291909999996</v>
      </c>
      <c r="AD23" s="29"/>
    </row>
    <row r="24" spans="1:30" ht="12.95" customHeight="1" thickTop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  <c r="AB26" s="21"/>
    </row>
    <row r="27" spans="1:30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5" customHeight="1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ht="12.95" customHeight="1" x14ac:dyDescent="0.2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">
      <c r="A36" s="10"/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7"/>
      <c r="P36" s="7"/>
      <c r="Q36" s="7"/>
      <c r="R36" s="7"/>
      <c r="S36" s="7"/>
      <c r="T36" s="7"/>
      <c r="U36" s="7"/>
      <c r="V36" s="11"/>
    </row>
    <row r="37" spans="1:22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</row>
    <row r="38" spans="1:22" x14ac:dyDescent="0.2">
      <c r="A38" s="8"/>
      <c r="B38" s="8"/>
      <c r="C38" s="8"/>
      <c r="D38" s="8"/>
      <c r="E38" s="8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">
      <c r="A40" s="13"/>
      <c r="B40" s="13"/>
      <c r="C40" s="13"/>
      <c r="D40" s="13"/>
      <c r="E40" s="13"/>
      <c r="F40" s="12"/>
      <c r="G40" s="12"/>
      <c r="H40" s="12"/>
      <c r="I40" s="12"/>
      <c r="J40" s="12"/>
      <c r="K40" s="12"/>
      <c r="L40" s="12"/>
      <c r="M40" s="12"/>
      <c r="N40" s="12"/>
      <c r="O40" s="8"/>
      <c r="P40" s="8"/>
      <c r="Q40" s="8"/>
      <c r="R40" s="8"/>
      <c r="S40" s="8"/>
      <c r="T40" s="8"/>
      <c r="U40" s="8"/>
      <c r="V40" s="11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5"/>
      <c r="G44" s="15"/>
      <c r="H44" s="15"/>
      <c r="I44" s="15"/>
      <c r="J44" s="15"/>
      <c r="K44" s="15"/>
      <c r="L44" s="12"/>
      <c r="M44" s="15"/>
      <c r="N44" s="15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  <row r="71" spans="1:21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M71" s="14"/>
      <c r="N71" s="14"/>
      <c r="O71" s="14"/>
      <c r="P71" s="14"/>
      <c r="Q71" s="14"/>
      <c r="R71" s="14"/>
      <c r="S71" s="14"/>
      <c r="T71" s="14"/>
      <c r="U71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2001-04-10T22:07:49Z</cp:lastPrinted>
  <dcterms:created xsi:type="dcterms:W3CDTF">1997-02-04T06:23:25Z</dcterms:created>
  <dcterms:modified xsi:type="dcterms:W3CDTF">2023-09-18T08:02:14Z</dcterms:modified>
</cp:coreProperties>
</file>