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34A1B6-BB4E-4731-B285-BAFE76963DDA}" xr6:coauthVersionLast="47" xr6:coauthVersionMax="47" xr10:uidLastSave="{00000000-0000-0000-0000-000000000000}"/>
  <bookViews>
    <workbookView xWindow="-120" yWindow="-120" windowWidth="23280" windowHeight="12480" tabRatio="889" activeTab="2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GW'!$A$1:$AB$23</definedName>
    <definedName name="_xlnm.Print_Area" localSheetId="2">'WTI GW Change'!$A$1:$AB$23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A5" i="26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F18" i="26"/>
  <c r="H18" i="26"/>
  <c r="J18" i="26"/>
  <c r="K18" i="26"/>
  <c r="M18" i="26"/>
  <c r="O18" i="26"/>
  <c r="W18" i="26"/>
  <c r="AA18" i="26"/>
  <c r="F20" i="26"/>
  <c r="H20" i="26"/>
  <c r="J20" i="26"/>
  <c r="K20" i="26"/>
  <c r="M20" i="26"/>
  <c r="O20" i="26"/>
  <c r="W20" i="26"/>
  <c r="AA20" i="26"/>
  <c r="B22" i="26"/>
  <c r="C22" i="26"/>
  <c r="D22" i="26"/>
  <c r="F22" i="26"/>
  <c r="H22" i="26"/>
  <c r="J22" i="26"/>
  <c r="K22" i="26"/>
  <c r="M22" i="26"/>
  <c r="O22" i="26"/>
  <c r="Q22" i="26"/>
  <c r="R22" i="26"/>
  <c r="S22" i="26"/>
  <c r="T22" i="26"/>
  <c r="U22" i="26"/>
  <c r="X22" i="26"/>
  <c r="Y22" i="26"/>
  <c r="Z22" i="26"/>
  <c r="AA22" i="26"/>
  <c r="AC22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F18" i="28"/>
  <c r="H18" i="28"/>
  <c r="J18" i="28"/>
  <c r="K18" i="28"/>
  <c r="M18" i="28"/>
  <c r="O18" i="28"/>
  <c r="W18" i="28"/>
  <c r="AA18" i="28"/>
  <c r="AC18" i="28"/>
  <c r="F20" i="28"/>
  <c r="H20" i="28"/>
  <c r="J20" i="28"/>
  <c r="K20" i="28"/>
  <c r="M20" i="28"/>
  <c r="O20" i="28"/>
  <c r="W20" i="28"/>
  <c r="AA20" i="28"/>
  <c r="B22" i="28"/>
  <c r="C22" i="28"/>
  <c r="D22" i="28"/>
  <c r="F22" i="28"/>
  <c r="H22" i="28"/>
  <c r="J22" i="28"/>
  <c r="K22" i="28"/>
  <c r="M22" i="28"/>
  <c r="O22" i="28"/>
  <c r="Q22" i="28"/>
  <c r="R22" i="28"/>
  <c r="S22" i="28"/>
  <c r="T22" i="28"/>
  <c r="U22" i="28"/>
  <c r="X22" i="28"/>
  <c r="Y22" i="28"/>
  <c r="Z22" i="28"/>
  <c r="AA22" i="28"/>
  <c r="AC22" i="28"/>
  <c r="A5" i="27"/>
</calcChain>
</file>

<file path=xl/sharedStrings.xml><?xml version="1.0" encoding="utf-8"?>
<sst xmlns="http://schemas.openxmlformats.org/spreadsheetml/2006/main" count="159" uniqueCount="54">
  <si>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</si>
  <si>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</si>
  <si>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</si>
  <si>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</si>
  <si>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</si>
  <si>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</si>
  <si>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</si>
  <si>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</si>
  <si>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</si>
  <si>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</si>
  <si>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</si>
  <si>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</si>
  <si>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</si>
  <si>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</si>
  <si>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</si>
  <si>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</si>
  <si>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</si>
  <si>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</si>
  <si>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</si>
  <si>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</si>
  <si>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</si>
  <si>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</si>
  <si>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</si>
  <si>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</si>
  <si>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</si>
  <si>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</si>
  <si>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</si>
  <si>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</si>
  <si>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</si>
  <si>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</si>
  <si>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</si>
  <si>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</si>
  <si>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</si>
  <si>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</si>
  <si>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</si>
  <si>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</si>
  <si>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</si>
  <si>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</si>
  <si>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</si>
  <si>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</si>
  <si>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</si>
  <si>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</si>
  <si>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</si>
  <si>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 xml:space="preserve">
31-May-2001
04:06:43 PM</t>
  </si>
  <si>
    <t>EOL Crude
e
A
1156456
010
NXC1
WTI NXC1</t>
  </si>
  <si>
    <t>EOL Crude
e
A
1156456
010
NXC1-OPT
WTI NXC1</t>
  </si>
  <si>
    <t>EOL Crude
e
A
1156456
020
NXC2
WTI NXC1</t>
  </si>
  <si>
    <t>EOL Crude
e
B
1156457
010
NXC2
WTI NXC2</t>
  </si>
  <si>
    <t>EOL Crude
e
B
1156457
020
NXC1
WTI NXC2</t>
  </si>
  <si>
    <t>EOL Crude
e
C
1156458
010
NXC1
WTI HEDGE</t>
  </si>
  <si>
    <t>EOL Crude
e
C
1156458
020
NXC2
WTI HEDGE</t>
  </si>
  <si>
    <t>EOL Crude
e
D
1157186
01
GDP-HEHUB
OIL-NG-GW</t>
  </si>
  <si>
    <t>EOL Crude
e
D
1157186
01
IF-HEHUB
OIL-NG-GW</t>
  </si>
  <si>
    <t>EOL Crude
e
D
1157186
01
NX1
OIL-NG-GW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</si>
</sst>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80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165" fontId="30" fillId="0" borderId="33" xfId="0" applyNumberFormat="1" applyFont="1" applyFill="1" applyBorder="1" applyAlignment="1">
      <alignment horizontal="center"/>
    </xf>
    <xf numFmtId="165" fontId="30" fillId="0" borderId="34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77734375" defaultRowHeight="5.25" customHeight="1" x14ac:dyDescent="0.2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457200</xdr:colOff>
          <xdr:row>32</xdr:row>
          <xdr:rowOff>76200</xdr:rowOff>
        </xdr:from>
        <xdr:to>
          <xdr:col>5</xdr:col>
          <xdr:colOff>914400</xdr:colOff>
          <xdr:row>34</xdr:row>
          <xdr:rowOff>66675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A933E966-DDEB-FE9B-0CE9-050D41397B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32</xdr:row>
          <xdr:rowOff>66675</xdr:rowOff>
        </xdr:from>
        <xdr:to>
          <xdr:col>7</xdr:col>
          <xdr:colOff>714375</xdr:colOff>
          <xdr:row>34</xdr:row>
          <xdr:rowOff>66675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615E4684-AAF4-0129-4FFF-1C46BEED01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5"/>
  <sheetViews>
    <sheetView showGridLines="0" zoomScale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IV7"/>
    </sheetView>
  </sheetViews>
  <sheetFormatPr defaultColWidth="16.109375" defaultRowHeight="12.75" x14ac:dyDescent="0.2"/>
  <cols>
    <col min="1" max="1" width="11.77734375" style="174" customWidth="1"/>
    <col min="2" max="2" width="17.77734375" style="34" customWidth="1"/>
    <col min="3" max="3" width="8.77734375" style="34" customWidth="1"/>
    <col min="4" max="4" width="20.109375" style="35" customWidth="1"/>
    <col min="5" max="5" width="9.33203125" style="34" bestFit="1" customWidth="1"/>
    <col min="6" max="6" width="16.44140625" style="34" customWidth="1"/>
    <col min="7" max="7" width="8.5546875" style="34" customWidth="1"/>
    <col min="8" max="8" width="16.109375" style="34" customWidth="1"/>
    <col min="9" max="9" width="7.77734375" style="34" customWidth="1"/>
    <col min="10" max="10" width="16.44140625" style="34" customWidth="1"/>
    <col min="11" max="11" width="7.21875" style="34" customWidth="1"/>
    <col min="12" max="12" width="16.109375" style="34" customWidth="1"/>
    <col min="13" max="13" width="5.77734375" style="34" customWidth="1"/>
    <col min="14" max="14" width="16.5546875" style="34" customWidth="1"/>
    <col min="15" max="15" width="8.109375" style="34" customWidth="1"/>
    <col min="16" max="17" width="9.88671875" style="34" customWidth="1"/>
    <col min="18" max="18" width="14.33203125" style="34" customWidth="1"/>
    <col min="19" max="19" width="7.5546875" style="34" customWidth="1"/>
    <col min="20" max="20" width="15.5546875" style="34" customWidth="1"/>
    <col min="21" max="21" width="5.21875" style="34" customWidth="1"/>
    <col min="22" max="22" width="15.77734375" style="34" customWidth="1"/>
    <col min="23" max="23" width="12" style="34" customWidth="1"/>
    <col min="24" max="24" width="15" style="34" customWidth="1"/>
    <col min="25" max="25" width="6.77734375" style="34" customWidth="1"/>
    <col min="26" max="26" width="16.21875" style="34" customWidth="1"/>
    <col min="27" max="27" width="7.21875" style="34" customWidth="1"/>
    <col min="28" max="28" width="14.33203125" style="34" customWidth="1"/>
    <col min="29" max="172" width="16.109375" style="34" customWidth="1"/>
    <col min="173" max="16384" width="16.109375" style="23"/>
  </cols>
  <sheetData>
    <row r="1" spans="1:179" s="30" customFormat="1" ht="90" customHeight="1" x14ac:dyDescent="0.2">
      <c r="A1" s="172" t="s">
        <v>43</v>
      </c>
      <c r="B1" s="30" t="s">
        <v>44</v>
      </c>
      <c r="D1" s="31" t="s">
        <v>45</v>
      </c>
      <c r="F1" s="30" t="s">
        <v>46</v>
      </c>
      <c r="H1" s="30" t="s">
        <v>47</v>
      </c>
      <c r="J1" s="30" t="s">
        <v>48</v>
      </c>
      <c r="L1" s="30" t="s">
        <v>49</v>
      </c>
      <c r="N1" s="30" t="s">
        <v>50</v>
      </c>
      <c r="P1" s="30" t="s">
        <v>51</v>
      </c>
      <c r="R1" s="30" t="s">
        <v>52</v>
      </c>
      <c r="T1" s="30" t="s">
        <v>53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">
      <c r="A2" s="173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17</v>
      </c>
      <c r="Q2" s="32" t="s">
        <v>18</v>
      </c>
      <c r="R2" s="32" t="s">
        <v>17</v>
      </c>
      <c r="S2" s="32" t="s">
        <v>18</v>
      </c>
      <c r="T2" s="32" t="s">
        <v>17</v>
      </c>
      <c r="U2" s="32" t="s">
        <v>18</v>
      </c>
      <c r="V2" s="32" t="s">
        <v>19</v>
      </c>
      <c r="W2" s="32" t="s">
        <v>20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s="24" customFormat="1" x14ac:dyDescent="0.2">
      <c r="A3" s="173">
        <v>37012</v>
      </c>
      <c r="B3" s="32">
        <v>0</v>
      </c>
      <c r="C3" s="32">
        <v>0</v>
      </c>
      <c r="D3" s="32"/>
      <c r="E3" s="32"/>
      <c r="F3" s="32"/>
      <c r="G3" s="32"/>
      <c r="H3" s="32">
        <v>0</v>
      </c>
      <c r="I3" s="32">
        <v>0</v>
      </c>
      <c r="J3" s="32"/>
      <c r="K3" s="32"/>
      <c r="L3" s="32">
        <v>0</v>
      </c>
      <c r="M3" s="32">
        <v>0</v>
      </c>
      <c r="N3" s="32">
        <v>0</v>
      </c>
      <c r="O3" s="32">
        <v>0</v>
      </c>
      <c r="P3" s="32"/>
      <c r="Q3" s="32"/>
      <c r="R3" s="32"/>
      <c r="S3" s="32"/>
      <c r="T3" s="32"/>
      <c r="U3" s="32"/>
      <c r="V3" s="32">
        <v>0</v>
      </c>
      <c r="W3" s="32">
        <v>0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spans="1:179" x14ac:dyDescent="0.2">
      <c r="A4" s="174">
        <v>37043</v>
      </c>
      <c r="B4" s="33">
        <v>0</v>
      </c>
      <c r="C4" s="33">
        <v>0</v>
      </c>
      <c r="D4" s="33"/>
      <c r="E4" s="33"/>
      <c r="F4" s="33"/>
      <c r="G4" s="33"/>
      <c r="H4" s="33">
        <v>0</v>
      </c>
      <c r="I4" s="33">
        <v>0</v>
      </c>
      <c r="J4" s="33"/>
      <c r="K4" s="33"/>
      <c r="L4" s="33">
        <v>0</v>
      </c>
      <c r="M4" s="33">
        <v>0</v>
      </c>
      <c r="N4" s="33">
        <v>0</v>
      </c>
      <c r="O4" s="33">
        <v>0</v>
      </c>
      <c r="P4" s="33"/>
      <c r="Q4" s="33"/>
      <c r="R4" s="33"/>
      <c r="S4" s="33"/>
      <c r="T4" s="33"/>
      <c r="U4" s="33"/>
      <c r="V4" s="33">
        <v>0</v>
      </c>
      <c r="W4" s="33">
        <v>0</v>
      </c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">
      <c r="A5" s="174">
        <v>37073</v>
      </c>
      <c r="B5" s="33">
        <v>1031.3886826</v>
      </c>
      <c r="C5" s="33">
        <v>0</v>
      </c>
      <c r="D5" s="33"/>
      <c r="E5" s="33"/>
      <c r="F5" s="33"/>
      <c r="G5" s="33"/>
      <c r="H5" s="33">
        <v>-508.22050990000002</v>
      </c>
      <c r="I5" s="33">
        <v>0</v>
      </c>
      <c r="J5" s="33"/>
      <c r="K5" s="33"/>
      <c r="L5" s="33">
        <v>0</v>
      </c>
      <c r="M5" s="33">
        <v>-1105.0919173</v>
      </c>
      <c r="N5" s="33">
        <v>393.6217676</v>
      </c>
      <c r="O5" s="33">
        <v>0</v>
      </c>
      <c r="P5" s="33"/>
      <c r="Q5" s="33"/>
      <c r="R5" s="33"/>
      <c r="S5" s="33"/>
      <c r="T5" s="33">
        <v>0</v>
      </c>
      <c r="U5" s="33">
        <v>0</v>
      </c>
      <c r="V5" s="33">
        <v>916.78994030000001</v>
      </c>
      <c r="W5" s="33">
        <v>-1105.0919173</v>
      </c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">
      <c r="A6" s="174">
        <v>37104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>
        <v>199.3021608</v>
      </c>
      <c r="O6" s="33">
        <v>0</v>
      </c>
      <c r="P6" s="33"/>
      <c r="Q6" s="33"/>
      <c r="R6" s="33"/>
      <c r="S6" s="33"/>
      <c r="T6" s="33"/>
      <c r="U6" s="33"/>
      <c r="V6" s="33">
        <v>199.3021608</v>
      </c>
      <c r="W6" s="33">
        <v>0</v>
      </c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FR6" s="23">
        <v>33.333333000000003</v>
      </c>
      <c r="FS6" s="23">
        <v>0</v>
      </c>
      <c r="FV6" s="23">
        <v>1329.2461948</v>
      </c>
      <c r="FW6" s="23">
        <v>-12.884343000000001</v>
      </c>
    </row>
    <row r="7" spans="1:179" x14ac:dyDescent="0.2">
      <c r="B7" s="33">
        <f>SUM($B$3:$B$6)</f>
        <v>1031.3886826</v>
      </c>
      <c r="C7" s="33">
        <f>SUM($C$3:$C$6)</f>
        <v>0</v>
      </c>
      <c r="D7" s="33">
        <f>SUM($D$3:$D$6)</f>
        <v>0</v>
      </c>
      <c r="E7" s="33">
        <f>SUM($E$3:$E$6)</f>
        <v>0</v>
      </c>
      <c r="F7" s="33">
        <f>SUM($F$3:$F$6)</f>
        <v>0</v>
      </c>
      <c r="G7" s="33">
        <f>SUM($G$3:$G$6)</f>
        <v>0</v>
      </c>
      <c r="H7" s="33">
        <f>SUM($H$3:$H$6)</f>
        <v>-508.22050990000002</v>
      </c>
      <c r="I7" s="33">
        <f>SUM($I$3:$I$6)</f>
        <v>0</v>
      </c>
      <c r="J7" s="33">
        <f>SUM($J$3:$J$6)</f>
        <v>0</v>
      </c>
      <c r="K7" s="33">
        <f>SUM($K$3:$K$6)</f>
        <v>0</v>
      </c>
      <c r="L7" s="33">
        <f>SUM($L$3:$L$6)</f>
        <v>0</v>
      </c>
      <c r="M7" s="33">
        <f>SUM($M$3:$M$6)</f>
        <v>-1105.0919173</v>
      </c>
      <c r="N7" s="33">
        <f>SUM($N$3:$N$6)</f>
        <v>592.92392840000002</v>
      </c>
      <c r="O7" s="33">
        <f>SUM($O$3:$O$6)</f>
        <v>0</v>
      </c>
      <c r="P7" s="33">
        <f>SUM($P$3:$P$6)</f>
        <v>0</v>
      </c>
      <c r="Q7" s="33">
        <f>SUM($Q$3:$Q$6)</f>
        <v>0</v>
      </c>
      <c r="R7" s="33">
        <f>SUM($R$3:$R$6)</f>
        <v>0</v>
      </c>
      <c r="S7" s="33">
        <f>SUM($S$3:$S$6)</f>
        <v>0</v>
      </c>
      <c r="T7" s="33">
        <f>SUM($T$3:$T$6)</f>
        <v>0</v>
      </c>
      <c r="U7" s="33">
        <f>SUM($U$3:$U$6)</f>
        <v>0</v>
      </c>
      <c r="V7" s="33">
        <f>SUM($V$3:$V$6)</f>
        <v>1116.0921011</v>
      </c>
      <c r="W7" s="33">
        <f>SUM($W$3:$W$6)</f>
        <v>-1105.0919173</v>
      </c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  <row r="514" spans="2:152" x14ac:dyDescent="0.2"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</row>
    <row r="515" spans="2:152" x14ac:dyDescent="0.2"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  <c r="DB515" s="33"/>
      <c r="DC515" s="33"/>
      <c r="DD515" s="33"/>
      <c r="DE515" s="33"/>
      <c r="DF515" s="33"/>
      <c r="DG515" s="33"/>
      <c r="DH515" s="33"/>
      <c r="DI515" s="33"/>
      <c r="DJ515" s="33"/>
      <c r="DK515" s="33"/>
      <c r="DL515" s="33"/>
      <c r="DM515" s="33"/>
      <c r="DN515" s="33"/>
      <c r="DO515" s="33"/>
      <c r="DP515" s="33"/>
      <c r="DQ515" s="33"/>
      <c r="DR515" s="33"/>
      <c r="DS515" s="33"/>
      <c r="DT515" s="33"/>
      <c r="DU515" s="33"/>
      <c r="DV515" s="33"/>
      <c r="DW515" s="33"/>
      <c r="DX515" s="33"/>
      <c r="DY515" s="33"/>
      <c r="DZ515" s="33"/>
      <c r="EA515" s="33"/>
      <c r="EB515" s="33"/>
      <c r="EC515" s="33"/>
      <c r="ED515" s="33"/>
      <c r="EE515" s="33"/>
      <c r="EF515" s="33"/>
      <c r="EG515" s="33"/>
      <c r="EH515" s="33"/>
      <c r="EI515" s="33"/>
      <c r="EJ515" s="33"/>
      <c r="EK515" s="33"/>
      <c r="EL515" s="33"/>
      <c r="EM515" s="33"/>
      <c r="EN515" s="33"/>
      <c r="EO515" s="33"/>
      <c r="EP515" s="33"/>
      <c r="EQ515" s="33"/>
      <c r="ER515" s="33"/>
      <c r="ES515" s="33"/>
      <c r="ET515" s="33"/>
      <c r="EU515" s="33"/>
      <c r="EV515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70"/>
  <sheetViews>
    <sheetView showGridLines="0" zoomScale="75" zoomScaleNormal="75" workbookViewId="0">
      <pane xSplit="1" ySplit="11" topLeftCell="B12" activePane="bottomRight" state="frozen"/>
      <selection sqref="A1:F65536"/>
      <selection pane="topRight" sqref="A1:F65536"/>
      <selection pane="bottomLeft" sqref="A1:F65536"/>
      <selection pane="bottomRight" activeCell="K37" sqref="K37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hidden="1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554687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0.109375" style="1" customWidth="1"/>
    <col min="23" max="23" width="13" style="1" customWidth="1"/>
    <col min="24" max="25" width="6.6640625" style="1" hidden="1" customWidth="1"/>
    <col min="26" max="26" width="23.4414062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1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">
      <c r="A3" s="175" t="s">
        <v>33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7"/>
      <c r="AC3" s="153"/>
    </row>
    <row r="4" spans="1:31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75" x14ac:dyDescent="0.25">
      <c r="A5" s="36">
        <f ca="1">NOW()</f>
        <v>37042.794305208336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1" t="s">
        <v>42</v>
      </c>
      <c r="AE10" s="170"/>
    </row>
    <row r="11" spans="1:31" s="22" customFormat="1" ht="28.5" customHeight="1" thickBot="1" x14ac:dyDescent="0.3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1031.3886826</v>
      </c>
      <c r="G11" s="148"/>
      <c r="H11" s="123">
        <f>+H22</f>
        <v>-508.22050990000002</v>
      </c>
      <c r="I11" s="148"/>
      <c r="J11" s="162">
        <f>+J22</f>
        <v>0</v>
      </c>
      <c r="K11" s="158">
        <f>+K22</f>
        <v>592.92392840000002</v>
      </c>
      <c r="L11" s="78"/>
      <c r="M11" s="123">
        <f>+M22</f>
        <v>-1105.0919173</v>
      </c>
      <c r="N11" s="148"/>
      <c r="O11" s="150">
        <f>+O22</f>
        <v>11.00018380000003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1116.0921011</v>
      </c>
      <c r="AB11" s="6"/>
      <c r="AC11" s="84">
        <f>O11</f>
        <v>11.00018380000003</v>
      </c>
    </row>
    <row r="12" spans="1:31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75" x14ac:dyDescent="0.25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75" x14ac:dyDescent="0.25">
      <c r="A18" s="92">
        <v>37073</v>
      </c>
      <c r="B18" s="93"/>
      <c r="C18" s="94"/>
      <c r="D18" s="95"/>
      <c r="E18" s="93"/>
      <c r="F18" s="126">
        <f>OBS!B5</f>
        <v>1031.3886826</v>
      </c>
      <c r="G18" s="93"/>
      <c r="H18" s="126">
        <f>OBS!H5</f>
        <v>-508.22050990000002</v>
      </c>
      <c r="I18" s="93"/>
      <c r="J18" s="119">
        <f>OBS!L5</f>
        <v>0</v>
      </c>
      <c r="K18" s="120">
        <f>OBS!N5</f>
        <v>393.6217676</v>
      </c>
      <c r="L18" s="96"/>
      <c r="M18" s="126">
        <f>OBS!E5+OBS!M5</f>
        <v>-1105.0919173</v>
      </c>
      <c r="N18" s="93"/>
      <c r="O18" s="142">
        <f>SUM(F18:M18)</f>
        <v>-188.30197699999997</v>
      </c>
      <c r="P18" s="96"/>
      <c r="Q18" s="96"/>
      <c r="R18" s="96"/>
      <c r="S18" s="96"/>
      <c r="T18" s="96"/>
      <c r="U18" s="95"/>
      <c r="V18" s="93"/>
      <c r="W18" s="92">
        <f>A18</f>
        <v>37073</v>
      </c>
      <c r="X18" s="97"/>
      <c r="Y18" s="98"/>
      <c r="Z18" s="98"/>
      <c r="AA18" s="127">
        <f>O18-M18</f>
        <v>916.78994030000001</v>
      </c>
      <c r="AB18" s="21"/>
      <c r="AC18" s="127">
        <v>0</v>
      </c>
    </row>
    <row r="19" spans="1:30" ht="15.75" x14ac:dyDescent="0.25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75" x14ac:dyDescent="0.25">
      <c r="A20" s="92">
        <v>37104</v>
      </c>
      <c r="B20" s="93"/>
      <c r="C20" s="94"/>
      <c r="D20" s="95"/>
      <c r="E20" s="93"/>
      <c r="F20" s="126">
        <f>OBS!B6</f>
        <v>0</v>
      </c>
      <c r="G20" s="93"/>
      <c r="H20" s="126">
        <f>OBS!H6</f>
        <v>0</v>
      </c>
      <c r="I20" s="93"/>
      <c r="J20" s="119">
        <f>OBS!L6</f>
        <v>0</v>
      </c>
      <c r="K20" s="120">
        <f>OBS!N6</f>
        <v>199.3021608</v>
      </c>
      <c r="L20" s="96"/>
      <c r="M20" s="126">
        <f>OBS!E6+OBS!M6</f>
        <v>0</v>
      </c>
      <c r="N20" s="93"/>
      <c r="O20" s="142">
        <f>SUM(F20:M20)</f>
        <v>199.3021608</v>
      </c>
      <c r="P20" s="96"/>
      <c r="Q20" s="96"/>
      <c r="R20" s="96"/>
      <c r="S20" s="96"/>
      <c r="T20" s="96"/>
      <c r="U20" s="95"/>
      <c r="V20" s="93"/>
      <c r="W20" s="92">
        <f>A20</f>
        <v>37104</v>
      </c>
      <c r="X20" s="97"/>
      <c r="Y20" s="98"/>
      <c r="Z20" s="98"/>
      <c r="AA20" s="127">
        <f>O20-M20</f>
        <v>199.3021608</v>
      </c>
      <c r="AB20" s="21"/>
      <c r="AC20" s="127"/>
    </row>
    <row r="21" spans="1:30" ht="15.75" x14ac:dyDescent="0.25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5" thickBot="1" x14ac:dyDescent="0.3">
      <c r="A22" s="99" t="s">
        <v>3</v>
      </c>
      <c r="B22" s="100">
        <f>SUM(B16:B16)</f>
        <v>0</v>
      </c>
      <c r="C22" s="100">
        <f>SUM(C16:C16)</f>
        <v>0</v>
      </c>
      <c r="D22" s="101">
        <f>SUM(D16:D16)</f>
        <v>0</v>
      </c>
      <c r="E22" s="102"/>
      <c r="F22" s="129">
        <f>SUM(F16:F21)</f>
        <v>1031.3886826</v>
      </c>
      <c r="G22" s="103"/>
      <c r="H22" s="129">
        <f>SUM(H16:H21)</f>
        <v>-508.22050990000002</v>
      </c>
      <c r="I22" s="103"/>
      <c r="J22" s="130">
        <f>SUM(J16:J21)</f>
        <v>0</v>
      </c>
      <c r="K22" s="131">
        <f>SUM(K16:K21)</f>
        <v>592.92392840000002</v>
      </c>
      <c r="L22" s="129"/>
      <c r="M22" s="129">
        <f>SUM(M16:M21)</f>
        <v>-1105.0919173</v>
      </c>
      <c r="N22" s="103"/>
      <c r="O22" s="163">
        <f>SUM(O16:O21)</f>
        <v>11.00018380000003</v>
      </c>
      <c r="P22" s="103"/>
      <c r="Q22" s="103">
        <f>SUM(Q16:Q16)</f>
        <v>0</v>
      </c>
      <c r="R22" s="103">
        <f>SUM(R16:R16)</f>
        <v>0</v>
      </c>
      <c r="S22" s="103">
        <f>SUM(S16:S16)</f>
        <v>0</v>
      </c>
      <c r="T22" s="103">
        <f>SUM(T16:T16)</f>
        <v>0</v>
      </c>
      <c r="U22" s="101">
        <f>SUM(U16:U16)</f>
        <v>0</v>
      </c>
      <c r="V22" s="104"/>
      <c r="W22" s="105"/>
      <c r="X22" s="106">
        <f>SUM(X16:X16)</f>
        <v>0</v>
      </c>
      <c r="Y22" s="106">
        <f>SUM(Y16:Y16)</f>
        <v>0</v>
      </c>
      <c r="Z22" s="106">
        <f>SUM(Z16:Z16)</f>
        <v>0</v>
      </c>
      <c r="AA22" s="164">
        <f>SUM(AA16:AA21)</f>
        <v>1116.0921011</v>
      </c>
      <c r="AB22" s="39"/>
      <c r="AC22" s="164">
        <f>SUM(AC16:AC16)</f>
        <v>0</v>
      </c>
      <c r="AD22" s="29"/>
    </row>
    <row r="23" spans="1:30" ht="12.95" customHeight="1" thickTop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03" right="0.75" top="1" bottom="1" header="0.5" footer="0.5"/>
  <pageSetup scale="7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70"/>
  <sheetViews>
    <sheetView showGridLines="0" tabSelected="1" zoomScale="75" workbookViewId="0">
      <pane xSplit="1" ySplit="11" topLeftCell="B12" activePane="bottomRight" state="frozen"/>
      <selection activeCell="A21" sqref="A21"/>
      <selection pane="topRight" activeCell="A21" sqref="A21"/>
      <selection pane="bottomLeft" activeCell="A21" sqref="A21"/>
      <selection pane="bottomRight" activeCell="H18" sqref="H18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hidden="1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664062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customWidth="1"/>
    <col min="23" max="23" width="11.33203125" style="1" customWidth="1"/>
    <col min="24" max="25" width="6.6640625" style="1" hidden="1" customWidth="1"/>
    <col min="26" max="26" width="0.10937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4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3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75" x14ac:dyDescent="0.25">
      <c r="A5" s="36">
        <f ca="1">'WTI GW'!A5</f>
        <v>37042.794305208336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4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4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</row>
    <row r="10" spans="1:34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1" t="s">
        <v>42</v>
      </c>
      <c r="AE10" s="170"/>
    </row>
    <row r="11" spans="1:34" s="22" customFormat="1" ht="28.5" customHeight="1" thickBot="1" x14ac:dyDescent="0.3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144.58111930000007</v>
      </c>
      <c r="G11" s="148"/>
      <c r="H11" s="123">
        <f>+H22</f>
        <v>-139.54770400000001</v>
      </c>
      <c r="I11" s="148"/>
      <c r="J11" s="162">
        <f>+J22</f>
        <v>0</v>
      </c>
      <c r="K11" s="158">
        <f>+K22</f>
        <v>5.8198299999958181E-2</v>
      </c>
      <c r="L11" s="78"/>
      <c r="M11" s="123">
        <f>+M22</f>
        <v>-185.55772089999994</v>
      </c>
      <c r="N11" s="148"/>
      <c r="O11" s="150">
        <f>+O22</f>
        <v>-180.46610729999992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5.0916136000000165</v>
      </c>
      <c r="AB11"/>
      <c r="AC11" s="84">
        <f>O11</f>
        <v>-180.46610729999992</v>
      </c>
    </row>
    <row r="12" spans="1:34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</row>
    <row r="13" spans="1:34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</row>
    <row r="14" spans="1:34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</row>
    <row r="15" spans="1:34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</row>
    <row r="16" spans="1:34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</row>
    <row r="17" spans="1:29" ht="15.75" x14ac:dyDescent="0.25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3"/>
      <c r="P17" s="87"/>
      <c r="Q17" s="87"/>
      <c r="R17" s="87"/>
      <c r="S17" s="87"/>
      <c r="T17" s="87"/>
      <c r="U17" s="86"/>
      <c r="V17" s="93"/>
      <c r="W17" s="92"/>
      <c r="X17" s="97"/>
      <c r="Y17" s="98"/>
      <c r="Z17" s="98"/>
      <c r="AA17" s="127"/>
      <c r="AC17" s="127"/>
    </row>
    <row r="18" spans="1:29" ht="15.75" x14ac:dyDescent="0.25">
      <c r="A18" s="92">
        <v>37073</v>
      </c>
      <c r="B18" s="93"/>
      <c r="C18" s="94"/>
      <c r="D18" s="95"/>
      <c r="E18" s="93"/>
      <c r="F18" s="126">
        <f>+'WTI GW'!F18-'WTI GW Prior'!F18</f>
        <v>144.58111930000007</v>
      </c>
      <c r="G18" s="93"/>
      <c r="H18" s="126">
        <f>+'WTI GW'!H18-'WTI GW Prior'!H18</f>
        <v>-139.54770400000001</v>
      </c>
      <c r="I18" s="93"/>
      <c r="J18" s="119">
        <f>+'WTI GW'!J18-'WTI GW Prior'!J18</f>
        <v>0</v>
      </c>
      <c r="K18" s="120">
        <f>+'WTI GW'!K18-'WTI GW Prior'!K18</f>
        <v>3.8635899999974299E-2</v>
      </c>
      <c r="L18" s="96"/>
      <c r="M18" s="126">
        <f>+'WTI GW'!M18-'WTI GW Prior'!M18</f>
        <v>-185.55772089999994</v>
      </c>
      <c r="N18" s="93"/>
      <c r="O18" s="143">
        <f>SUM(F18:M18)</f>
        <v>-180.4856696999999</v>
      </c>
      <c r="P18" s="87"/>
      <c r="Q18" s="87"/>
      <c r="R18" s="87"/>
      <c r="S18" s="87"/>
      <c r="T18" s="87"/>
      <c r="U18" s="86"/>
      <c r="V18" s="93"/>
      <c r="W18" s="92">
        <f>A18</f>
        <v>37073</v>
      </c>
      <c r="X18" s="97"/>
      <c r="Y18" s="98"/>
      <c r="Z18" s="98"/>
      <c r="AA18" s="127">
        <f>O18-M18</f>
        <v>5.0720512000000326</v>
      </c>
      <c r="AC18" s="127">
        <f>O18</f>
        <v>-180.4856696999999</v>
      </c>
    </row>
    <row r="19" spans="1:29" ht="15.75" x14ac:dyDescent="0.25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3"/>
      <c r="P19" s="87"/>
      <c r="Q19" s="87"/>
      <c r="R19" s="87"/>
      <c r="S19" s="87"/>
      <c r="T19" s="87"/>
      <c r="U19" s="86"/>
      <c r="V19" s="93"/>
      <c r="W19" s="92"/>
      <c r="X19" s="97"/>
      <c r="Y19" s="98"/>
      <c r="Z19" s="98"/>
      <c r="AA19" s="127"/>
      <c r="AC19" s="127"/>
    </row>
    <row r="20" spans="1:29" ht="15.75" x14ac:dyDescent="0.25">
      <c r="A20" s="92">
        <v>37104</v>
      </c>
      <c r="B20" s="93"/>
      <c r="C20" s="94"/>
      <c r="D20" s="95"/>
      <c r="E20" s="93"/>
      <c r="F20" s="126">
        <f>+'WTI GW'!F20-'WTI GW Prior'!F20</f>
        <v>0</v>
      </c>
      <c r="G20" s="93"/>
      <c r="H20" s="126">
        <f>+'WTI GW'!H20-'WTI GW Prior'!H20</f>
        <v>0</v>
      </c>
      <c r="I20" s="93"/>
      <c r="J20" s="119">
        <f>+'WTI GW'!J20-'WTI GW Prior'!J20</f>
        <v>0</v>
      </c>
      <c r="K20" s="120">
        <f>+'WTI GW'!K20-'WTI GW Prior'!K20</f>
        <v>1.9562399999983882E-2</v>
      </c>
      <c r="L20" s="96"/>
      <c r="M20" s="126">
        <f>+'WTI GW'!M20-'WTI GW Prior'!M20</f>
        <v>0</v>
      </c>
      <c r="N20" s="93"/>
      <c r="O20" s="143">
        <f>SUM(F20:M20)</f>
        <v>1.9562399999983882E-2</v>
      </c>
      <c r="P20" s="87"/>
      <c r="Q20" s="87"/>
      <c r="R20" s="87"/>
      <c r="S20" s="87"/>
      <c r="T20" s="87"/>
      <c r="U20" s="86"/>
      <c r="V20" s="93"/>
      <c r="W20" s="92">
        <f>A20</f>
        <v>37104</v>
      </c>
      <c r="X20" s="97"/>
      <c r="Y20" s="98"/>
      <c r="Z20" s="98"/>
      <c r="AA20" s="127">
        <f>O20-M20</f>
        <v>1.9562399999983882E-2</v>
      </c>
      <c r="AC20" s="127"/>
    </row>
    <row r="21" spans="1:29" ht="15.75" x14ac:dyDescent="0.25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3"/>
      <c r="P21" s="87"/>
      <c r="Q21" s="87"/>
      <c r="R21" s="87"/>
      <c r="S21" s="87"/>
      <c r="T21" s="87"/>
      <c r="U21" s="86"/>
      <c r="V21" s="93"/>
      <c r="W21" s="92"/>
      <c r="X21" s="97"/>
      <c r="Y21" s="98"/>
      <c r="Z21" s="98"/>
      <c r="AA21" s="127"/>
      <c r="AC21" s="127"/>
    </row>
    <row r="22" spans="1:29" ht="16.5" thickBot="1" x14ac:dyDescent="0.3">
      <c r="A22" s="99" t="s">
        <v>3</v>
      </c>
      <c r="B22" s="100">
        <f>SUM(B16:B16)</f>
        <v>0</v>
      </c>
      <c r="C22" s="100">
        <f>SUM(C16:C16)</f>
        <v>0</v>
      </c>
      <c r="D22" s="110">
        <f>SUM(D16:D16)</f>
        <v>0</v>
      </c>
      <c r="E22" s="100"/>
      <c r="F22" s="132">
        <f>SUM(F16:F21)</f>
        <v>144.58111930000007</v>
      </c>
      <c r="G22" s="100"/>
      <c r="H22" s="132">
        <f>SUM(H16:H21)</f>
        <v>-139.54770400000001</v>
      </c>
      <c r="I22" s="100"/>
      <c r="J22" s="133">
        <f>SUM(J16:J21)</f>
        <v>0</v>
      </c>
      <c r="K22" s="134">
        <f>SUM(K16:K21)</f>
        <v>5.8198299999958181E-2</v>
      </c>
      <c r="L22" s="132"/>
      <c r="M22" s="132">
        <f>SUM(M16:M21)</f>
        <v>-185.55772089999994</v>
      </c>
      <c r="N22" s="100"/>
      <c r="O22" s="165">
        <f>SUM(O16:O21)</f>
        <v>-180.46610729999992</v>
      </c>
      <c r="P22" s="100"/>
      <c r="Q22" s="100">
        <f>SUM(Q16:Q16)</f>
        <v>0</v>
      </c>
      <c r="R22" s="100">
        <f>SUM(R16:R16)</f>
        <v>0</v>
      </c>
      <c r="S22" s="100">
        <f>SUM(S16:S16)</f>
        <v>0</v>
      </c>
      <c r="T22" s="100">
        <f>SUM(T16:T16)</f>
        <v>0</v>
      </c>
      <c r="U22" s="110">
        <f>SUM(U16:U16)</f>
        <v>0</v>
      </c>
      <c r="V22" s="100"/>
      <c r="W22" s="100"/>
      <c r="X22" s="111">
        <f>SUM(X16:X16)</f>
        <v>0</v>
      </c>
      <c r="Y22" s="111">
        <f>SUM(Y16:Y16)</f>
        <v>0</v>
      </c>
      <c r="Z22" s="111">
        <f>SUM(Z16:Z16)</f>
        <v>0</v>
      </c>
      <c r="AA22" s="166">
        <f>SUM(AA16:AA21)</f>
        <v>5.0916136000000165</v>
      </c>
      <c r="AB22" s="24"/>
      <c r="AC22" s="166">
        <f>SUM(AC16:AC16)</f>
        <v>0</v>
      </c>
    </row>
    <row r="23" spans="1:29" ht="12.95" customHeight="1" thickTop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</row>
    <row r="24" spans="1:29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29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29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29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29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29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29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29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29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1200000000000001" right="0.75" top="1" bottom="1" header="0.5" footer="0.5"/>
  <pageSetup scale="7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457200</xdr:colOff>
                    <xdr:row>32</xdr:row>
                    <xdr:rowOff>76200</xdr:rowOff>
                  </from>
                  <to>
                    <xdr:col>5</xdr:col>
                    <xdr:colOff>914400</xdr:colOff>
                    <xdr:row>34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123825</xdr:colOff>
                    <xdr:row>32</xdr:row>
                    <xdr:rowOff>66675</xdr:rowOff>
                  </from>
                  <to>
                    <xdr:col>7</xdr:col>
                    <xdr:colOff>714375</xdr:colOff>
                    <xdr:row>34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E70"/>
  <sheetViews>
    <sheetView showGridLines="0" zoomScale="75" workbookViewId="0">
      <selection sqref="A1:F65536"/>
    </sheetView>
  </sheetViews>
  <sheetFormatPr defaultColWidth="9.109375" defaultRowHeight="12.75" x14ac:dyDescent="0.2"/>
  <cols>
    <col min="1" max="1" width="12.88671875" style="2" bestFit="1" customWidth="1"/>
    <col min="2" max="4" width="11.5546875" style="2" hidden="1" customWidth="1"/>
    <col min="5" max="5" width="5.5546875" style="2" hidden="1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664062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customWidth="1"/>
    <col min="23" max="23" width="13" style="1" customWidth="1"/>
    <col min="24" max="25" width="6.6640625" style="1" hidden="1" customWidth="1"/>
    <col min="26" max="26" width="23.4414062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1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1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75" x14ac:dyDescent="0.25">
      <c r="A5" s="36">
        <f ca="1">NOW()-1</f>
        <v>37041.794305208336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1" t="s">
        <v>42</v>
      </c>
      <c r="AE10" s="170"/>
    </row>
    <row r="11" spans="1:31" s="22" customFormat="1" ht="28.5" customHeight="1" thickBot="1" x14ac:dyDescent="0.3">
      <c r="A11" s="78" t="s">
        <v>4</v>
      </c>
      <c r="B11" s="79">
        <v>0</v>
      </c>
      <c r="C11" s="79">
        <v>0</v>
      </c>
      <c r="D11" s="80">
        <v>0</v>
      </c>
      <c r="E11" s="78"/>
      <c r="F11" s="123">
        <v>886.80756329999997</v>
      </c>
      <c r="G11" s="148"/>
      <c r="H11" s="123">
        <v>-368.67280590000001</v>
      </c>
      <c r="I11" s="148"/>
      <c r="J11" s="162">
        <v>0</v>
      </c>
      <c r="K11" s="158">
        <v>592.86573010000006</v>
      </c>
      <c r="L11" s="78"/>
      <c r="M11" s="123">
        <v>-919.53419640000004</v>
      </c>
      <c r="N11" s="148"/>
      <c r="O11" s="150">
        <v>191.46629109999984</v>
      </c>
      <c r="P11" s="82"/>
      <c r="Q11" s="79">
        <v>0</v>
      </c>
      <c r="R11" s="79">
        <v>0</v>
      </c>
      <c r="S11" s="79">
        <v>0</v>
      </c>
      <c r="T11" s="79">
        <v>0</v>
      </c>
      <c r="U11" s="81">
        <v>0</v>
      </c>
      <c r="V11" s="46"/>
      <c r="W11" s="78"/>
      <c r="X11" s="83">
        <v>0</v>
      </c>
      <c r="Y11" s="83">
        <v>0</v>
      </c>
      <c r="Z11" s="136">
        <v>0</v>
      </c>
      <c r="AA11" s="84">
        <v>1111.0004875</v>
      </c>
      <c r="AB11" s="6"/>
      <c r="AC11" s="84">
        <v>191.46629109999984</v>
      </c>
    </row>
    <row r="12" spans="1:31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75" x14ac:dyDescent="0.25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75" x14ac:dyDescent="0.25">
      <c r="A18" s="92">
        <v>37073</v>
      </c>
      <c r="B18" s="93"/>
      <c r="C18" s="94"/>
      <c r="D18" s="95"/>
      <c r="E18" s="93"/>
      <c r="F18" s="126">
        <v>886.80756329999997</v>
      </c>
      <c r="G18" s="93"/>
      <c r="H18" s="126">
        <v>-368.67280590000001</v>
      </c>
      <c r="I18" s="93"/>
      <c r="J18" s="119">
        <v>0</v>
      </c>
      <c r="K18" s="120">
        <v>393.58313170000002</v>
      </c>
      <c r="L18" s="96"/>
      <c r="M18" s="126">
        <v>-919.53419640000004</v>
      </c>
      <c r="N18" s="93"/>
      <c r="O18" s="142">
        <v>-7.8163073000001759</v>
      </c>
      <c r="P18" s="96"/>
      <c r="Q18" s="96"/>
      <c r="R18" s="96"/>
      <c r="S18" s="96"/>
      <c r="T18" s="96"/>
      <c r="U18" s="95"/>
      <c r="V18" s="93"/>
      <c r="W18" s="92">
        <v>37073</v>
      </c>
      <c r="X18" s="97"/>
      <c r="Y18" s="98"/>
      <c r="Z18" s="98"/>
      <c r="AA18" s="127">
        <v>911.71788909999987</v>
      </c>
      <c r="AB18" s="21"/>
      <c r="AC18" s="127">
        <v>0</v>
      </c>
    </row>
    <row r="19" spans="1:30" ht="15.75" x14ac:dyDescent="0.25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75" x14ac:dyDescent="0.25">
      <c r="A20" s="92">
        <v>37104</v>
      </c>
      <c r="B20" s="93"/>
      <c r="C20" s="94"/>
      <c r="D20" s="95"/>
      <c r="E20" s="93"/>
      <c r="F20" s="126">
        <v>0</v>
      </c>
      <c r="G20" s="93"/>
      <c r="H20" s="126">
        <v>0</v>
      </c>
      <c r="I20" s="93"/>
      <c r="J20" s="119">
        <v>0</v>
      </c>
      <c r="K20" s="120">
        <v>199.28259840000001</v>
      </c>
      <c r="L20" s="96"/>
      <c r="M20" s="126">
        <v>0</v>
      </c>
      <c r="N20" s="93"/>
      <c r="O20" s="142">
        <v>199.28259840000001</v>
      </c>
      <c r="P20" s="96"/>
      <c r="Q20" s="96"/>
      <c r="R20" s="96"/>
      <c r="S20" s="96"/>
      <c r="T20" s="96"/>
      <c r="U20" s="95"/>
      <c r="V20" s="93"/>
      <c r="W20" s="92">
        <v>37104</v>
      </c>
      <c r="X20" s="97"/>
      <c r="Y20" s="98"/>
      <c r="Z20" s="98"/>
      <c r="AA20" s="127">
        <v>199.28259840000001</v>
      </c>
      <c r="AB20" s="21"/>
      <c r="AC20" s="127"/>
    </row>
    <row r="21" spans="1:30" ht="15.75" x14ac:dyDescent="0.25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5" thickBot="1" x14ac:dyDescent="0.3">
      <c r="A22" s="99" t="s">
        <v>3</v>
      </c>
      <c r="B22" s="100">
        <v>0</v>
      </c>
      <c r="C22" s="100">
        <v>0</v>
      </c>
      <c r="D22" s="101">
        <v>0</v>
      </c>
      <c r="E22" s="102"/>
      <c r="F22" s="129">
        <v>886.80756329999997</v>
      </c>
      <c r="G22" s="103"/>
      <c r="H22" s="129">
        <v>-368.67280590000001</v>
      </c>
      <c r="I22" s="103"/>
      <c r="J22" s="130">
        <v>0</v>
      </c>
      <c r="K22" s="131">
        <v>592.86573010000006</v>
      </c>
      <c r="L22" s="129"/>
      <c r="M22" s="129">
        <v>-919.53419640000004</v>
      </c>
      <c r="N22" s="103"/>
      <c r="O22" s="163">
        <v>191.46629109999984</v>
      </c>
      <c r="P22" s="103"/>
      <c r="Q22" s="103">
        <v>0</v>
      </c>
      <c r="R22" s="103">
        <v>0</v>
      </c>
      <c r="S22" s="103">
        <v>0</v>
      </c>
      <c r="T22" s="103">
        <v>0</v>
      </c>
      <c r="U22" s="101">
        <v>0</v>
      </c>
      <c r="V22" s="104"/>
      <c r="W22" s="105"/>
      <c r="X22" s="106">
        <v>0</v>
      </c>
      <c r="Y22" s="106">
        <v>0</v>
      </c>
      <c r="Z22" s="106">
        <v>0</v>
      </c>
      <c r="AA22" s="164">
        <v>1111.0004875</v>
      </c>
      <c r="AB22" s="39"/>
      <c r="AC22" s="164">
        <v>0</v>
      </c>
      <c r="AD22" s="29"/>
    </row>
    <row r="23" spans="1:30" ht="12.95" customHeight="1" thickTop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H10" sqref="H10"/>
    </sheetView>
  </sheetViews>
  <sheetFormatPr defaultRowHeight="12.75" x14ac:dyDescent="0.2"/>
  <cols>
    <col min="1" max="1" width="10.44140625" customWidth="1"/>
    <col min="4" max="4" width="11" customWidth="1"/>
    <col min="11" max="11" width="27" customWidth="1"/>
  </cols>
  <sheetData>
    <row r="6" spans="1:17" ht="60" x14ac:dyDescent="0.8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" x14ac:dyDescent="0.8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59.25" x14ac:dyDescent="0.7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6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6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6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6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9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2001-06-01T00:04:00Z</cp:lastPrinted>
  <dcterms:created xsi:type="dcterms:W3CDTF">1997-02-04T06:23:25Z</dcterms:created>
  <dcterms:modified xsi:type="dcterms:W3CDTF">2023-09-18T08:08:06Z</dcterms:modified>
</cp:coreProperties>
</file>