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BF0C38-1D4C-4520-8F06-4F7ED162FFC6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<sst xmlns="http://schemas.openxmlformats.org/spreadsheetml/2006/main" count="1173" uniqueCount="486">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</sst>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36889</v>
      </c>
      <c r="D5" s="61" t="s">
        <v>16</v>
      </c>
      <c r="E5" s="62">
        <f>+C5-1</f>
        <v>36888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199501082.85833335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8" activePane="bottomLeft" state="frozen"/>
      <selection pane="bottomLeft" activeCell="A88" sqref="A88:B88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81" spans="1:2" x14ac:dyDescent="0.25">
      <c r="A81" s="240">
        <v>36879</v>
      </c>
      <c r="B81" s="121">
        <v>79.75</v>
      </c>
    </row>
    <row r="82" spans="1:2" x14ac:dyDescent="0.25">
      <c r="A82" s="240">
        <v>36880</v>
      </c>
      <c r="B82" s="121">
        <v>79.75</v>
      </c>
    </row>
    <row r="83" spans="1:2" x14ac:dyDescent="0.25">
      <c r="A83" s="240">
        <v>36881</v>
      </c>
      <c r="B83" s="121">
        <v>79.313000000000002</v>
      </c>
    </row>
    <row r="84" spans="1:2" x14ac:dyDescent="0.25">
      <c r="A84" s="240">
        <v>36882</v>
      </c>
      <c r="B84" s="121">
        <v>81.188000000000002</v>
      </c>
    </row>
    <row r="85" spans="1:2" x14ac:dyDescent="0.25">
      <c r="A85" s="240">
        <v>36886</v>
      </c>
      <c r="B85" s="121">
        <v>83.5</v>
      </c>
    </row>
    <row r="86" spans="1:2" x14ac:dyDescent="0.25">
      <c r="A86" s="240">
        <v>36887</v>
      </c>
      <c r="B86" s="121">
        <v>82.813000000000002</v>
      </c>
    </row>
    <row r="87" spans="1:2" x14ac:dyDescent="0.25">
      <c r="A87" s="240">
        <v>36888</v>
      </c>
      <c r="B87" s="121">
        <v>84.625</v>
      </c>
    </row>
    <row r="88" spans="1:2" x14ac:dyDescent="0.25">
      <c r="A88" s="240">
        <v>36889</v>
      </c>
      <c r="B88" s="121">
        <v>83.125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36889</v>
      </c>
      <c r="I2" s="262"/>
      <c r="J2" s="90"/>
      <c r="L2" s="262">
        <f>H2</f>
        <v>36889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83.125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36889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72816258.899999991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370484719.93150687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36889</v>
      </c>
      <c r="J11" s="13"/>
      <c r="L11" s="7" t="s">
        <v>40</v>
      </c>
      <c r="M11" s="7">
        <f>+Amort!B28</f>
        <v>1166666.6666666665</v>
      </c>
      <c r="O11" s="7" t="s">
        <v>34</v>
      </c>
      <c r="P11" s="7">
        <f>E7-I16+'Cash-Int-Trans'!B9</f>
        <v>409333333.33333331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1815258.9000000001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14134312.164840221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1166666.6666666665</v>
      </c>
      <c r="J14" s="13"/>
      <c r="L14" s="85" t="s">
        <v>7</v>
      </c>
      <c r="M14" s="12">
        <f>SUM(M8:M13)</f>
        <v>494467645.49817353</v>
      </c>
      <c r="N14" s="20"/>
      <c r="O14" s="85" t="s">
        <v>7</v>
      </c>
      <c r="P14" s="12">
        <f>SUM(P8:P13)</f>
        <v>494467645.49817353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20484719.93150685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-9333333.3333333321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14133312.164840184</v>
      </c>
      <c r="L17" s="216" t="s">
        <v>46</v>
      </c>
      <c r="M17" s="216"/>
      <c r="P17" s="7">
        <f>M14</f>
        <v>494467645.49817353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1014849174.974736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14133312.164840184</v>
      </c>
      <c r="J23" s="38" t="s">
        <v>60</v>
      </c>
      <c r="L23" s="7" t="s">
        <v>51</v>
      </c>
      <c r="P23" s="7">
        <f>P21*P22</f>
        <v>30648445.084237028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-648445.08423702791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14133312.164840184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-11070578.75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-20484719.93150685</v>
      </c>
      <c r="J34" s="32" t="s">
        <v>53</v>
      </c>
      <c r="L34" s="7" t="s">
        <v>72</v>
      </c>
      <c r="M34" s="7">
        <f>I23</f>
        <v>14133312.164840184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199501082.85833335</v>
      </c>
      <c r="J36" s="13"/>
      <c r="L36" s="7" t="s">
        <v>74</v>
      </c>
      <c r="M36" s="7">
        <f>SUM(M33:M35)</f>
        <v>44134312.164840184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14134312.164840221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14133312.164840184</v>
      </c>
    </row>
    <row r="23" spans="1:5" x14ac:dyDescent="0.25">
      <c r="A23" t="s">
        <v>100</v>
      </c>
      <c r="B23" s="7">
        <f>-Financials!I15</f>
        <v>-20484719.93150685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-1166666.6666666665</v>
      </c>
    </row>
    <row r="29" spans="1:5" x14ac:dyDescent="0.25">
      <c r="A29" t="s">
        <v>105</v>
      </c>
      <c r="B29" s="7">
        <f>-Financials!E7+Financials!P11</f>
        <v>9333333.3333333135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72816258.899999991</v>
      </c>
      <c r="D35" s="7">
        <f>+B20+B12+B13+B38+B16</f>
        <v>72816258.900000006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1815258.9000000001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36889</v>
      </c>
      <c r="E42" s="1">
        <v>36845</v>
      </c>
      <c r="F42" s="44"/>
    </row>
    <row r="43" spans="1:6" x14ac:dyDescent="0.25">
      <c r="A43" t="s">
        <v>75</v>
      </c>
      <c r="B43" s="3">
        <f>+B42-B40</f>
        <v>120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1815258.9000000001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9333333.3333333321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9333333.3333333321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36889</v>
      </c>
    </row>
    <row r="55" spans="1:6" x14ac:dyDescent="0.25">
      <c r="A55" t="s">
        <v>75</v>
      </c>
      <c r="B55" s="3">
        <f>+B54-B52</f>
        <v>36889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36889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36889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36889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120</v>
      </c>
      <c r="E27" s="111"/>
    </row>
    <row r="28" spans="1:9" s="97" customFormat="1" x14ac:dyDescent="0.25">
      <c r="A28" s="111" t="s">
        <v>26</v>
      </c>
      <c r="B28" s="97">
        <f>F25*B27/(F26-F24)</f>
        <v>1166666.6666666665</v>
      </c>
    </row>
    <row r="29" spans="1:9" s="97" customFormat="1" x14ac:dyDescent="0.25">
      <c r="A29" s="111" t="s">
        <v>27</v>
      </c>
      <c r="B29" s="97">
        <f>+B25+B28</f>
        <v>1166666.6666666665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36889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120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9333333.3333333321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9333333.3333333321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2023-09-18T08:14:48Z</dcterms:modified>
</cp:coreProperties>
</file>