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C600DF-89F9-470B-9CBA-D41C4C46BB6A}" xr6:coauthVersionLast="47" xr6:coauthVersionMax="47" xr10:uidLastSave="{00000000-0000-0000-0000-000000000000}"/>
  <bookViews>
    <workbookView xWindow="-120" yWindow="-120" windowWidth="38640" windowHeight="15720" tabRatio="605" activeTab="3"/>
  </bookViews>
  <sheets>
    <sheet name="July" sheetId="4" r:id="rId1"/>
    <sheet name="Aug" sheetId="6" r:id="rId2"/>
    <sheet name="Sept" sheetId="7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Aug!$B$1:$AK$31</definedName>
    <definedName name="_xlnm.Print_Area" localSheetId="0">July!$B$1:$AJ$30</definedName>
    <definedName name="_xlnm.Print_Area" localSheetId="3">'Q3 to Date'!$A$1:$Q$44</definedName>
    <definedName name="_xlnm.Print_Area" localSheetId="2">Sept!$B$1:$AJ$30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F10" i="6"/>
  <c r="F11" i="6"/>
  <c r="F12" i="6"/>
  <c r="F13" i="6"/>
  <c r="F14" i="6"/>
  <c r="F15" i="6"/>
  <c r="F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F18" i="6"/>
  <c r="F19" i="6"/>
  <c r="F20" i="6"/>
  <c r="AE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F22" i="6"/>
  <c r="F23" i="6"/>
  <c r="F24" i="6"/>
  <c r="AE24" i="6"/>
  <c r="F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F13" i="4"/>
  <c r="S13" i="4"/>
  <c r="F14" i="4"/>
  <c r="F15" i="4"/>
  <c r="F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F18" i="4"/>
  <c r="F19" i="4"/>
  <c r="F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2" i="4"/>
  <c r="F23" i="4"/>
  <c r="F24" i="4"/>
  <c r="S24" i="4"/>
  <c r="AI24" i="4"/>
  <c r="F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G7" i="8"/>
  <c r="F8" i="8"/>
  <c r="I8" i="8"/>
  <c r="K8" i="8"/>
  <c r="M8" i="8"/>
  <c r="Q8" i="8"/>
  <c r="F9" i="8"/>
  <c r="I9" i="8"/>
  <c r="K9" i="8"/>
  <c r="M9" i="8"/>
  <c r="Q9" i="8"/>
  <c r="F10" i="8"/>
  <c r="I10" i="8"/>
  <c r="K10" i="8"/>
  <c r="M10" i="8"/>
  <c r="Q10" i="8"/>
  <c r="F12" i="8"/>
  <c r="I12" i="8"/>
  <c r="K12" i="8"/>
  <c r="M12" i="8"/>
  <c r="Q12" i="8"/>
  <c r="F13" i="8"/>
  <c r="I13" i="8"/>
  <c r="K13" i="8"/>
  <c r="M13" i="8"/>
  <c r="Q13" i="8"/>
  <c r="F14" i="8"/>
  <c r="I14" i="8"/>
  <c r="K14" i="8"/>
  <c r="M14" i="8"/>
  <c r="Q14" i="8"/>
  <c r="F15" i="8"/>
  <c r="I15" i="8"/>
  <c r="K15" i="8"/>
  <c r="M15" i="8"/>
  <c r="Q15" i="8"/>
  <c r="F16" i="8"/>
  <c r="I16" i="8"/>
  <c r="K16" i="8"/>
  <c r="M16" i="8"/>
  <c r="Q16" i="8"/>
  <c r="F17" i="8"/>
  <c r="I17" i="8"/>
  <c r="K17" i="8"/>
  <c r="M17" i="8"/>
  <c r="Q17" i="8"/>
  <c r="F18" i="8"/>
  <c r="I18" i="8"/>
  <c r="K18" i="8"/>
  <c r="M18" i="8"/>
  <c r="Q18" i="8"/>
  <c r="F19" i="8"/>
  <c r="I19" i="8"/>
  <c r="K19" i="8"/>
  <c r="M19" i="8"/>
  <c r="Q19" i="8"/>
  <c r="F21" i="8"/>
  <c r="I21" i="8"/>
  <c r="K21" i="8"/>
  <c r="M21" i="8"/>
  <c r="Q21" i="8"/>
  <c r="F22" i="8"/>
  <c r="I22" i="8"/>
  <c r="K22" i="8"/>
  <c r="M22" i="8"/>
  <c r="Q22" i="8"/>
  <c r="F23" i="8"/>
  <c r="I23" i="8"/>
  <c r="K23" i="8"/>
  <c r="M23" i="8"/>
  <c r="Q23" i="8"/>
  <c r="F24" i="8"/>
  <c r="I24" i="8"/>
  <c r="K24" i="8"/>
  <c r="M24" i="8"/>
  <c r="O24" i="8"/>
  <c r="P24" i="8"/>
  <c r="Q24" i="8"/>
  <c r="V24" i="8"/>
  <c r="W24" i="8"/>
  <c r="AC24" i="8"/>
  <c r="AD24" i="8"/>
  <c r="AI24" i="8"/>
  <c r="AJ24" i="8"/>
  <c r="AK24" i="8"/>
  <c r="AL24" i="8"/>
  <c r="AM24" i="8"/>
  <c r="F26" i="8"/>
  <c r="I26" i="8"/>
  <c r="K26" i="8"/>
  <c r="M26" i="8"/>
  <c r="Q26" i="8"/>
  <c r="F27" i="8"/>
  <c r="I27" i="8"/>
  <c r="K27" i="8"/>
  <c r="M27" i="8"/>
  <c r="Q27" i="8"/>
  <c r="F28" i="8"/>
  <c r="I28" i="8"/>
  <c r="K28" i="8"/>
  <c r="M28" i="8"/>
  <c r="Q28" i="8"/>
  <c r="F29" i="8"/>
  <c r="I29" i="8"/>
  <c r="K29" i="8"/>
  <c r="M29" i="8"/>
  <c r="Q29" i="8"/>
  <c r="F31" i="8"/>
  <c r="I31" i="8"/>
  <c r="K31" i="8"/>
  <c r="M31" i="8"/>
  <c r="Q31" i="8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F7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F10" i="7"/>
  <c r="F11" i="7"/>
  <c r="F12" i="7"/>
  <c r="F13" i="7"/>
  <c r="F14" i="7"/>
  <c r="F15" i="7"/>
  <c r="F16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F18" i="7"/>
  <c r="F19" i="7"/>
  <c r="F20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F22" i="7"/>
  <c r="AE22" i="7"/>
  <c r="AF22" i="7"/>
  <c r="AG22" i="7"/>
  <c r="F23" i="7"/>
  <c r="AA23" i="7"/>
  <c r="F24" i="7"/>
  <c r="AA24" i="7"/>
  <c r="F25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</calcChain>
</file>

<file path=xl/sharedStrings.xml><?xml version="1.0" encoding="utf-8"?>
<sst xmlns="http://schemas.openxmlformats.org/spreadsheetml/2006/main" count="125" uniqueCount="49">
  <si>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</si>
  <si>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</si>
  <si>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</si>
  <si>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</si>
  <si>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</si>
  <si>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</si>
  <si>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Europe</t>
  </si>
  <si>
    <t>Global Markets</t>
  </si>
  <si>
    <t>Industrial Markets</t>
  </si>
  <si>
    <t>Networks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</si>
  <si>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</si>
  <si>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</si>
  <si>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</si>
  <si>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</si>
  <si>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</si>
  <si>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</si>
  <si>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</si>
  <si>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</si>
  <si>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</si>
  <si>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</si>
  <si>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</si>
  <si>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</si>
  <si>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</si>
  <si>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</si>
  <si>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</si>
  <si>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</si>
  <si>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</si>
  <si>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</si>
  <si>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</si>
  <si>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</si>
  <si>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 xml:space="preserve"> July 2001</t>
  </si>
  <si>
    <t xml:space="preserve"> Sept 2001</t>
  </si>
  <si>
    <t xml:space="preserve"> Aug 2001</t>
  </si>
  <si>
    <t>Q3 to Date</t>
  </si>
  <si>
    <t>Enron Global Assets</t>
  </si>
  <si>
    <t>Enron Corp.</t>
  </si>
  <si>
    <t>all related to the Marlin refinancing.</t>
  </si>
  <si>
    <t xml:space="preserve">Certain items such as payroll that is paid by Corp on behalf of a business unit has NOT been allocated to the </t>
  </si>
  <si>
    <t>business units.</t>
  </si>
  <si>
    <t>3rd Quarter 2001 ($ in Millions)</t>
  </si>
  <si>
    <t>Metals</t>
  </si>
  <si>
    <r>
      <t>3</t>
    </r>
    <r>
      <rPr>
        <b/>
        <i/>
        <sz val="8"/>
        <rFont val="Arial"/>
        <family val="2"/>
      </rPr>
      <t xml:space="preserve">Includes an inflow in the month of July of $915 MM and an outflow in the month of August of $915 MM, </t>
    </r>
  </si>
  <si>
    <r>
      <t>Total Enron</t>
    </r>
    <r>
      <rPr>
        <b/>
        <vertAlign val="superscript"/>
        <sz val="10"/>
        <rFont val="Arial"/>
        <family val="2"/>
      </rPr>
      <t>3</t>
    </r>
  </si>
  <si>
    <t>Other (EPI)</t>
  </si>
  <si>
    <r>
      <t>Enron North America</t>
    </r>
    <r>
      <rPr>
        <vertAlign val="superscript"/>
        <sz val="10"/>
        <rFont val="Arial"/>
        <family val="2"/>
      </rPr>
      <t>1</t>
    </r>
  </si>
  <si>
    <r>
      <t>Global Markets</t>
    </r>
    <r>
      <rPr>
        <vertAlign val="superscript"/>
        <sz val="10"/>
        <rFont val="Arial"/>
        <family val="2"/>
      </rPr>
      <t>2</t>
    </r>
  </si>
  <si>
    <r>
      <t>2</t>
    </r>
    <r>
      <rPr>
        <b/>
        <i/>
        <sz val="8"/>
        <rFont val="Arial"/>
        <family val="2"/>
      </rPr>
      <t>On 9/28/01, an cash inflow of $150 MM was received related to an oil swap.</t>
    </r>
  </si>
  <si>
    <r>
      <t>1</t>
    </r>
    <r>
      <rPr>
        <b/>
        <i/>
        <sz val="8"/>
        <rFont val="Arial"/>
        <family val="2"/>
      </rPr>
      <t xml:space="preserve">On 9/28/01, a cash inflow of $707 MM was received related to a Chase prepay ($349 MM), Project Wimpy ($220 MM), </t>
    </r>
  </si>
  <si>
    <t>and an inventory monetization ($138 MM).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</si>
</sst>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i/>
      <vertAlign val="superscript"/>
      <sz val="8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2" fillId="0" borderId="4" xfId="1" applyNumberFormat="1" applyFont="1" applyBorder="1"/>
    <xf numFmtId="165" fontId="0" fillId="0" borderId="4" xfId="1" applyNumberFormat="1" applyFont="1" applyBorder="1"/>
    <xf numFmtId="165" fontId="2" fillId="0" borderId="5" xfId="1" applyNumberFormat="1" applyFont="1" applyBorder="1"/>
    <xf numFmtId="165" fontId="0" fillId="0" borderId="0" xfId="1" applyNumberFormat="1" applyFont="1" applyBorder="1"/>
    <xf numFmtId="0" fontId="2" fillId="0" borderId="0" xfId="0" applyFont="1" applyBorder="1"/>
    <xf numFmtId="0" fontId="5" fillId="0" borderId="0" xfId="0" applyFont="1"/>
    <xf numFmtId="0" fontId="6" fillId="0" borderId="0" xfId="0" applyFont="1"/>
    <xf numFmtId="0" fontId="0" fillId="0" borderId="0" xfId="0" applyBorder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Z30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RowHeight="12.75" x14ac:dyDescent="0.2"/>
  <cols>
    <col min="6" max="6" width="13.7109375" style="1" bestFit="1" customWidth="1"/>
    <col min="22" max="22" width="9.28515625" customWidth="1"/>
  </cols>
  <sheetData>
    <row r="1" spans="2:37" ht="15.75" x14ac:dyDescent="0.25">
      <c r="B1" s="2" t="s">
        <v>21</v>
      </c>
    </row>
    <row r="2" spans="2:37" ht="15.75" x14ac:dyDescent="0.25">
      <c r="B2" s="2" t="s">
        <v>0</v>
      </c>
    </row>
    <row r="3" spans="2:37" x14ac:dyDescent="0.2">
      <c r="B3" s="9" t="s">
        <v>30</v>
      </c>
    </row>
    <row r="5" spans="2:37" x14ac:dyDescent="0.2">
      <c r="F5" s="10" t="s">
        <v>1</v>
      </c>
    </row>
    <row r="6" spans="2:37" s="1" customFormat="1" x14ac:dyDescent="0.2">
      <c r="F6" s="11" t="s">
        <v>16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">
      <c r="B10" t="s">
        <v>5</v>
      </c>
      <c r="F10" s="12">
        <f t="shared" ref="F10:F16" si="2"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">
      <c r="B11" t="s">
        <v>6</v>
      </c>
      <c r="F11" s="12">
        <f t="shared" si="2"/>
        <v>63.699999999999989</v>
      </c>
      <c r="G11" s="4">
        <v>-9.5</v>
      </c>
      <c r="H11" s="4">
        <v>3.1</v>
      </c>
      <c r="I11" s="4">
        <v>0</v>
      </c>
      <c r="J11" s="4">
        <v>0</v>
      </c>
      <c r="K11" s="4">
        <v>-5.4</v>
      </c>
      <c r="L11" s="4">
        <v>12.5</v>
      </c>
      <c r="M11" s="4">
        <v>1.5</v>
      </c>
      <c r="N11" s="4">
        <v>2.5</v>
      </c>
      <c r="O11" s="4">
        <v>6.6</v>
      </c>
      <c r="P11" s="4">
        <v>0</v>
      </c>
      <c r="Q11" s="4">
        <v>0</v>
      </c>
      <c r="R11" s="4">
        <v>-1.8</v>
      </c>
      <c r="S11" s="4">
        <v>-0.3</v>
      </c>
      <c r="T11" s="4">
        <v>-7.1</v>
      </c>
      <c r="U11" s="4">
        <v>-11.3</v>
      </c>
      <c r="V11" s="4">
        <v>-9.8000000000000007</v>
      </c>
      <c r="W11" s="4">
        <v>0</v>
      </c>
      <c r="X11" s="4">
        <v>0</v>
      </c>
      <c r="Y11" s="4">
        <v>-17.899999999999999</v>
      </c>
      <c r="Z11" s="4">
        <v>0</v>
      </c>
      <c r="AA11" s="4">
        <v>14.4</v>
      </c>
      <c r="AB11" s="4">
        <v>17.7</v>
      </c>
      <c r="AC11" s="4">
        <v>8.6999999999999993</v>
      </c>
      <c r="AD11" s="4">
        <v>0</v>
      </c>
      <c r="AE11" s="4">
        <v>0</v>
      </c>
      <c r="AF11" s="4">
        <v>-5</v>
      </c>
      <c r="AG11" s="4">
        <v>-20</v>
      </c>
      <c r="AH11" s="4">
        <v>0</v>
      </c>
      <c r="AI11" s="4">
        <v>26.3</v>
      </c>
      <c r="AJ11" s="4">
        <v>58.5</v>
      </c>
      <c r="AK11" s="4">
        <v>0</v>
      </c>
    </row>
    <row r="12" spans="2:37" x14ac:dyDescent="0.2">
      <c r="B12" t="s">
        <v>40</v>
      </c>
      <c r="F12" s="12">
        <f t="shared" si="2"/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</row>
    <row r="13" spans="2:37" x14ac:dyDescent="0.2">
      <c r="B13" t="s">
        <v>7</v>
      </c>
      <c r="F13" s="12">
        <f t="shared" si="2"/>
        <v>-38.400000000000006</v>
      </c>
      <c r="G13" s="4">
        <v>42.5</v>
      </c>
      <c r="H13" s="4">
        <v>-4.5999999999999996</v>
      </c>
      <c r="I13" s="4">
        <v>0</v>
      </c>
      <c r="J13" s="4">
        <v>0</v>
      </c>
      <c r="K13" s="4">
        <v>2.1</v>
      </c>
      <c r="L13" s="4">
        <v>-81.7</v>
      </c>
      <c r="M13" s="4">
        <v>33.6</v>
      </c>
      <c r="N13" s="4">
        <v>-1.1000000000000001</v>
      </c>
      <c r="O13" s="4">
        <v>-3.1</v>
      </c>
      <c r="P13" s="4">
        <v>0</v>
      </c>
      <c r="Q13" s="4">
        <v>0</v>
      </c>
      <c r="R13" s="4">
        <v>58.4</v>
      </c>
      <c r="S13" s="4">
        <f>8.7</f>
        <v>8.6999999999999993</v>
      </c>
      <c r="T13" s="4">
        <v>-5.7</v>
      </c>
      <c r="U13" s="4">
        <v>-3.2</v>
      </c>
      <c r="V13" s="4">
        <v>1.4</v>
      </c>
      <c r="W13" s="4">
        <v>0</v>
      </c>
      <c r="X13" s="4">
        <v>0</v>
      </c>
      <c r="Y13" s="4">
        <v>-38.799999999999997</v>
      </c>
      <c r="Z13" s="4">
        <v>11.9</v>
      </c>
      <c r="AA13" s="4">
        <v>1</v>
      </c>
      <c r="AB13" s="4">
        <v>-0.4</v>
      </c>
      <c r="AC13" s="4">
        <v>-27.7</v>
      </c>
      <c r="AD13" s="4">
        <v>0</v>
      </c>
      <c r="AE13" s="4">
        <v>0</v>
      </c>
      <c r="AF13" s="4">
        <v>6.8</v>
      </c>
      <c r="AG13" s="4">
        <v>0.5</v>
      </c>
      <c r="AH13" s="4">
        <v>0</v>
      </c>
      <c r="AI13" s="4">
        <v>-5.0999999999999996</v>
      </c>
      <c r="AJ13" s="4">
        <v>-33.9</v>
      </c>
      <c r="AK13" s="4">
        <v>0</v>
      </c>
    </row>
    <row r="14" spans="2:37" x14ac:dyDescent="0.2">
      <c r="B14" t="s">
        <v>8</v>
      </c>
      <c r="F14" s="12">
        <f t="shared" si="2"/>
        <v>-10.400000000000004</v>
      </c>
      <c r="G14" s="4">
        <v>-1.2</v>
      </c>
      <c r="H14" s="4">
        <v>1.8</v>
      </c>
      <c r="I14" s="4">
        <v>0</v>
      </c>
      <c r="J14" s="4">
        <v>0</v>
      </c>
      <c r="K14" s="4">
        <v>1.4</v>
      </c>
      <c r="L14" s="4">
        <v>-3.2</v>
      </c>
      <c r="M14" s="4">
        <v>-0.2</v>
      </c>
      <c r="N14" s="4">
        <v>0.1</v>
      </c>
      <c r="O14" s="4">
        <v>-0.1</v>
      </c>
      <c r="P14" s="4">
        <v>0</v>
      </c>
      <c r="Q14" s="4">
        <v>0</v>
      </c>
      <c r="R14" s="4">
        <v>-0.4</v>
      </c>
      <c r="S14" s="4">
        <v>-1.8</v>
      </c>
      <c r="T14" s="4">
        <v>0.2</v>
      </c>
      <c r="U14" s="4">
        <v>-1.8</v>
      </c>
      <c r="V14" s="4">
        <v>-0.1</v>
      </c>
      <c r="W14" s="4">
        <v>0</v>
      </c>
      <c r="X14" s="4">
        <v>0</v>
      </c>
      <c r="Y14" s="4">
        <v>-3</v>
      </c>
      <c r="Z14" s="4">
        <v>0.6</v>
      </c>
      <c r="AA14" s="4">
        <v>-0.3</v>
      </c>
      <c r="AB14" s="4">
        <v>-0.3</v>
      </c>
      <c r="AC14" s="4">
        <v>-1.9</v>
      </c>
      <c r="AD14" s="4">
        <v>0</v>
      </c>
      <c r="AE14" s="4">
        <v>0</v>
      </c>
      <c r="AF14" s="4">
        <v>-3.1</v>
      </c>
      <c r="AG14" s="4">
        <v>2.1</v>
      </c>
      <c r="AH14" s="4">
        <v>0</v>
      </c>
      <c r="AI14" s="4">
        <v>-0.8</v>
      </c>
      <c r="AJ14" s="4">
        <v>1.6</v>
      </c>
      <c r="AK14" s="4">
        <v>0</v>
      </c>
    </row>
    <row r="15" spans="2:37" x14ac:dyDescent="0.2">
      <c r="B15" t="s">
        <v>9</v>
      </c>
      <c r="F15" s="12">
        <f t="shared" si="2"/>
        <v>-31.300000000000004</v>
      </c>
      <c r="G15" s="4">
        <v>-2.4</v>
      </c>
      <c r="H15" s="4">
        <v>2.2000000000000002</v>
      </c>
      <c r="I15" s="4">
        <v>0</v>
      </c>
      <c r="J15" s="4">
        <v>0</v>
      </c>
      <c r="K15" s="4">
        <v>-0.7</v>
      </c>
      <c r="L15" s="4">
        <v>-0.3</v>
      </c>
      <c r="M15" s="4">
        <v>-2.8</v>
      </c>
      <c r="N15" s="4">
        <v>0</v>
      </c>
      <c r="O15" s="4">
        <v>-2</v>
      </c>
      <c r="P15" s="4">
        <v>0</v>
      </c>
      <c r="Q15" s="4">
        <v>0</v>
      </c>
      <c r="R15" s="4">
        <v>-2.1</v>
      </c>
      <c r="S15" s="4">
        <v>-0.4</v>
      </c>
      <c r="T15" s="4">
        <v>-0.6</v>
      </c>
      <c r="U15" s="4">
        <v>-0.8</v>
      </c>
      <c r="V15" s="4">
        <v>-0.9</v>
      </c>
      <c r="W15" s="4">
        <v>0</v>
      </c>
      <c r="X15" s="4">
        <v>0</v>
      </c>
      <c r="Y15" s="4">
        <v>-1.6</v>
      </c>
      <c r="Z15" s="4">
        <v>-3</v>
      </c>
      <c r="AA15" s="4">
        <v>-0.3</v>
      </c>
      <c r="AB15" s="4">
        <v>-0.6</v>
      </c>
      <c r="AC15" s="4">
        <v>-2</v>
      </c>
      <c r="AD15" s="4">
        <v>0</v>
      </c>
      <c r="AE15" s="4">
        <v>0</v>
      </c>
      <c r="AF15" s="4">
        <v>-0.6</v>
      </c>
      <c r="AG15" s="4">
        <v>-1.3</v>
      </c>
      <c r="AH15" s="4">
        <v>0</v>
      </c>
      <c r="AI15" s="4">
        <v>-2.1</v>
      </c>
      <c r="AJ15" s="4">
        <v>-9</v>
      </c>
      <c r="AK15" s="4">
        <v>0</v>
      </c>
    </row>
    <row r="16" spans="2:37" x14ac:dyDescent="0.2">
      <c r="B16" t="s">
        <v>10</v>
      </c>
      <c r="F16" s="12">
        <f t="shared" si="2"/>
        <v>-0.2</v>
      </c>
      <c r="G16" s="4">
        <v>0</v>
      </c>
      <c r="H16" s="4">
        <v>-0.1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-0.1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</row>
    <row r="17" spans="2:52" s="1" customFormat="1" x14ac:dyDescent="0.2">
      <c r="B17" s="1" t="s">
        <v>22</v>
      </c>
      <c r="F17" s="12">
        <f t="shared" ref="F17:AK17" si="3">SUM(F10:F16)</f>
        <v>-152.3000000000001</v>
      </c>
      <c r="G17" s="17">
        <f t="shared" si="3"/>
        <v>-142.6</v>
      </c>
      <c r="H17" s="17">
        <f t="shared" si="3"/>
        <v>27.700000000000003</v>
      </c>
      <c r="I17" s="17">
        <f t="shared" si="3"/>
        <v>0</v>
      </c>
      <c r="J17" s="17">
        <f t="shared" si="3"/>
        <v>0</v>
      </c>
      <c r="K17" s="17">
        <f t="shared" si="3"/>
        <v>-274.79999999999995</v>
      </c>
      <c r="L17" s="17">
        <f t="shared" si="3"/>
        <v>-156.30000000000001</v>
      </c>
      <c r="M17" s="17">
        <f t="shared" si="3"/>
        <v>-70.5</v>
      </c>
      <c r="N17" s="17">
        <f t="shared" si="3"/>
        <v>53.199999999999996</v>
      </c>
      <c r="O17" s="17">
        <f t="shared" si="3"/>
        <v>59.5</v>
      </c>
      <c r="P17" s="17">
        <f t="shared" si="3"/>
        <v>0</v>
      </c>
      <c r="Q17" s="17">
        <f t="shared" si="3"/>
        <v>0</v>
      </c>
      <c r="R17" s="17">
        <f t="shared" si="3"/>
        <v>61.4</v>
      </c>
      <c r="S17" s="17">
        <f t="shared" si="3"/>
        <v>128.69999999999999</v>
      </c>
      <c r="T17" s="17">
        <f t="shared" si="3"/>
        <v>-75.099999999999994</v>
      </c>
      <c r="U17" s="17">
        <f t="shared" si="3"/>
        <v>-19.400000000000002</v>
      </c>
      <c r="V17" s="17">
        <f t="shared" si="3"/>
        <v>-40.700000000000003</v>
      </c>
      <c r="W17" s="17">
        <f t="shared" si="3"/>
        <v>0</v>
      </c>
      <c r="X17" s="17">
        <f t="shared" si="3"/>
        <v>0</v>
      </c>
      <c r="Y17" s="17">
        <f t="shared" si="3"/>
        <v>-159.70000000000002</v>
      </c>
      <c r="Z17" s="17">
        <f t="shared" si="3"/>
        <v>23.400000000000002</v>
      </c>
      <c r="AA17" s="17">
        <f t="shared" si="3"/>
        <v>51.400000000000006</v>
      </c>
      <c r="AB17" s="17">
        <f t="shared" si="3"/>
        <v>106.80000000000001</v>
      </c>
      <c r="AC17" s="17">
        <f t="shared" si="3"/>
        <v>41.4</v>
      </c>
      <c r="AD17" s="17">
        <f t="shared" si="3"/>
        <v>0</v>
      </c>
      <c r="AE17" s="17">
        <f t="shared" si="3"/>
        <v>0</v>
      </c>
      <c r="AF17" s="17">
        <f t="shared" si="3"/>
        <v>-26.1</v>
      </c>
      <c r="AG17" s="17">
        <f t="shared" si="3"/>
        <v>304.8</v>
      </c>
      <c r="AH17" s="17">
        <f t="shared" si="3"/>
        <v>0</v>
      </c>
      <c r="AI17" s="17">
        <f t="shared" si="3"/>
        <v>-1.5999999999999976</v>
      </c>
      <c r="AJ17" s="17">
        <f t="shared" si="3"/>
        <v>-43.8</v>
      </c>
      <c r="AK17" s="17">
        <f t="shared" si="3"/>
        <v>0</v>
      </c>
      <c r="AL17" s="17"/>
      <c r="AM17" s="17"/>
      <c r="AN17" s="17"/>
      <c r="AO17" s="17"/>
      <c r="AP17" s="17"/>
      <c r="AQ17" s="17"/>
      <c r="AR17" s="17"/>
      <c r="AS17" s="24"/>
      <c r="AT17" s="24"/>
      <c r="AU17" s="24"/>
      <c r="AV17" s="24"/>
      <c r="AW17" s="24"/>
      <c r="AX17" s="24"/>
      <c r="AY17" s="24"/>
      <c r="AZ17" s="24"/>
    </row>
    <row r="18" spans="2:52" x14ac:dyDescent="0.2">
      <c r="B18" t="s">
        <v>13</v>
      </c>
      <c r="F18" s="12">
        <f>SUM(G18:AL18)</f>
        <v>-14.399999999999999</v>
      </c>
      <c r="G18" s="4">
        <v>3.2</v>
      </c>
      <c r="H18" s="4">
        <v>-0.4</v>
      </c>
      <c r="I18" s="4">
        <v>0</v>
      </c>
      <c r="J18" s="4">
        <v>0</v>
      </c>
      <c r="K18" s="4">
        <v>-1.3</v>
      </c>
      <c r="L18" s="4">
        <v>-0.5</v>
      </c>
      <c r="M18" s="4">
        <v>0.2</v>
      </c>
      <c r="N18" s="4">
        <v>-0.2</v>
      </c>
      <c r="O18" s="4">
        <v>-1.9</v>
      </c>
      <c r="P18" s="4">
        <v>0</v>
      </c>
      <c r="Q18" s="4">
        <v>0</v>
      </c>
      <c r="R18" s="4">
        <v>-0.9</v>
      </c>
      <c r="S18" s="4">
        <v>-0.8</v>
      </c>
      <c r="T18" s="4">
        <v>-1.7</v>
      </c>
      <c r="U18" s="4">
        <v>-0.4</v>
      </c>
      <c r="V18" s="4">
        <v>-2.2999999999999998</v>
      </c>
      <c r="W18" s="4">
        <v>0</v>
      </c>
      <c r="X18" s="4">
        <v>0</v>
      </c>
      <c r="Y18" s="4">
        <v>-1.4</v>
      </c>
      <c r="Z18" s="4">
        <v>-0.3</v>
      </c>
      <c r="AA18" s="4">
        <v>-0.4</v>
      </c>
      <c r="AB18" s="4">
        <v>-0.7</v>
      </c>
      <c r="AC18" s="4">
        <v>-0.7</v>
      </c>
      <c r="AD18" s="4">
        <v>0</v>
      </c>
      <c r="AE18" s="4">
        <v>0</v>
      </c>
      <c r="AF18" s="4">
        <v>-0.7</v>
      </c>
      <c r="AG18" s="4">
        <v>-1</v>
      </c>
      <c r="AH18" s="4">
        <v>0</v>
      </c>
      <c r="AI18" s="4">
        <v>-0.7</v>
      </c>
      <c r="AJ18" s="4">
        <v>-1.5</v>
      </c>
      <c r="AK18" s="4">
        <v>0</v>
      </c>
    </row>
    <row r="19" spans="2:52" x14ac:dyDescent="0.2">
      <c r="B19" t="s">
        <v>26</v>
      </c>
      <c r="F19" s="12">
        <f>SUM(G19:AL19)</f>
        <v>0.40000000000000013</v>
      </c>
      <c r="G19" s="4">
        <v>-0.2</v>
      </c>
      <c r="H19" s="4">
        <v>0</v>
      </c>
      <c r="I19" s="4">
        <v>0</v>
      </c>
      <c r="J19" s="4">
        <v>0</v>
      </c>
      <c r="K19" s="4">
        <v>0.8</v>
      </c>
      <c r="L19" s="4">
        <v>0</v>
      </c>
      <c r="M19" s="4">
        <v>0</v>
      </c>
      <c r="N19" s="4">
        <v>-0.1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-0.1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</row>
    <row r="20" spans="2:52" x14ac:dyDescent="0.2">
      <c r="B20" t="s">
        <v>19</v>
      </c>
      <c r="F20" s="12">
        <f>SUM(G20:AL20)</f>
        <v>86.899999999999991</v>
      </c>
      <c r="G20" s="4">
        <v>17.899999999999999</v>
      </c>
      <c r="H20" s="4">
        <v>9.6999999999999993</v>
      </c>
      <c r="I20" s="4">
        <v>0</v>
      </c>
      <c r="J20" s="4">
        <v>0</v>
      </c>
      <c r="K20" s="4">
        <v>8.5</v>
      </c>
      <c r="L20" s="4">
        <v>12.3</v>
      </c>
      <c r="M20" s="4">
        <v>-4.2</v>
      </c>
      <c r="N20" s="4">
        <v>12.7</v>
      </c>
      <c r="O20" s="4">
        <v>-2.9</v>
      </c>
      <c r="P20" s="4">
        <v>0</v>
      </c>
      <c r="Q20" s="4">
        <v>0</v>
      </c>
      <c r="R20" s="4">
        <v>-18.399999999999999</v>
      </c>
      <c r="S20" s="4">
        <v>-4.9000000000000004</v>
      </c>
      <c r="T20" s="4">
        <v>5.4</v>
      </c>
      <c r="U20" s="4">
        <v>-16</v>
      </c>
      <c r="V20" s="4">
        <v>-3.3</v>
      </c>
      <c r="W20" s="4">
        <v>0</v>
      </c>
      <c r="X20" s="4">
        <v>0</v>
      </c>
      <c r="Y20" s="4">
        <v>1</v>
      </c>
      <c r="Z20" s="4">
        <v>-3.1</v>
      </c>
      <c r="AA20" s="4">
        <v>-0.8</v>
      </c>
      <c r="AB20" s="4">
        <v>0</v>
      </c>
      <c r="AC20" s="4">
        <v>6.5</v>
      </c>
      <c r="AD20" s="4">
        <v>0</v>
      </c>
      <c r="AE20" s="4">
        <v>0</v>
      </c>
      <c r="AF20" s="4">
        <v>5.6</v>
      </c>
      <c r="AG20" s="4">
        <v>-14.1</v>
      </c>
      <c r="AH20" s="4">
        <v>0</v>
      </c>
      <c r="AI20" s="4">
        <v>0</v>
      </c>
      <c r="AJ20" s="4">
        <v>75</v>
      </c>
      <c r="AK20" s="4">
        <v>0</v>
      </c>
    </row>
    <row r="21" spans="2:52" s="1" customFormat="1" x14ac:dyDescent="0.2">
      <c r="B21" s="1" t="s">
        <v>11</v>
      </c>
      <c r="F21" s="12">
        <f>F17+F18+F20+F19</f>
        <v>-79.400000000000105</v>
      </c>
      <c r="G21" s="5">
        <f>G17+G20</f>
        <v>-124.69999999999999</v>
      </c>
      <c r="H21" s="5">
        <f t="shared" ref="H21:AK21" si="4">H17+H23+H19+H20</f>
        <v>37.1</v>
      </c>
      <c r="I21" s="5">
        <f t="shared" si="4"/>
        <v>0</v>
      </c>
      <c r="J21" s="5">
        <f t="shared" si="4"/>
        <v>0</v>
      </c>
      <c r="K21" s="5">
        <f t="shared" si="4"/>
        <v>-265.79999999999995</v>
      </c>
      <c r="L21" s="5">
        <f t="shared" si="4"/>
        <v>-143.4</v>
      </c>
      <c r="M21" s="5">
        <f t="shared" si="4"/>
        <v>-79.5</v>
      </c>
      <c r="N21" s="5">
        <f t="shared" si="4"/>
        <v>65.5</v>
      </c>
      <c r="O21" s="5">
        <f t="shared" si="4"/>
        <v>56</v>
      </c>
      <c r="P21" s="5">
        <f t="shared" si="4"/>
        <v>0</v>
      </c>
      <c r="Q21" s="5">
        <f t="shared" si="4"/>
        <v>0</v>
      </c>
      <c r="R21" s="5">
        <f t="shared" si="4"/>
        <v>71.800000000000011</v>
      </c>
      <c r="S21" s="5">
        <f t="shared" si="4"/>
        <v>127.29999999999998</v>
      </c>
      <c r="T21" s="5">
        <f t="shared" si="4"/>
        <v>-66.499999999999986</v>
      </c>
      <c r="U21" s="5">
        <f t="shared" si="4"/>
        <v>-35.400000000000006</v>
      </c>
      <c r="V21" s="5">
        <f t="shared" si="4"/>
        <v>-45.5</v>
      </c>
      <c r="W21" s="5">
        <f t="shared" si="4"/>
        <v>0</v>
      </c>
      <c r="X21" s="5">
        <f t="shared" si="4"/>
        <v>0</v>
      </c>
      <c r="Y21" s="5">
        <f t="shared" si="4"/>
        <v>-158.60000000000002</v>
      </c>
      <c r="Z21" s="5">
        <f t="shared" si="4"/>
        <v>29.800000000000004</v>
      </c>
      <c r="AA21" s="5">
        <f t="shared" si="4"/>
        <v>67.100000000000009</v>
      </c>
      <c r="AB21" s="5">
        <f t="shared" si="4"/>
        <v>106.20000000000002</v>
      </c>
      <c r="AC21" s="5">
        <f t="shared" si="4"/>
        <v>46.9</v>
      </c>
      <c r="AD21" s="5">
        <f t="shared" si="4"/>
        <v>0</v>
      </c>
      <c r="AE21" s="5">
        <f t="shared" si="4"/>
        <v>0</v>
      </c>
      <c r="AF21" s="5">
        <f t="shared" si="4"/>
        <v>-14.300000000000002</v>
      </c>
      <c r="AG21" s="5">
        <f t="shared" si="4"/>
        <v>295.39999999999998</v>
      </c>
      <c r="AH21" s="5">
        <f t="shared" si="4"/>
        <v>0</v>
      </c>
      <c r="AI21" s="5">
        <f t="shared" si="4"/>
        <v>-3.0999999999999979</v>
      </c>
      <c r="AJ21" s="5">
        <f t="shared" si="4"/>
        <v>31.93</v>
      </c>
      <c r="AK21" s="5">
        <f t="shared" si="4"/>
        <v>0</v>
      </c>
      <c r="AL21" s="5"/>
    </row>
    <row r="22" spans="2:52" x14ac:dyDescent="0.2">
      <c r="B22" t="s">
        <v>12</v>
      </c>
      <c r="F22" s="12">
        <f>SUM(G22:AL22)</f>
        <v>-92</v>
      </c>
      <c r="G22" s="4">
        <v>-6.2</v>
      </c>
      <c r="H22" s="4">
        <v>16</v>
      </c>
      <c r="I22" s="4">
        <v>0</v>
      </c>
      <c r="J22" s="4">
        <v>0</v>
      </c>
      <c r="K22" s="4">
        <v>9.1999999999999993</v>
      </c>
      <c r="L22" s="4">
        <v>13.6</v>
      </c>
      <c r="M22" s="4">
        <v>-54.7</v>
      </c>
      <c r="N22" s="4">
        <v>-4.0999999999999996</v>
      </c>
      <c r="O22" s="4">
        <v>6</v>
      </c>
      <c r="P22" s="4">
        <v>0</v>
      </c>
      <c r="Q22" s="4">
        <v>0</v>
      </c>
      <c r="R22" s="4">
        <v>-12.9</v>
      </c>
      <c r="S22" s="4">
        <v>-10.5</v>
      </c>
      <c r="T22" s="4">
        <v>-12</v>
      </c>
      <c r="U22" s="4">
        <v>8.8000000000000007</v>
      </c>
      <c r="V22" s="4">
        <v>0</v>
      </c>
      <c r="W22" s="4">
        <v>0</v>
      </c>
      <c r="X22" s="4">
        <v>0</v>
      </c>
      <c r="Y22" s="4">
        <v>-6</v>
      </c>
      <c r="Z22" s="4">
        <v>-8.6</v>
      </c>
      <c r="AA22" s="4">
        <v>-13.7</v>
      </c>
      <c r="AB22" s="4">
        <v>4.5999999999999996</v>
      </c>
      <c r="AC22" s="4">
        <v>-34.799999999999997</v>
      </c>
      <c r="AD22" s="4">
        <v>0</v>
      </c>
      <c r="AE22" s="4">
        <v>0</v>
      </c>
      <c r="AF22" s="4">
        <v>1.5</v>
      </c>
      <c r="AG22" s="4">
        <v>-3</v>
      </c>
      <c r="AH22" s="4">
        <v>0</v>
      </c>
      <c r="AI22" s="4">
        <v>-0.5</v>
      </c>
      <c r="AJ22" s="4">
        <v>15.3</v>
      </c>
      <c r="AK22" s="4">
        <v>0</v>
      </c>
    </row>
    <row r="23" spans="2:52" x14ac:dyDescent="0.2">
      <c r="B23" t="s">
        <v>34</v>
      </c>
      <c r="F23" s="12">
        <f>SUM(G23:AL23)</f>
        <v>63.329999999999991</v>
      </c>
      <c r="G23" s="4">
        <v>0.3</v>
      </c>
      <c r="H23" s="4">
        <v>-0.3</v>
      </c>
      <c r="I23" s="4">
        <v>0</v>
      </c>
      <c r="J23" s="4">
        <v>0</v>
      </c>
      <c r="K23" s="4">
        <v>-0.3</v>
      </c>
      <c r="L23" s="4">
        <v>0.6</v>
      </c>
      <c r="M23" s="4">
        <v>-4.8</v>
      </c>
      <c r="N23" s="4">
        <v>-0.3</v>
      </c>
      <c r="O23" s="4">
        <v>-0.6</v>
      </c>
      <c r="P23" s="4">
        <v>0</v>
      </c>
      <c r="Q23" s="4">
        <v>0</v>
      </c>
      <c r="R23" s="4">
        <v>28.8</v>
      </c>
      <c r="S23" s="4">
        <v>3.5</v>
      </c>
      <c r="T23" s="4">
        <v>3.2</v>
      </c>
      <c r="U23" s="4">
        <v>0</v>
      </c>
      <c r="V23" s="4">
        <v>-1.5</v>
      </c>
      <c r="W23" s="4">
        <v>0</v>
      </c>
      <c r="X23" s="4">
        <v>0</v>
      </c>
      <c r="Y23" s="4">
        <v>0.2</v>
      </c>
      <c r="Z23" s="4">
        <v>9.5</v>
      </c>
      <c r="AA23" s="4">
        <v>16.5</v>
      </c>
      <c r="AB23" s="4">
        <v>-0.6</v>
      </c>
      <c r="AC23" s="4">
        <v>-1</v>
      </c>
      <c r="AD23" s="4">
        <v>0</v>
      </c>
      <c r="AE23" s="4">
        <v>0</v>
      </c>
      <c r="AF23" s="4">
        <v>6.2</v>
      </c>
      <c r="AG23" s="4">
        <v>4.7</v>
      </c>
      <c r="AH23" s="4">
        <v>0</v>
      </c>
      <c r="AI23" s="4">
        <v>-1.5</v>
      </c>
      <c r="AJ23" s="4">
        <v>0.73</v>
      </c>
      <c r="AK23" s="4">
        <v>0</v>
      </c>
    </row>
    <row r="24" spans="2:52" x14ac:dyDescent="0.2">
      <c r="B24" t="s">
        <v>14</v>
      </c>
      <c r="F24" s="12">
        <f>SUM(G24:AL24)</f>
        <v>753.4000000000002</v>
      </c>
      <c r="G24" s="4">
        <v>66.7</v>
      </c>
      <c r="H24" s="4">
        <v>-1.4</v>
      </c>
      <c r="I24" s="4">
        <v>0</v>
      </c>
      <c r="J24" s="4">
        <v>0</v>
      </c>
      <c r="K24" s="4">
        <v>-48.8</v>
      </c>
      <c r="L24" s="4">
        <v>-8.6</v>
      </c>
      <c r="M24" s="4">
        <v>-56.9</v>
      </c>
      <c r="N24" s="4">
        <v>55.9</v>
      </c>
      <c r="O24" s="4">
        <v>56.9</v>
      </c>
      <c r="P24" s="4">
        <v>0</v>
      </c>
      <c r="Q24" s="4">
        <v>0</v>
      </c>
      <c r="R24" s="4">
        <v>-24.8</v>
      </c>
      <c r="S24" s="4">
        <f>1017.5</f>
        <v>1017.5</v>
      </c>
      <c r="T24" s="4">
        <v>61</v>
      </c>
      <c r="U24" s="4">
        <v>-70.5</v>
      </c>
      <c r="V24" s="4">
        <v>-49.4</v>
      </c>
      <c r="W24" s="4">
        <v>0</v>
      </c>
      <c r="X24" s="4">
        <v>0</v>
      </c>
      <c r="Y24" s="4">
        <v>-25.5</v>
      </c>
      <c r="Z24" s="4">
        <v>30.5</v>
      </c>
      <c r="AA24" s="4">
        <v>-94.8</v>
      </c>
      <c r="AB24" s="4">
        <v>8.1999999999999993</v>
      </c>
      <c r="AC24" s="4">
        <v>-60.2</v>
      </c>
      <c r="AD24" s="4">
        <v>0</v>
      </c>
      <c r="AE24" s="4">
        <v>0</v>
      </c>
      <c r="AF24" s="4">
        <v>17.2</v>
      </c>
      <c r="AG24" s="4">
        <v>16.5</v>
      </c>
      <c r="AH24" s="4">
        <v>0</v>
      </c>
      <c r="AI24" s="4">
        <f>-47.9+0.1</f>
        <v>-47.8</v>
      </c>
      <c r="AJ24" s="4">
        <v>-88.3</v>
      </c>
      <c r="AK24" s="4">
        <v>0</v>
      </c>
    </row>
    <row r="25" spans="2:52" x14ac:dyDescent="0.2">
      <c r="B25" t="s">
        <v>10</v>
      </c>
      <c r="F25" s="12">
        <f>SUM(G25:AL25)</f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</row>
    <row r="26" spans="2:52" s="1" customFormat="1" x14ac:dyDescent="0.2">
      <c r="B26" s="1" t="s">
        <v>15</v>
      </c>
      <c r="F26" s="13">
        <f>F9+F21+F22+F23+F24+F25</f>
        <v>716.63000000000011</v>
      </c>
      <c r="G26" s="5">
        <f>G9+G21+G22+G18+G24+G25+0.1</f>
        <v>-63.29999999999999</v>
      </c>
      <c r="H26" s="5">
        <f t="shared" ref="H26:AK26" si="5">H9+H21+H22+H18+H24+H25</f>
        <v>50.400000000000006</v>
      </c>
      <c r="I26" s="5">
        <f t="shared" si="5"/>
        <v>0</v>
      </c>
      <c r="J26" s="5">
        <f t="shared" si="5"/>
        <v>0</v>
      </c>
      <c r="K26" s="5">
        <f t="shared" si="5"/>
        <v>-310.7</v>
      </c>
      <c r="L26" s="5">
        <f t="shared" si="5"/>
        <v>-72.400000000000006</v>
      </c>
      <c r="M26" s="5">
        <f t="shared" si="5"/>
        <v>-192.4</v>
      </c>
      <c r="N26" s="5">
        <f t="shared" si="5"/>
        <v>115.89999999999999</v>
      </c>
      <c r="O26" s="5">
        <f t="shared" si="5"/>
        <v>117.8</v>
      </c>
      <c r="P26" s="5">
        <f t="shared" si="5"/>
        <v>0</v>
      </c>
      <c r="Q26" s="5">
        <f t="shared" si="5"/>
        <v>0</v>
      </c>
      <c r="R26" s="5">
        <f t="shared" si="5"/>
        <v>32.600000000000023</v>
      </c>
      <c r="S26" s="5">
        <f t="shared" si="5"/>
        <v>1125.5</v>
      </c>
      <c r="T26" s="5">
        <f t="shared" si="5"/>
        <v>-18.699999999999989</v>
      </c>
      <c r="U26" s="5">
        <f t="shared" si="5"/>
        <v>-97.4</v>
      </c>
      <c r="V26" s="5">
        <f t="shared" si="5"/>
        <v>-98.1</v>
      </c>
      <c r="W26" s="5">
        <f t="shared" si="5"/>
        <v>0</v>
      </c>
      <c r="X26" s="5">
        <f t="shared" si="5"/>
        <v>0</v>
      </c>
      <c r="Y26" s="5">
        <f t="shared" si="5"/>
        <v>-169.50000000000003</v>
      </c>
      <c r="Z26" s="5">
        <f t="shared" si="5"/>
        <v>69.900000000000006</v>
      </c>
      <c r="AA26" s="5">
        <f t="shared" si="5"/>
        <v>-41.999999999999993</v>
      </c>
      <c r="AB26" s="5">
        <f t="shared" si="5"/>
        <v>117.80000000000001</v>
      </c>
      <c r="AC26" s="5">
        <f t="shared" si="5"/>
        <v>-50.3</v>
      </c>
      <c r="AD26" s="5">
        <f t="shared" si="5"/>
        <v>0</v>
      </c>
      <c r="AE26" s="5">
        <f t="shared" si="5"/>
        <v>0</v>
      </c>
      <c r="AF26" s="5">
        <f t="shared" si="5"/>
        <v>2.7999999999999972</v>
      </c>
      <c r="AG26" s="5">
        <f t="shared" si="5"/>
        <v>309.7</v>
      </c>
      <c r="AH26" s="5">
        <f t="shared" si="5"/>
        <v>0</v>
      </c>
      <c r="AI26" s="5">
        <f t="shared" si="5"/>
        <v>-63.8</v>
      </c>
      <c r="AJ26" s="5">
        <f t="shared" si="5"/>
        <v>-47.17</v>
      </c>
      <c r="AK26" s="5">
        <f t="shared" si="5"/>
        <v>0</v>
      </c>
      <c r="AL26" s="5"/>
    </row>
    <row r="28" spans="2:52" x14ac:dyDescent="0.2">
      <c r="B28" s="14" t="s">
        <v>17</v>
      </c>
    </row>
    <row r="29" spans="2:52" x14ac:dyDescent="0.2">
      <c r="B29" s="14" t="s">
        <v>18</v>
      </c>
    </row>
    <row r="30" spans="2:52" x14ac:dyDescent="0.2">
      <c r="B30" s="14" t="s">
        <v>23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0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/>
    </sheetView>
  </sheetViews>
  <sheetFormatPr defaultRowHeight="12.75" x14ac:dyDescent="0.2"/>
  <cols>
    <col min="6" max="6" width="13.7109375" style="1" bestFit="1" customWidth="1"/>
    <col min="7" max="7" width="9.85546875" customWidth="1"/>
    <col min="12" max="13" width="0" hidden="1" customWidth="1"/>
    <col min="22" max="22" width="9.28515625" customWidth="1"/>
    <col min="26" max="27" width="0" hidden="1" customWidth="1"/>
  </cols>
  <sheetData>
    <row r="1" spans="2:37" ht="15.75" x14ac:dyDescent="0.25">
      <c r="B1" s="2" t="s">
        <v>21</v>
      </c>
    </row>
    <row r="2" spans="2:37" ht="15.75" x14ac:dyDescent="0.25">
      <c r="B2" s="2" t="s">
        <v>0</v>
      </c>
    </row>
    <row r="3" spans="2:37" x14ac:dyDescent="0.2">
      <c r="B3" s="1" t="s">
        <v>32</v>
      </c>
    </row>
    <row r="5" spans="2:37" x14ac:dyDescent="0.2">
      <c r="F5" s="10" t="s">
        <v>1</v>
      </c>
    </row>
    <row r="6" spans="2:37" s="1" customFormat="1" x14ac:dyDescent="0.2">
      <c r="F6" s="11" t="s">
        <v>16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">
      <c r="B7" t="s">
        <v>2</v>
      </c>
      <c r="F7" s="12">
        <f>SUM(G7:AK7)</f>
        <v>28.299999999999997</v>
      </c>
      <c r="G7" s="4">
        <v>-1.4</v>
      </c>
      <c r="H7" s="4">
        <v>-0.1</v>
      </c>
      <c r="I7" s="4">
        <v>-1.6</v>
      </c>
      <c r="J7" s="4">
        <v>-0.9</v>
      </c>
      <c r="K7" s="4">
        <v>5</v>
      </c>
      <c r="L7" s="4">
        <v>0</v>
      </c>
      <c r="M7" s="4">
        <v>0</v>
      </c>
      <c r="N7" s="4">
        <v>0.7</v>
      </c>
      <c r="O7" s="4">
        <v>-0.6</v>
      </c>
      <c r="P7" s="4">
        <v>-4.5999999999999996</v>
      </c>
      <c r="Q7" s="4">
        <v>-0.7</v>
      </c>
      <c r="R7" s="4">
        <v>13.8</v>
      </c>
      <c r="S7" s="4">
        <v>0</v>
      </c>
      <c r="T7" s="4">
        <v>0</v>
      </c>
      <c r="U7" s="4">
        <v>-0.1</v>
      </c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28.299999999999997</v>
      </c>
      <c r="G9" s="17">
        <f t="shared" ref="G9:AK9" si="1">SUM(G7:G8)</f>
        <v>-1.4</v>
      </c>
      <c r="H9" s="17">
        <f t="shared" si="1"/>
        <v>-0.1</v>
      </c>
      <c r="I9" s="17">
        <f t="shared" si="1"/>
        <v>-1.6</v>
      </c>
      <c r="J9" s="17">
        <f t="shared" si="1"/>
        <v>-0.9</v>
      </c>
      <c r="K9" s="17">
        <f t="shared" si="1"/>
        <v>5</v>
      </c>
      <c r="L9" s="17">
        <f t="shared" si="1"/>
        <v>0</v>
      </c>
      <c r="M9" s="17">
        <f t="shared" si="1"/>
        <v>0</v>
      </c>
      <c r="N9" s="17">
        <f t="shared" si="1"/>
        <v>0.7</v>
      </c>
      <c r="O9" s="17">
        <f t="shared" si="1"/>
        <v>-0.6</v>
      </c>
      <c r="P9" s="17">
        <f t="shared" si="1"/>
        <v>-4.5999999999999996</v>
      </c>
      <c r="Q9" s="17">
        <f t="shared" si="1"/>
        <v>-0.7</v>
      </c>
      <c r="R9" s="17">
        <f t="shared" si="1"/>
        <v>13.8</v>
      </c>
      <c r="S9" s="17">
        <f t="shared" si="1"/>
        <v>0</v>
      </c>
      <c r="T9" s="17">
        <f t="shared" si="1"/>
        <v>0</v>
      </c>
      <c r="U9" s="17">
        <f t="shared" si="1"/>
        <v>-0.1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">
      <c r="B10" t="s">
        <v>5</v>
      </c>
      <c r="F10" s="12">
        <f>SUM(G10:AK10)</f>
        <v>-76.69999999999996</v>
      </c>
      <c r="G10" s="4">
        <v>-18</v>
      </c>
      <c r="H10" s="4">
        <v>-84.5</v>
      </c>
      <c r="I10" s="4">
        <v>-142</v>
      </c>
      <c r="J10" s="4">
        <v>60.8</v>
      </c>
      <c r="K10" s="4">
        <v>-168</v>
      </c>
      <c r="L10" s="4">
        <v>0</v>
      </c>
      <c r="M10" s="4">
        <v>0</v>
      </c>
      <c r="N10" s="4">
        <v>104.2</v>
      </c>
      <c r="O10" s="4">
        <v>6</v>
      </c>
      <c r="P10" s="4">
        <v>84.3</v>
      </c>
      <c r="Q10" s="4">
        <v>44.9</v>
      </c>
      <c r="R10" s="4">
        <v>165.3</v>
      </c>
      <c r="S10" s="4">
        <v>0</v>
      </c>
      <c r="T10" s="4">
        <v>0</v>
      </c>
      <c r="U10" s="4">
        <v>-83.1</v>
      </c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">
      <c r="B11" t="s">
        <v>6</v>
      </c>
      <c r="F11" s="12">
        <f>SUM(G11:AL11)</f>
        <v>-123.00000000000003</v>
      </c>
      <c r="G11" s="4">
        <v>-16.3</v>
      </c>
      <c r="H11" s="4">
        <v>7.7</v>
      </c>
      <c r="I11" s="4">
        <v>-2.8</v>
      </c>
      <c r="J11" s="4">
        <v>3.2</v>
      </c>
      <c r="K11" s="4">
        <v>0.3</v>
      </c>
      <c r="L11" s="4">
        <v>0</v>
      </c>
      <c r="M11" s="4">
        <v>0</v>
      </c>
      <c r="N11" s="4">
        <v>-12.4</v>
      </c>
      <c r="O11" s="4">
        <v>4.2</v>
      </c>
      <c r="P11" s="4">
        <v>-0.3</v>
      </c>
      <c r="Q11" s="4">
        <v>-0.1</v>
      </c>
      <c r="R11" s="4">
        <v>2.6</v>
      </c>
      <c r="S11" s="4">
        <v>0</v>
      </c>
      <c r="T11" s="4">
        <v>0</v>
      </c>
      <c r="U11" s="4">
        <v>8.3000000000000007</v>
      </c>
      <c r="V11" s="4">
        <v>-0.1</v>
      </c>
      <c r="W11" s="4">
        <v>-24.1</v>
      </c>
      <c r="X11" s="4">
        <v>-13.8</v>
      </c>
      <c r="Y11" s="4">
        <v>14.8</v>
      </c>
      <c r="Z11" s="4"/>
      <c r="AA11" s="4"/>
      <c r="AB11" s="4">
        <v>21.1</v>
      </c>
      <c r="AC11" s="4">
        <v>-4.4000000000000004</v>
      </c>
      <c r="AD11" s="4">
        <v>-34.6</v>
      </c>
      <c r="AE11" s="4">
        <v>-70.099999999999994</v>
      </c>
      <c r="AF11" s="4">
        <v>7</v>
      </c>
      <c r="AG11" s="4">
        <v>0</v>
      </c>
      <c r="AH11" s="4">
        <v>0</v>
      </c>
      <c r="AI11" s="4">
        <v>-24.4</v>
      </c>
      <c r="AJ11" s="4">
        <v>17.600000000000001</v>
      </c>
      <c r="AK11" s="4">
        <v>-6.4</v>
      </c>
    </row>
    <row r="12" spans="2:37" x14ac:dyDescent="0.2">
      <c r="B12" t="s">
        <v>40</v>
      </c>
      <c r="F12" s="12">
        <f>SUM(G12:AL12)</f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</row>
    <row r="13" spans="2:37" x14ac:dyDescent="0.2">
      <c r="B13" t="s">
        <v>7</v>
      </c>
      <c r="F13" s="12">
        <f>SUM(G13:AL13)</f>
        <v>40</v>
      </c>
      <c r="G13" s="4">
        <v>1</v>
      </c>
      <c r="H13" s="4">
        <v>12.4</v>
      </c>
      <c r="I13" s="4">
        <v>-14.3</v>
      </c>
      <c r="J13" s="4">
        <v>-9.8000000000000007</v>
      </c>
      <c r="K13" s="4">
        <v>8.6999999999999993</v>
      </c>
      <c r="L13" s="4"/>
      <c r="M13" s="4"/>
      <c r="N13" s="4">
        <v>-40.799999999999997</v>
      </c>
      <c r="O13" s="4">
        <v>12.1</v>
      </c>
      <c r="P13" s="4">
        <v>-18.3</v>
      </c>
      <c r="Q13" s="4">
        <v>-0.3</v>
      </c>
      <c r="R13" s="4">
        <v>20.100000000000001</v>
      </c>
      <c r="S13" s="4">
        <v>0</v>
      </c>
      <c r="T13" s="4">
        <v>0</v>
      </c>
      <c r="U13" s="4">
        <v>9.1999999999999993</v>
      </c>
      <c r="V13" s="4">
        <v>4</v>
      </c>
      <c r="W13" s="4">
        <v>-1.5</v>
      </c>
      <c r="X13" s="4">
        <v>2.8</v>
      </c>
      <c r="Y13" s="4">
        <v>2.9</v>
      </c>
      <c r="Z13" s="4"/>
      <c r="AA13" s="4"/>
      <c r="AB13" s="4">
        <v>-12.8</v>
      </c>
      <c r="AC13" s="4">
        <v>2.2999999999999998</v>
      </c>
      <c r="AD13" s="4">
        <v>9.3000000000000007</v>
      </c>
      <c r="AE13" s="4">
        <v>33.4</v>
      </c>
      <c r="AF13" s="4">
        <v>-5.0999999999999996</v>
      </c>
      <c r="AG13" s="4">
        <v>0</v>
      </c>
      <c r="AH13" s="4">
        <v>0</v>
      </c>
      <c r="AI13" s="4">
        <v>-9.6</v>
      </c>
      <c r="AJ13" s="4">
        <v>14.6</v>
      </c>
      <c r="AK13" s="4">
        <v>19.7</v>
      </c>
    </row>
    <row r="14" spans="2:37" x14ac:dyDescent="0.2">
      <c r="B14" t="s">
        <v>8</v>
      </c>
      <c r="F14" s="12">
        <f>SUM(G14:AL14)</f>
        <v>2.8999999999999995</v>
      </c>
      <c r="G14" s="4">
        <v>-0.7</v>
      </c>
      <c r="H14" s="4">
        <v>-1.3</v>
      </c>
      <c r="I14" s="4">
        <v>1.9</v>
      </c>
      <c r="J14" s="4">
        <v>-0.7</v>
      </c>
      <c r="K14" s="4">
        <v>5.9</v>
      </c>
      <c r="L14" s="4"/>
      <c r="M14" s="4"/>
      <c r="N14" s="4">
        <v>1.1000000000000001</v>
      </c>
      <c r="O14" s="4">
        <v>0.8</v>
      </c>
      <c r="P14" s="4">
        <v>0.1</v>
      </c>
      <c r="Q14" s="4">
        <v>1.3</v>
      </c>
      <c r="R14" s="4">
        <v>0.7</v>
      </c>
      <c r="S14" s="4">
        <v>0</v>
      </c>
      <c r="T14" s="4">
        <v>0</v>
      </c>
      <c r="U14" s="4">
        <v>0.1</v>
      </c>
      <c r="V14" s="4">
        <v>-1.2</v>
      </c>
      <c r="W14" s="4">
        <v>-1</v>
      </c>
      <c r="X14" s="4">
        <v>0.5</v>
      </c>
      <c r="Y14" s="4">
        <v>-1.5</v>
      </c>
      <c r="Z14" s="4"/>
      <c r="AA14" s="4"/>
      <c r="AB14" s="4">
        <v>-1.2</v>
      </c>
      <c r="AC14" s="4">
        <v>0.7</v>
      </c>
      <c r="AD14" s="4">
        <v>-0.8</v>
      </c>
      <c r="AE14" s="4">
        <v>-0.5</v>
      </c>
      <c r="AF14" s="4">
        <v>-0.3</v>
      </c>
      <c r="AG14" s="4">
        <v>0</v>
      </c>
      <c r="AH14" s="4">
        <v>0</v>
      </c>
      <c r="AI14" s="4">
        <v>-0.9</v>
      </c>
      <c r="AJ14" s="4">
        <v>-1.1000000000000001</v>
      </c>
      <c r="AK14" s="4">
        <v>1</v>
      </c>
    </row>
    <row r="15" spans="2:37" x14ac:dyDescent="0.2">
      <c r="B15" t="s">
        <v>9</v>
      </c>
      <c r="F15" s="12">
        <f>SUM(G15:AL15)</f>
        <v>-33.700000000000003</v>
      </c>
      <c r="G15" s="4">
        <v>-2.1</v>
      </c>
      <c r="H15" s="4">
        <v>3.4</v>
      </c>
      <c r="I15" s="4">
        <v>-0.6</v>
      </c>
      <c r="J15" s="4">
        <v>-0.9</v>
      </c>
      <c r="K15" s="4">
        <v>-6.8</v>
      </c>
      <c r="L15" s="4"/>
      <c r="M15" s="4"/>
      <c r="N15" s="4">
        <v>-0.4</v>
      </c>
      <c r="O15" s="4">
        <v>-0.5</v>
      </c>
      <c r="P15" s="4">
        <v>-1.2</v>
      </c>
      <c r="Q15" s="4">
        <v>-2</v>
      </c>
      <c r="R15" s="4">
        <v>-1.1000000000000001</v>
      </c>
      <c r="S15" s="4">
        <v>0</v>
      </c>
      <c r="T15" s="4">
        <v>0</v>
      </c>
      <c r="U15" s="4">
        <v>-0.8</v>
      </c>
      <c r="V15" s="4">
        <v>-1.2</v>
      </c>
      <c r="W15" s="4">
        <v>-2.1</v>
      </c>
      <c r="X15" s="4">
        <v>-1.1000000000000001</v>
      </c>
      <c r="Y15" s="4">
        <v>-1.1000000000000001</v>
      </c>
      <c r="Z15" s="4"/>
      <c r="AA15" s="4"/>
      <c r="AB15" s="4">
        <v>-1.6</v>
      </c>
      <c r="AC15" s="4">
        <v>-2.6</v>
      </c>
      <c r="AD15" s="4">
        <v>-5.7</v>
      </c>
      <c r="AE15" s="4">
        <v>-0.8</v>
      </c>
      <c r="AF15" s="4">
        <v>-1.2</v>
      </c>
      <c r="AG15" s="4">
        <v>0</v>
      </c>
      <c r="AH15" s="4">
        <v>0</v>
      </c>
      <c r="AI15" s="4">
        <v>-0.7</v>
      </c>
      <c r="AJ15" s="4">
        <v>-1.7</v>
      </c>
      <c r="AK15" s="4">
        <v>-0.9</v>
      </c>
    </row>
    <row r="16" spans="2:37" x14ac:dyDescent="0.2">
      <c r="B16" t="s">
        <v>10</v>
      </c>
      <c r="F16" s="12">
        <f>SUM(G16:AL16)+0.5</f>
        <v>-1.1000000000000001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-0.1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-1.5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</row>
    <row r="17" spans="2:38" s="1" customFormat="1" x14ac:dyDescent="0.2">
      <c r="B17" s="1" t="s">
        <v>22</v>
      </c>
      <c r="F17" s="12">
        <f>SUM(F10:F16)</f>
        <v>-191.6</v>
      </c>
      <c r="G17" s="12">
        <f t="shared" ref="G17:AK17" si="2">SUM(G10:G16)</f>
        <v>-36.1</v>
      </c>
      <c r="H17" s="12">
        <f t="shared" si="2"/>
        <v>-62.29999999999999</v>
      </c>
      <c r="I17" s="12">
        <f t="shared" si="2"/>
        <v>-157.80000000000001</v>
      </c>
      <c r="J17" s="12">
        <f t="shared" si="2"/>
        <v>52.6</v>
      </c>
      <c r="K17" s="12">
        <f t="shared" si="2"/>
        <v>-159.9</v>
      </c>
      <c r="L17" s="12">
        <f t="shared" si="2"/>
        <v>0</v>
      </c>
      <c r="M17" s="12">
        <f t="shared" si="2"/>
        <v>0</v>
      </c>
      <c r="N17" s="12">
        <f t="shared" si="2"/>
        <v>51.7</v>
      </c>
      <c r="O17" s="12">
        <f t="shared" si="2"/>
        <v>22.599999999999998</v>
      </c>
      <c r="P17" s="12">
        <f t="shared" si="2"/>
        <v>64.5</v>
      </c>
      <c r="Q17" s="12">
        <f t="shared" si="2"/>
        <v>43.8</v>
      </c>
      <c r="R17" s="12">
        <f t="shared" si="2"/>
        <v>187.6</v>
      </c>
      <c r="S17" s="12">
        <f t="shared" si="2"/>
        <v>0</v>
      </c>
      <c r="T17" s="12">
        <f t="shared" si="2"/>
        <v>0</v>
      </c>
      <c r="U17" s="12">
        <f t="shared" si="2"/>
        <v>-66.3</v>
      </c>
      <c r="V17" s="12">
        <f t="shared" si="2"/>
        <v>83.6</v>
      </c>
      <c r="W17" s="12">
        <f t="shared" si="2"/>
        <v>-117.5</v>
      </c>
      <c r="X17" s="12">
        <f t="shared" si="2"/>
        <v>-103.39999999999999</v>
      </c>
      <c r="Y17" s="12">
        <f t="shared" si="2"/>
        <v>18.2</v>
      </c>
      <c r="Z17" s="12">
        <f t="shared" si="2"/>
        <v>0</v>
      </c>
      <c r="AA17" s="12">
        <f t="shared" si="2"/>
        <v>0</v>
      </c>
      <c r="AB17" s="12">
        <f t="shared" si="2"/>
        <v>-58.1</v>
      </c>
      <c r="AC17" s="12">
        <f t="shared" si="2"/>
        <v>-38</v>
      </c>
      <c r="AD17" s="12">
        <f t="shared" si="2"/>
        <v>-45.8</v>
      </c>
      <c r="AE17" s="12">
        <f t="shared" si="2"/>
        <v>-92.7</v>
      </c>
      <c r="AF17" s="12">
        <f t="shared" si="2"/>
        <v>45.4</v>
      </c>
      <c r="AG17" s="12">
        <f t="shared" si="2"/>
        <v>0</v>
      </c>
      <c r="AH17" s="12">
        <f t="shared" si="2"/>
        <v>0</v>
      </c>
      <c r="AI17" s="12">
        <f t="shared" si="2"/>
        <v>216.6</v>
      </c>
      <c r="AJ17" s="12">
        <f t="shared" si="2"/>
        <v>-0.59999999999999898</v>
      </c>
      <c r="AK17" s="12">
        <f t="shared" si="2"/>
        <v>-40.199999999999996</v>
      </c>
    </row>
    <row r="18" spans="2:38" x14ac:dyDescent="0.2">
      <c r="B18" t="s">
        <v>13</v>
      </c>
      <c r="F18" s="12">
        <f>SUM(G18:AL18)</f>
        <v>-32.800000000000004</v>
      </c>
      <c r="G18" s="4">
        <v>1.1000000000000001</v>
      </c>
      <c r="H18" s="4">
        <v>-1</v>
      </c>
      <c r="I18" s="4">
        <v>-0.4</v>
      </c>
      <c r="J18" s="4">
        <v>-0.7</v>
      </c>
      <c r="K18" s="4">
        <v>0</v>
      </c>
      <c r="L18" s="4"/>
      <c r="M18" s="4"/>
      <c r="N18" s="4">
        <v>-4.4000000000000004</v>
      </c>
      <c r="O18" s="4">
        <v>0.1</v>
      </c>
      <c r="P18" s="4">
        <v>-0.6</v>
      </c>
      <c r="Q18" s="4">
        <v>-3.6</v>
      </c>
      <c r="R18" s="4">
        <v>-0.4</v>
      </c>
      <c r="S18" s="4">
        <v>0</v>
      </c>
      <c r="T18" s="4">
        <v>0</v>
      </c>
      <c r="U18" s="4">
        <v>-5.8</v>
      </c>
      <c r="V18" s="4">
        <v>0.7</v>
      </c>
      <c r="W18" s="4">
        <v>-4.9000000000000004</v>
      </c>
      <c r="X18" s="4">
        <v>-0.4</v>
      </c>
      <c r="Y18" s="4">
        <v>-0.8</v>
      </c>
      <c r="Z18" s="4"/>
      <c r="AA18" s="4"/>
      <c r="AB18" s="4">
        <v>0</v>
      </c>
      <c r="AC18" s="4">
        <v>-2.8</v>
      </c>
      <c r="AD18" s="4">
        <v>-0.4</v>
      </c>
      <c r="AE18" s="4">
        <v>-3.3</v>
      </c>
      <c r="AF18" s="4">
        <v>-1.3</v>
      </c>
      <c r="AG18" s="4">
        <v>0</v>
      </c>
      <c r="AH18" s="4">
        <v>0</v>
      </c>
      <c r="AI18" s="4">
        <v>-3.1</v>
      </c>
      <c r="AJ18" s="4">
        <v>-0.2</v>
      </c>
      <c r="AK18" s="4">
        <v>-0.6</v>
      </c>
    </row>
    <row r="19" spans="2:38" x14ac:dyDescent="0.2">
      <c r="B19" t="s">
        <v>26</v>
      </c>
      <c r="F19" s="12">
        <f>SUM(G19:AL19)</f>
        <v>-4.6999999999999993</v>
      </c>
      <c r="G19" s="4">
        <v>3.5</v>
      </c>
      <c r="H19" s="4">
        <v>-12</v>
      </c>
      <c r="I19" s="4">
        <v>0</v>
      </c>
      <c r="J19" s="4">
        <v>0</v>
      </c>
      <c r="K19" s="4">
        <v>0</v>
      </c>
      <c r="L19" s="4"/>
      <c r="M19" s="4"/>
      <c r="N19" s="4">
        <v>0</v>
      </c>
      <c r="O19" s="4">
        <v>0</v>
      </c>
      <c r="P19" s="4">
        <v>0</v>
      </c>
      <c r="Q19" s="4">
        <v>0</v>
      </c>
      <c r="R19" s="4">
        <v>-0.3</v>
      </c>
      <c r="S19" s="4">
        <v>0</v>
      </c>
      <c r="T19" s="4">
        <v>0</v>
      </c>
      <c r="U19" s="4">
        <v>0</v>
      </c>
      <c r="V19" s="4">
        <v>0</v>
      </c>
      <c r="W19" s="4">
        <v>-0.1</v>
      </c>
      <c r="X19" s="4">
        <v>0</v>
      </c>
      <c r="Y19" s="4">
        <v>5</v>
      </c>
      <c r="Z19" s="4"/>
      <c r="AA19" s="4"/>
      <c r="AB19" s="4">
        <v>-0.1</v>
      </c>
      <c r="AC19" s="4">
        <v>-0.6</v>
      </c>
      <c r="AD19" s="4">
        <v>-0.1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</row>
    <row r="20" spans="2:38" x14ac:dyDescent="0.2">
      <c r="B20" t="s">
        <v>19</v>
      </c>
      <c r="F20" s="12">
        <f>SUM(G20:AL20)</f>
        <v>142.4</v>
      </c>
      <c r="G20" s="4">
        <v>130.5</v>
      </c>
      <c r="H20" s="4">
        <v>8.1</v>
      </c>
      <c r="I20" s="4">
        <v>2.9</v>
      </c>
      <c r="J20" s="4">
        <v>0.4</v>
      </c>
      <c r="K20" s="4">
        <v>-2.1</v>
      </c>
      <c r="L20" s="4"/>
      <c r="M20" s="4"/>
      <c r="N20" s="4">
        <v>-2.7</v>
      </c>
      <c r="O20" s="4">
        <v>-1.9</v>
      </c>
      <c r="P20" s="4">
        <v>-3.4</v>
      </c>
      <c r="Q20" s="4">
        <v>8.8000000000000007</v>
      </c>
      <c r="R20" s="4">
        <v>10.4</v>
      </c>
      <c r="S20" s="4">
        <v>0</v>
      </c>
      <c r="T20" s="4">
        <v>0</v>
      </c>
      <c r="U20" s="4">
        <v>-23.4</v>
      </c>
      <c r="V20" s="4">
        <v>-6.6</v>
      </c>
      <c r="W20" s="4">
        <v>-1.8</v>
      </c>
      <c r="X20" s="4">
        <v>1.5</v>
      </c>
      <c r="Y20" s="4">
        <v>-4.7</v>
      </c>
      <c r="Z20" s="4"/>
      <c r="AA20" s="4"/>
      <c r="AB20" s="4">
        <v>-3.7</v>
      </c>
      <c r="AC20" s="4">
        <v>-5.4</v>
      </c>
      <c r="AD20" s="4">
        <v>-4.7</v>
      </c>
      <c r="AE20" s="4">
        <f>-63.7+70.2</f>
        <v>6.5</v>
      </c>
      <c r="AF20" s="4">
        <v>-5.0999999999999996</v>
      </c>
      <c r="AG20" s="4">
        <v>0</v>
      </c>
      <c r="AH20" s="4">
        <v>0</v>
      </c>
      <c r="AI20" s="4">
        <v>9.1</v>
      </c>
      <c r="AJ20" s="4">
        <v>7.1</v>
      </c>
      <c r="AK20" s="4">
        <v>22.6</v>
      </c>
    </row>
    <row r="21" spans="2:38" s="1" customFormat="1" x14ac:dyDescent="0.2">
      <c r="B21" s="1" t="s">
        <v>11</v>
      </c>
      <c r="F21" s="12">
        <f>F20+F19+F18+F17</f>
        <v>-86.699999999999989</v>
      </c>
      <c r="G21" s="17">
        <f t="shared" ref="G21:AK21" si="3">G17+G23+G19+G20</f>
        <v>94.199999999999989</v>
      </c>
      <c r="H21" s="17">
        <f t="shared" si="3"/>
        <v>-66.3</v>
      </c>
      <c r="I21" s="17">
        <f t="shared" si="3"/>
        <v>-156</v>
      </c>
      <c r="J21" s="17">
        <f t="shared" si="3"/>
        <v>52.5</v>
      </c>
      <c r="K21" s="17">
        <f t="shared" si="3"/>
        <v>-162</v>
      </c>
      <c r="L21" s="17">
        <f t="shared" si="3"/>
        <v>0</v>
      </c>
      <c r="M21" s="17">
        <f t="shared" si="3"/>
        <v>0</v>
      </c>
      <c r="N21" s="17">
        <f t="shared" si="3"/>
        <v>48.7</v>
      </c>
      <c r="O21" s="17">
        <f t="shared" si="3"/>
        <v>20.2</v>
      </c>
      <c r="P21" s="17">
        <f t="shared" si="3"/>
        <v>61.1</v>
      </c>
      <c r="Q21" s="17">
        <f t="shared" si="3"/>
        <v>52.5</v>
      </c>
      <c r="R21" s="17">
        <f t="shared" si="3"/>
        <v>195.6</v>
      </c>
      <c r="S21" s="17">
        <f t="shared" si="3"/>
        <v>0</v>
      </c>
      <c r="T21" s="17">
        <f t="shared" si="3"/>
        <v>0</v>
      </c>
      <c r="U21" s="17">
        <f t="shared" si="3"/>
        <v>-89.4</v>
      </c>
      <c r="V21" s="17">
        <f t="shared" si="3"/>
        <v>77</v>
      </c>
      <c r="W21" s="17">
        <f t="shared" si="3"/>
        <v>-107.6</v>
      </c>
      <c r="X21" s="17">
        <f t="shared" si="3"/>
        <v>-101.49999999999999</v>
      </c>
      <c r="Y21" s="17">
        <f t="shared" si="3"/>
        <v>18.100000000000001</v>
      </c>
      <c r="Z21" s="17">
        <f t="shared" si="3"/>
        <v>0</v>
      </c>
      <c r="AA21" s="17">
        <f t="shared" si="3"/>
        <v>0</v>
      </c>
      <c r="AB21" s="17">
        <f t="shared" si="3"/>
        <v>-63.600000000000009</v>
      </c>
      <c r="AC21" s="17">
        <f t="shared" si="3"/>
        <v>-44.9</v>
      </c>
      <c r="AD21" s="17">
        <f t="shared" si="3"/>
        <v>-47</v>
      </c>
      <c r="AE21" s="17">
        <f t="shared" si="3"/>
        <v>-16.900000000000006</v>
      </c>
      <c r="AF21" s="17">
        <f t="shared" si="3"/>
        <v>40.099999999999994</v>
      </c>
      <c r="AG21" s="17">
        <f t="shared" si="3"/>
        <v>0</v>
      </c>
      <c r="AH21" s="17">
        <f t="shared" si="3"/>
        <v>0</v>
      </c>
      <c r="AI21" s="17">
        <f t="shared" si="3"/>
        <v>240.5</v>
      </c>
      <c r="AJ21" s="17">
        <f t="shared" si="3"/>
        <v>6.0000000000000009</v>
      </c>
      <c r="AK21" s="17">
        <f t="shared" si="3"/>
        <v>-18.399999999999991</v>
      </c>
      <c r="AL21" s="17"/>
    </row>
    <row r="22" spans="2:38" x14ac:dyDescent="0.2">
      <c r="B22" t="s">
        <v>12</v>
      </c>
      <c r="F22" s="12">
        <f>SUM(G22:AL22)</f>
        <v>-59.3</v>
      </c>
      <c r="G22" s="4">
        <v>-3.2</v>
      </c>
      <c r="H22" s="4">
        <v>-24.5</v>
      </c>
      <c r="I22" s="4">
        <v>13.5</v>
      </c>
      <c r="J22" s="4">
        <v>19.3</v>
      </c>
      <c r="K22" s="4">
        <v>23.8</v>
      </c>
      <c r="L22" s="4"/>
      <c r="M22" s="4"/>
      <c r="N22" s="4">
        <v>-14.5</v>
      </c>
      <c r="O22" s="4">
        <v>-3.1</v>
      </c>
      <c r="P22" s="4">
        <v>-13.5</v>
      </c>
      <c r="Q22" s="4">
        <v>-14.8</v>
      </c>
      <c r="R22" s="4">
        <v>-2.2000000000000002</v>
      </c>
      <c r="S22" s="4">
        <v>0</v>
      </c>
      <c r="T22" s="4">
        <v>0</v>
      </c>
      <c r="U22" s="4">
        <v>-5.4</v>
      </c>
      <c r="V22" s="4">
        <v>-11.5</v>
      </c>
      <c r="W22" s="4">
        <v>-20.6</v>
      </c>
      <c r="X22" s="4">
        <v>6.2</v>
      </c>
      <c r="Y22" s="4">
        <v>7.2</v>
      </c>
      <c r="Z22" s="4"/>
      <c r="AA22" s="4"/>
      <c r="AB22" s="4">
        <v>-6.9</v>
      </c>
      <c r="AC22" s="4">
        <v>-0.1</v>
      </c>
      <c r="AD22" s="4">
        <v>2.2999999999999998</v>
      </c>
      <c r="AE22" s="4">
        <v>-2.2000000000000002</v>
      </c>
      <c r="AF22" s="4">
        <v>9.5</v>
      </c>
      <c r="AG22" s="4">
        <v>0</v>
      </c>
      <c r="AH22" s="4">
        <v>0</v>
      </c>
      <c r="AI22" s="4">
        <v>1.7</v>
      </c>
      <c r="AJ22" s="4">
        <v>-21.4</v>
      </c>
      <c r="AK22" s="4">
        <v>1.1000000000000001</v>
      </c>
    </row>
    <row r="23" spans="2:38" x14ac:dyDescent="0.2">
      <c r="B23" t="s">
        <v>34</v>
      </c>
      <c r="F23" s="12">
        <f>SUM(G23:AL23)</f>
        <v>87.3</v>
      </c>
      <c r="G23" s="4">
        <v>-3.7</v>
      </c>
      <c r="H23" s="4">
        <v>-0.1</v>
      </c>
      <c r="I23" s="4">
        <v>-1.1000000000000001</v>
      </c>
      <c r="J23" s="4">
        <v>-0.5</v>
      </c>
      <c r="K23" s="4">
        <v>0</v>
      </c>
      <c r="L23" s="4">
        <v>0</v>
      </c>
      <c r="M23" s="4">
        <v>0</v>
      </c>
      <c r="N23" s="4">
        <v>-0.3</v>
      </c>
      <c r="O23" s="4">
        <v>-0.5</v>
      </c>
      <c r="P23" s="4">
        <v>0</v>
      </c>
      <c r="Q23" s="4">
        <v>-0.1</v>
      </c>
      <c r="R23" s="4">
        <v>-2.1</v>
      </c>
      <c r="S23" s="4">
        <v>0</v>
      </c>
      <c r="T23" s="4">
        <v>0</v>
      </c>
      <c r="U23" s="4">
        <v>0.3</v>
      </c>
      <c r="V23" s="4">
        <v>0</v>
      </c>
      <c r="W23" s="4">
        <v>11.8</v>
      </c>
      <c r="X23" s="4">
        <v>0.4</v>
      </c>
      <c r="Y23" s="4">
        <v>-0.4</v>
      </c>
      <c r="Z23" s="4">
        <v>0</v>
      </c>
      <c r="AA23" s="4">
        <v>0</v>
      </c>
      <c r="AB23" s="4">
        <v>-1.7</v>
      </c>
      <c r="AC23" s="4">
        <v>-0.9</v>
      </c>
      <c r="AD23" s="4">
        <v>3.6</v>
      </c>
      <c r="AE23" s="4">
        <v>69.3</v>
      </c>
      <c r="AF23" s="4">
        <v>-0.2</v>
      </c>
      <c r="AG23" s="4">
        <v>0</v>
      </c>
      <c r="AH23" s="4">
        <v>0</v>
      </c>
      <c r="AI23" s="4">
        <v>14.8</v>
      </c>
      <c r="AJ23" s="4">
        <v>-0.5</v>
      </c>
      <c r="AK23" s="4">
        <v>-0.8</v>
      </c>
    </row>
    <row r="24" spans="2:38" x14ac:dyDescent="0.2">
      <c r="B24" t="s">
        <v>14</v>
      </c>
      <c r="F24" s="12">
        <f>SUM(G24:AL24)</f>
        <v>-872.9</v>
      </c>
      <c r="G24" s="4">
        <v>-72</v>
      </c>
      <c r="H24" s="4">
        <v>-41.1</v>
      </c>
      <c r="I24" s="4">
        <v>-46.5</v>
      </c>
      <c r="J24" s="4">
        <v>11.9</v>
      </c>
      <c r="K24" s="4">
        <v>36</v>
      </c>
      <c r="L24" s="4"/>
      <c r="M24" s="4"/>
      <c r="N24" s="4">
        <v>-21</v>
      </c>
      <c r="O24" s="4">
        <v>40</v>
      </c>
      <c r="P24" s="4">
        <v>-33.299999999999997</v>
      </c>
      <c r="Q24" s="4">
        <v>128.1</v>
      </c>
      <c r="R24" s="4">
        <v>-2.9</v>
      </c>
      <c r="S24" s="4">
        <v>0</v>
      </c>
      <c r="T24" s="4">
        <v>0</v>
      </c>
      <c r="U24" s="4">
        <v>-59.2</v>
      </c>
      <c r="V24" s="4">
        <v>14.9</v>
      </c>
      <c r="W24" s="4">
        <v>-55.5</v>
      </c>
      <c r="X24" s="4">
        <v>223.9</v>
      </c>
      <c r="Y24" s="4">
        <v>-982.8</v>
      </c>
      <c r="Z24" s="4"/>
      <c r="AA24" s="4"/>
      <c r="AB24" s="4">
        <v>-36</v>
      </c>
      <c r="AC24" s="4">
        <v>-3.2</v>
      </c>
      <c r="AD24" s="4">
        <v>11.7</v>
      </c>
      <c r="AE24" s="4">
        <f>71.4-70.2</f>
        <v>1.2000000000000028</v>
      </c>
      <c r="AF24" s="4">
        <v>45.4</v>
      </c>
      <c r="AG24" s="4">
        <v>0</v>
      </c>
      <c r="AH24" s="4">
        <v>0</v>
      </c>
      <c r="AI24" s="4">
        <v>17.600000000000001</v>
      </c>
      <c r="AJ24" s="4">
        <v>-57.1</v>
      </c>
      <c r="AK24" s="4">
        <v>7</v>
      </c>
    </row>
    <row r="25" spans="2:38" x14ac:dyDescent="0.2">
      <c r="B25" t="s">
        <v>10</v>
      </c>
      <c r="F25" s="12">
        <f>SUM(G25:AL25)</f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</row>
    <row r="26" spans="2:38" s="1" customFormat="1" x14ac:dyDescent="0.2">
      <c r="B26" s="1" t="s">
        <v>15</v>
      </c>
      <c r="F26" s="13">
        <f>F9+F21+F22+F24+F25+F23</f>
        <v>-903.3</v>
      </c>
      <c r="G26" s="17">
        <f t="shared" ref="G26:AK26" si="4">G9+G21+G22+G18+G24+G25</f>
        <v>18.699999999999974</v>
      </c>
      <c r="H26" s="17">
        <f t="shared" si="4"/>
        <v>-133</v>
      </c>
      <c r="I26" s="17">
        <f t="shared" si="4"/>
        <v>-191</v>
      </c>
      <c r="J26" s="17">
        <f t="shared" si="4"/>
        <v>82.100000000000009</v>
      </c>
      <c r="K26" s="17">
        <f t="shared" si="4"/>
        <v>-97.199999999999989</v>
      </c>
      <c r="L26" s="17">
        <f t="shared" si="4"/>
        <v>0</v>
      </c>
      <c r="M26" s="17">
        <f t="shared" si="4"/>
        <v>0</v>
      </c>
      <c r="N26" s="17">
        <f t="shared" si="4"/>
        <v>9.5000000000000071</v>
      </c>
      <c r="O26" s="17">
        <f t="shared" si="4"/>
        <v>56.599999999999994</v>
      </c>
      <c r="P26" s="17">
        <f t="shared" si="4"/>
        <v>9.1000000000000014</v>
      </c>
      <c r="Q26" s="17">
        <f t="shared" si="4"/>
        <v>161.5</v>
      </c>
      <c r="R26" s="17">
        <f t="shared" si="4"/>
        <v>203.9</v>
      </c>
      <c r="S26" s="17">
        <f t="shared" si="4"/>
        <v>0</v>
      </c>
      <c r="T26" s="17">
        <f t="shared" si="4"/>
        <v>0</v>
      </c>
      <c r="U26" s="17">
        <f t="shared" si="4"/>
        <v>-159.9</v>
      </c>
      <c r="V26" s="17">
        <f t="shared" si="4"/>
        <v>73.800000000000011</v>
      </c>
      <c r="W26" s="17">
        <f t="shared" si="4"/>
        <v>-181.2</v>
      </c>
      <c r="X26" s="17">
        <f t="shared" si="4"/>
        <v>130.40000000000003</v>
      </c>
      <c r="Y26" s="17">
        <f t="shared" si="4"/>
        <v>-934.3</v>
      </c>
      <c r="Z26" s="17">
        <f t="shared" si="4"/>
        <v>0</v>
      </c>
      <c r="AA26" s="17">
        <f t="shared" si="4"/>
        <v>0</v>
      </c>
      <c r="AB26" s="17">
        <f t="shared" si="4"/>
        <v>-107.00000000000001</v>
      </c>
      <c r="AC26" s="17">
        <f t="shared" si="4"/>
        <v>-50.3</v>
      </c>
      <c r="AD26" s="17">
        <f t="shared" si="4"/>
        <v>-38.200000000000003</v>
      </c>
      <c r="AE26" s="17">
        <f t="shared" si="4"/>
        <v>-22.000000000000004</v>
      </c>
      <c r="AF26" s="17">
        <f t="shared" si="4"/>
        <v>94.9</v>
      </c>
      <c r="AG26" s="17">
        <f t="shared" si="4"/>
        <v>0</v>
      </c>
      <c r="AH26" s="17">
        <f t="shared" si="4"/>
        <v>0</v>
      </c>
      <c r="AI26" s="17">
        <f t="shared" si="4"/>
        <v>256</v>
      </c>
      <c r="AJ26" s="17">
        <f t="shared" si="4"/>
        <v>-72.2</v>
      </c>
      <c r="AK26" s="17">
        <f t="shared" si="4"/>
        <v>-13.999999999999993</v>
      </c>
    </row>
    <row r="27" spans="2:38" x14ac:dyDescent="0.2"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:38" x14ac:dyDescent="0.2">
      <c r="B28" s="14" t="s">
        <v>17</v>
      </c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">
      <c r="B29" s="14" t="s">
        <v>18</v>
      </c>
    </row>
    <row r="30" spans="2:38" x14ac:dyDescent="0.2">
      <c r="B30" s="14" t="s">
        <v>23</v>
      </c>
    </row>
  </sheetData>
  <phoneticPr fontId="0" type="noConversion"/>
  <pageMargins left="0.2" right="0.2" top="1" bottom="1" header="0.5" footer="0.5"/>
  <pageSetup scale="4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D30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I10" sqref="I10"/>
    </sheetView>
  </sheetViews>
  <sheetFormatPr defaultRowHeight="12.75" x14ac:dyDescent="0.2"/>
  <cols>
    <col min="6" max="6" width="13.7109375" style="1" bestFit="1" customWidth="1"/>
    <col min="14" max="15" width="0" hidden="1" customWidth="1"/>
    <col min="21" max="21" width="9.28515625" hidden="1" customWidth="1"/>
    <col min="22" max="22" width="0" hidden="1" customWidth="1"/>
  </cols>
  <sheetData>
    <row r="1" spans="2:36" ht="15.75" x14ac:dyDescent="0.25">
      <c r="B1" s="2" t="s">
        <v>21</v>
      </c>
    </row>
    <row r="2" spans="2:36" ht="15.75" x14ac:dyDescent="0.25">
      <c r="B2" s="2" t="s">
        <v>0</v>
      </c>
    </row>
    <row r="3" spans="2:36" x14ac:dyDescent="0.2">
      <c r="B3" s="9" t="s">
        <v>31</v>
      </c>
    </row>
    <row r="5" spans="2:36" x14ac:dyDescent="0.2">
      <c r="F5" s="10" t="s">
        <v>1</v>
      </c>
    </row>
    <row r="6" spans="2:36" s="1" customFormat="1" x14ac:dyDescent="0.2">
      <c r="F6" s="11" t="s">
        <v>16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">
      <c r="B7" t="s">
        <v>2</v>
      </c>
      <c r="F7" s="12">
        <f>SUM(G7:AL7)</f>
        <v>79.59999999999998</v>
      </c>
      <c r="I7" s="4">
        <v>56.9</v>
      </c>
      <c r="J7" s="4">
        <v>-3</v>
      </c>
      <c r="K7" s="4">
        <v>-1.4</v>
      </c>
      <c r="L7" s="4">
        <v>6.4</v>
      </c>
      <c r="M7" s="4">
        <v>3.1</v>
      </c>
      <c r="P7" s="4">
        <v>-3.2</v>
      </c>
      <c r="Q7" s="4">
        <v>-5.7</v>
      </c>
      <c r="R7" s="4">
        <v>3.4</v>
      </c>
      <c r="S7" s="4">
        <v>0.1</v>
      </c>
      <c r="T7" s="4">
        <v>0.9</v>
      </c>
      <c r="W7" s="4">
        <v>17.2</v>
      </c>
      <c r="X7" s="4">
        <v>1.7</v>
      </c>
      <c r="Y7" s="4">
        <v>0</v>
      </c>
      <c r="Z7" s="4">
        <v>-4.4000000000000004</v>
      </c>
      <c r="AA7" s="4">
        <v>8.6999999999999993</v>
      </c>
      <c r="AB7" s="4">
        <v>0</v>
      </c>
      <c r="AC7" s="4">
        <v>0</v>
      </c>
      <c r="AD7" s="4">
        <v>-0.4</v>
      </c>
      <c r="AE7" s="4">
        <v>1.3</v>
      </c>
      <c r="AF7" s="4">
        <v>-0.8</v>
      </c>
      <c r="AG7" s="4">
        <v>-1.2</v>
      </c>
      <c r="AH7" s="4">
        <v>0</v>
      </c>
      <c r="AI7" s="4">
        <v>0</v>
      </c>
      <c r="AJ7" s="4">
        <v>0</v>
      </c>
    </row>
    <row r="8" spans="2:36" s="4" customFormat="1" x14ac:dyDescent="0.2">
      <c r="B8" t="s">
        <v>3</v>
      </c>
      <c r="F8" s="12"/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</row>
    <row r="9" spans="2:36" s="5" customFormat="1" x14ac:dyDescent="0.2">
      <c r="B9" s="1" t="s">
        <v>4</v>
      </c>
      <c r="F9" s="12">
        <f>SUM(F7:F8)</f>
        <v>79.59999999999998</v>
      </c>
      <c r="G9" s="17">
        <f t="shared" ref="G9:AJ9" si="1">SUM(G7:G8)</f>
        <v>0</v>
      </c>
      <c r="H9" s="17">
        <f t="shared" si="1"/>
        <v>0</v>
      </c>
      <c r="I9" s="17">
        <f t="shared" si="1"/>
        <v>56.9</v>
      </c>
      <c r="J9" s="17">
        <f t="shared" si="1"/>
        <v>-3</v>
      </c>
      <c r="K9" s="17">
        <f t="shared" si="1"/>
        <v>-1.4</v>
      </c>
      <c r="L9" s="17">
        <f t="shared" si="1"/>
        <v>6.4</v>
      </c>
      <c r="M9" s="17">
        <f t="shared" si="1"/>
        <v>3.1</v>
      </c>
      <c r="N9" s="17">
        <f t="shared" si="1"/>
        <v>0</v>
      </c>
      <c r="O9" s="17">
        <f t="shared" si="1"/>
        <v>0</v>
      </c>
      <c r="P9" s="17">
        <f t="shared" si="1"/>
        <v>-3.2</v>
      </c>
      <c r="Q9" s="17">
        <f t="shared" si="1"/>
        <v>-5.7</v>
      </c>
      <c r="R9" s="17">
        <f t="shared" si="1"/>
        <v>3.4</v>
      </c>
      <c r="S9" s="17">
        <f t="shared" si="1"/>
        <v>0.1</v>
      </c>
      <c r="T9" s="17">
        <f t="shared" si="1"/>
        <v>0.9</v>
      </c>
      <c r="U9" s="17">
        <f t="shared" si="1"/>
        <v>0</v>
      </c>
      <c r="V9" s="17">
        <f t="shared" si="1"/>
        <v>0</v>
      </c>
      <c r="W9" s="17">
        <f t="shared" si="1"/>
        <v>17.2</v>
      </c>
      <c r="X9" s="17">
        <f t="shared" si="1"/>
        <v>1.7</v>
      </c>
      <c r="Y9" s="17">
        <f t="shared" si="1"/>
        <v>0</v>
      </c>
      <c r="Z9" s="17">
        <f t="shared" si="1"/>
        <v>-4.4000000000000004</v>
      </c>
      <c r="AA9" s="17">
        <f t="shared" si="1"/>
        <v>8.6999999999999993</v>
      </c>
      <c r="AB9" s="17">
        <f t="shared" si="1"/>
        <v>0</v>
      </c>
      <c r="AC9" s="17">
        <f t="shared" si="1"/>
        <v>0</v>
      </c>
      <c r="AD9" s="17">
        <f t="shared" si="1"/>
        <v>-0.4</v>
      </c>
      <c r="AE9" s="17">
        <f t="shared" si="1"/>
        <v>1.3</v>
      </c>
      <c r="AF9" s="17">
        <f t="shared" si="1"/>
        <v>-0.8</v>
      </c>
      <c r="AG9" s="17">
        <f t="shared" si="1"/>
        <v>-1.2</v>
      </c>
      <c r="AH9" s="17">
        <f t="shared" si="1"/>
        <v>0</v>
      </c>
      <c r="AI9" s="17">
        <f t="shared" si="1"/>
        <v>0</v>
      </c>
      <c r="AJ9" s="17">
        <f t="shared" si="1"/>
        <v>0</v>
      </c>
    </row>
    <row r="10" spans="2:36" s="4" customFormat="1" x14ac:dyDescent="0.2">
      <c r="B10" t="s">
        <v>5</v>
      </c>
      <c r="F10" s="12">
        <f t="shared" ref="F10:F16" si="2">SUM(G10:AL10)</f>
        <v>1588.0000000000005</v>
      </c>
      <c r="I10" s="4">
        <v>693.3</v>
      </c>
      <c r="J10" s="4">
        <v>-12.5</v>
      </c>
      <c r="K10" s="4">
        <v>144.1</v>
      </c>
      <c r="L10" s="4">
        <v>-103.3</v>
      </c>
      <c r="M10" s="4">
        <v>48.6</v>
      </c>
      <c r="P10" s="4">
        <v>25</v>
      </c>
      <c r="Q10" s="4">
        <v>219.5</v>
      </c>
      <c r="R10" s="4">
        <v>14.4</v>
      </c>
      <c r="S10" s="4">
        <v>42.2</v>
      </c>
      <c r="T10" s="4">
        <v>14.4</v>
      </c>
      <c r="W10" s="4">
        <v>19.8</v>
      </c>
      <c r="X10" s="4">
        <v>64.400000000000006</v>
      </c>
      <c r="Y10" s="4">
        <v>87.2</v>
      </c>
      <c r="Z10" s="4">
        <v>-123.4</v>
      </c>
      <c r="AA10" s="4">
        <v>-18.100000000000001</v>
      </c>
      <c r="AB10" s="4">
        <v>0</v>
      </c>
      <c r="AC10" s="4">
        <v>0</v>
      </c>
      <c r="AD10" s="4">
        <v>68.7</v>
      </c>
      <c r="AE10" s="4">
        <v>269.8</v>
      </c>
      <c r="AF10" s="4">
        <v>-3</v>
      </c>
      <c r="AG10" s="4">
        <v>136.9</v>
      </c>
      <c r="AH10" s="4">
        <v>0</v>
      </c>
      <c r="AI10" s="4">
        <v>0</v>
      </c>
      <c r="AJ10" s="4">
        <v>0</v>
      </c>
    </row>
    <row r="11" spans="2:36" s="4" customFormat="1" x14ac:dyDescent="0.2">
      <c r="B11" t="s">
        <v>6</v>
      </c>
      <c r="F11" s="12">
        <f t="shared" si="2"/>
        <v>-9.1000000000000014</v>
      </c>
      <c r="I11" s="4">
        <v>42.7</v>
      </c>
      <c r="J11" s="4">
        <v>-1</v>
      </c>
      <c r="K11" s="4">
        <v>-5</v>
      </c>
      <c r="L11" s="4">
        <v>20.8</v>
      </c>
      <c r="M11" s="4">
        <v>-5.7</v>
      </c>
      <c r="P11" s="4">
        <v>6.4</v>
      </c>
      <c r="Q11" s="4">
        <v>4.5</v>
      </c>
      <c r="R11" s="4">
        <v>19.2</v>
      </c>
      <c r="S11" s="4">
        <v>-8.1</v>
      </c>
      <c r="T11" s="4">
        <v>-12.1</v>
      </c>
      <c r="W11" s="4">
        <v>-20.3</v>
      </c>
      <c r="X11" s="4">
        <v>1.7</v>
      </c>
      <c r="Y11" s="4">
        <v>0.7</v>
      </c>
      <c r="Z11" s="4">
        <v>7</v>
      </c>
      <c r="AA11" s="4">
        <v>-26.7</v>
      </c>
      <c r="AD11" s="4">
        <v>-16.2</v>
      </c>
      <c r="AE11" s="4">
        <v>0.9</v>
      </c>
      <c r="AF11" s="4">
        <v>-10</v>
      </c>
      <c r="AG11" s="4">
        <v>-7.9</v>
      </c>
    </row>
    <row r="12" spans="2:36" s="4" customFormat="1" x14ac:dyDescent="0.2">
      <c r="B12" t="s">
        <v>40</v>
      </c>
      <c r="C12"/>
      <c r="D12"/>
      <c r="E12" s="27"/>
      <c r="F12" s="12">
        <f t="shared" si="2"/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</row>
    <row r="13" spans="2:36" s="4" customFormat="1" x14ac:dyDescent="0.2">
      <c r="B13" t="s">
        <v>7</v>
      </c>
      <c r="F13" s="12">
        <f t="shared" si="2"/>
        <v>-129.80000000000001</v>
      </c>
      <c r="I13" s="4">
        <v>134.5</v>
      </c>
      <c r="J13" s="4">
        <v>-127.1</v>
      </c>
      <c r="K13" s="4">
        <v>-170.2</v>
      </c>
      <c r="L13" s="4">
        <v>-9</v>
      </c>
      <c r="M13" s="4">
        <v>-2.9</v>
      </c>
      <c r="P13" s="4">
        <v>75</v>
      </c>
      <c r="Q13" s="4">
        <v>-75.900000000000006</v>
      </c>
      <c r="R13" s="4">
        <v>-0.7</v>
      </c>
      <c r="S13" s="4">
        <v>-5.5</v>
      </c>
      <c r="T13" s="4">
        <v>42.6</v>
      </c>
      <c r="W13" s="4">
        <v>-6.1</v>
      </c>
      <c r="X13" s="4">
        <v>-57.2</v>
      </c>
      <c r="Y13" s="4">
        <v>39.9</v>
      </c>
      <c r="Z13" s="4">
        <v>4.2</v>
      </c>
      <c r="AA13" s="4">
        <v>28</v>
      </c>
      <c r="AD13" s="4">
        <v>-8.5</v>
      </c>
      <c r="AE13" s="4">
        <v>43.5</v>
      </c>
      <c r="AF13" s="4">
        <v>-28.3</v>
      </c>
      <c r="AG13" s="4">
        <v>-6.1</v>
      </c>
    </row>
    <row r="14" spans="2:36" s="4" customFormat="1" x14ac:dyDescent="0.2">
      <c r="B14" t="s">
        <v>8</v>
      </c>
      <c r="F14" s="12">
        <f t="shared" si="2"/>
        <v>-21.6</v>
      </c>
      <c r="I14" s="4">
        <v>-11.4</v>
      </c>
      <c r="J14" s="4">
        <v>-0.7</v>
      </c>
      <c r="K14" s="4">
        <v>0.9</v>
      </c>
      <c r="L14" s="4">
        <v>-1.3</v>
      </c>
      <c r="M14" s="4">
        <v>1.2</v>
      </c>
      <c r="P14" s="4">
        <v>-3.9</v>
      </c>
      <c r="Q14" s="4">
        <v>-0.6</v>
      </c>
      <c r="R14" s="4">
        <v>0.2</v>
      </c>
      <c r="S14" s="4">
        <v>-2.6</v>
      </c>
      <c r="T14" s="4">
        <v>3.1</v>
      </c>
      <c r="W14" s="4">
        <v>-0.3</v>
      </c>
      <c r="X14" s="4">
        <v>0.1</v>
      </c>
      <c r="Y14" s="4">
        <v>-0.8</v>
      </c>
      <c r="Z14" s="4">
        <v>-1</v>
      </c>
      <c r="AA14" s="4">
        <v>-2</v>
      </c>
      <c r="AD14" s="4">
        <v>-3</v>
      </c>
      <c r="AE14" s="4">
        <v>-0.7</v>
      </c>
      <c r="AF14" s="4">
        <v>-1.4</v>
      </c>
      <c r="AG14" s="4">
        <v>2.6</v>
      </c>
    </row>
    <row r="15" spans="2:36" s="4" customFormat="1" x14ac:dyDescent="0.2">
      <c r="B15" t="s">
        <v>9</v>
      </c>
      <c r="F15" s="12">
        <f t="shared" si="2"/>
        <v>-23.599999999999998</v>
      </c>
      <c r="I15" s="4">
        <v>-2.7</v>
      </c>
      <c r="J15" s="4">
        <v>1.2</v>
      </c>
      <c r="K15" s="4">
        <v>-0.9</v>
      </c>
      <c r="L15" s="4">
        <v>1.6</v>
      </c>
      <c r="M15" s="4">
        <v>-1</v>
      </c>
      <c r="P15" s="4">
        <v>-1.5</v>
      </c>
      <c r="Q15" s="4">
        <v>-2.8</v>
      </c>
      <c r="R15" s="4">
        <v>-1.1000000000000001</v>
      </c>
      <c r="S15" s="4">
        <v>-4.5</v>
      </c>
      <c r="T15" s="4">
        <v>-2</v>
      </c>
      <c r="W15" s="4">
        <v>-2</v>
      </c>
      <c r="X15" s="4">
        <v>0</v>
      </c>
      <c r="Y15" s="4">
        <v>0</v>
      </c>
      <c r="Z15" s="4">
        <v>-1.2</v>
      </c>
      <c r="AA15" s="4">
        <v>-2.8</v>
      </c>
      <c r="AD15" s="4">
        <v>-0.9</v>
      </c>
      <c r="AE15" s="4">
        <v>-0.7</v>
      </c>
      <c r="AF15" s="4">
        <v>-1.2</v>
      </c>
      <c r="AG15" s="4">
        <v>-1.1000000000000001</v>
      </c>
    </row>
    <row r="16" spans="2:36" s="4" customFormat="1" x14ac:dyDescent="0.2">
      <c r="B16" t="s">
        <v>43</v>
      </c>
      <c r="F16" s="12">
        <f t="shared" si="2"/>
        <v>7.8999999999999995</v>
      </c>
      <c r="G16" s="4">
        <v>0</v>
      </c>
      <c r="H16" s="4">
        <v>0</v>
      </c>
      <c r="I16" s="4">
        <v>0</v>
      </c>
      <c r="J16" s="4">
        <v>1.7</v>
      </c>
      <c r="K16" s="4">
        <v>6.4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-0.1</v>
      </c>
      <c r="T16" s="4">
        <v>0</v>
      </c>
      <c r="U16" s="4">
        <v>0</v>
      </c>
      <c r="V16" s="4">
        <v>0</v>
      </c>
      <c r="W16" s="4">
        <v>0.2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-0.1</v>
      </c>
      <c r="AE16" s="4">
        <v>-0.2</v>
      </c>
      <c r="AF16" s="4">
        <v>0</v>
      </c>
      <c r="AG16" s="4">
        <v>0</v>
      </c>
    </row>
    <row r="17" spans="2:56" s="5" customFormat="1" x14ac:dyDescent="0.2">
      <c r="B17" s="1" t="s">
        <v>22</v>
      </c>
      <c r="F17" s="12">
        <f>SUM(F10:F16)</f>
        <v>1411.8000000000009</v>
      </c>
      <c r="G17" s="17">
        <f t="shared" ref="G17:AJ17" si="3">SUM(G10:G16)</f>
        <v>0</v>
      </c>
      <c r="H17" s="17">
        <f t="shared" si="3"/>
        <v>0</v>
      </c>
      <c r="I17" s="17">
        <f t="shared" si="3"/>
        <v>856.4</v>
      </c>
      <c r="J17" s="17">
        <f t="shared" si="3"/>
        <v>-138.4</v>
      </c>
      <c r="K17" s="17">
        <f t="shared" si="3"/>
        <v>-24.699999999999996</v>
      </c>
      <c r="L17" s="17">
        <f t="shared" si="3"/>
        <v>-91.2</v>
      </c>
      <c r="M17" s="17">
        <f t="shared" si="3"/>
        <v>40.200000000000003</v>
      </c>
      <c r="N17" s="17">
        <f t="shared" si="3"/>
        <v>0</v>
      </c>
      <c r="O17" s="17">
        <f t="shared" si="3"/>
        <v>0</v>
      </c>
      <c r="P17" s="17">
        <f t="shared" si="3"/>
        <v>101</v>
      </c>
      <c r="Q17" s="17">
        <f t="shared" si="3"/>
        <v>144.69999999999999</v>
      </c>
      <c r="R17" s="17">
        <f t="shared" si="3"/>
        <v>32</v>
      </c>
      <c r="S17" s="17">
        <f t="shared" si="3"/>
        <v>21.4</v>
      </c>
      <c r="T17" s="17">
        <f t="shared" si="3"/>
        <v>46.000000000000007</v>
      </c>
      <c r="U17" s="17">
        <f t="shared" si="3"/>
        <v>0</v>
      </c>
      <c r="V17" s="17">
        <f t="shared" si="3"/>
        <v>0</v>
      </c>
      <c r="W17" s="17">
        <f t="shared" si="3"/>
        <v>-8.6999999999999993</v>
      </c>
      <c r="X17" s="17">
        <f t="shared" si="3"/>
        <v>9.0000000000000053</v>
      </c>
      <c r="Y17" s="17">
        <f t="shared" si="3"/>
        <v>127.00000000000001</v>
      </c>
      <c r="Z17" s="17">
        <f t="shared" si="3"/>
        <v>-114.4</v>
      </c>
      <c r="AA17" s="17">
        <f t="shared" si="3"/>
        <v>-21.599999999999998</v>
      </c>
      <c r="AB17" s="17">
        <f t="shared" si="3"/>
        <v>0</v>
      </c>
      <c r="AC17" s="17">
        <f t="shared" si="3"/>
        <v>0</v>
      </c>
      <c r="AD17" s="17">
        <f t="shared" si="3"/>
        <v>40</v>
      </c>
      <c r="AE17" s="17">
        <f t="shared" si="3"/>
        <v>312.60000000000002</v>
      </c>
      <c r="AF17" s="17">
        <f t="shared" si="3"/>
        <v>-43.9</v>
      </c>
      <c r="AG17" s="17">
        <f t="shared" si="3"/>
        <v>124.4</v>
      </c>
      <c r="AH17" s="17">
        <f t="shared" si="3"/>
        <v>0</v>
      </c>
      <c r="AI17" s="17">
        <f t="shared" si="3"/>
        <v>0</v>
      </c>
      <c r="AJ17" s="17">
        <f t="shared" si="3"/>
        <v>0</v>
      </c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2:56" s="4" customFormat="1" x14ac:dyDescent="0.2">
      <c r="B18" t="s">
        <v>13</v>
      </c>
      <c r="F18" s="12">
        <f>SUM(G18:AL18)</f>
        <v>-13.7</v>
      </c>
      <c r="I18" s="4">
        <v>-1.1000000000000001</v>
      </c>
      <c r="J18" s="4">
        <v>-1.7</v>
      </c>
      <c r="K18" s="4">
        <v>-0.3</v>
      </c>
      <c r="L18" s="4">
        <v>-0.7</v>
      </c>
      <c r="M18" s="4">
        <v>0.2</v>
      </c>
      <c r="P18" s="4">
        <v>-1.1000000000000001</v>
      </c>
      <c r="Q18" s="4">
        <v>-0.4</v>
      </c>
      <c r="R18" s="4">
        <v>-1.1000000000000001</v>
      </c>
      <c r="S18" s="4">
        <v>-0.5</v>
      </c>
      <c r="T18" s="4">
        <v>-1.2</v>
      </c>
      <c r="W18" s="4">
        <v>-1.1000000000000001</v>
      </c>
      <c r="X18" s="4">
        <v>-0.6</v>
      </c>
      <c r="Y18" s="4">
        <v>-0.1</v>
      </c>
      <c r="Z18" s="4">
        <v>-0.2</v>
      </c>
      <c r="AA18" s="4">
        <v>-1</v>
      </c>
      <c r="AD18" s="4">
        <v>-0.1</v>
      </c>
      <c r="AE18" s="4">
        <v>-0.8</v>
      </c>
      <c r="AF18" s="4">
        <v>-1.1000000000000001</v>
      </c>
      <c r="AG18" s="4">
        <v>-0.8</v>
      </c>
    </row>
    <row r="19" spans="2:56" s="4" customFormat="1" x14ac:dyDescent="0.2">
      <c r="B19" t="s">
        <v>26</v>
      </c>
      <c r="F19" s="12">
        <f>SUM(G19:AL19)</f>
        <v>-8.5999999999999961</v>
      </c>
      <c r="I19" s="4">
        <v>-0.4</v>
      </c>
      <c r="J19" s="4">
        <v>0.1</v>
      </c>
      <c r="K19" s="4">
        <v>0</v>
      </c>
      <c r="L19" s="4">
        <v>0</v>
      </c>
      <c r="M19" s="4">
        <v>0</v>
      </c>
      <c r="P19" s="4">
        <v>3.8</v>
      </c>
      <c r="Q19" s="4">
        <v>-0.3</v>
      </c>
      <c r="R19" s="4">
        <v>0</v>
      </c>
      <c r="S19" s="4">
        <v>0.3</v>
      </c>
      <c r="T19" s="4">
        <v>0</v>
      </c>
      <c r="W19" s="4">
        <v>0</v>
      </c>
      <c r="X19" s="4">
        <v>0</v>
      </c>
      <c r="Y19" s="4">
        <v>0</v>
      </c>
      <c r="Z19" s="4">
        <v>-18.399999999999999</v>
      </c>
      <c r="AA19" s="4">
        <v>-0.2</v>
      </c>
      <c r="AD19" s="4">
        <v>-0.7</v>
      </c>
      <c r="AE19" s="4">
        <v>6.8</v>
      </c>
      <c r="AF19" s="4">
        <v>0</v>
      </c>
      <c r="AG19" s="4">
        <v>0.4</v>
      </c>
    </row>
    <row r="20" spans="2:56" s="4" customFormat="1" x14ac:dyDescent="0.2">
      <c r="B20" t="s">
        <v>19</v>
      </c>
      <c r="F20" s="12">
        <f>SUM(G20:AL20)</f>
        <v>-22.699999999999996</v>
      </c>
      <c r="I20" s="4">
        <v>33.9</v>
      </c>
      <c r="J20" s="4">
        <v>-3.3</v>
      </c>
      <c r="K20" s="4">
        <v>-3.5</v>
      </c>
      <c r="L20" s="4">
        <v>-2.9</v>
      </c>
      <c r="M20" s="4">
        <v>-6.7</v>
      </c>
      <c r="P20" s="4">
        <v>-5.3</v>
      </c>
      <c r="Q20" s="4">
        <v>14</v>
      </c>
      <c r="R20" s="4">
        <v>1.8</v>
      </c>
      <c r="S20" s="4">
        <v>-12</v>
      </c>
      <c r="T20" s="4">
        <v>-4.7</v>
      </c>
      <c r="W20" s="4">
        <v>-1.7</v>
      </c>
      <c r="X20" s="4">
        <v>-2.7</v>
      </c>
      <c r="Y20" s="4">
        <v>-1.5</v>
      </c>
      <c r="Z20" s="4">
        <v>-2</v>
      </c>
      <c r="AA20" s="4">
        <v>-9.6999999999999993</v>
      </c>
      <c r="AD20" s="4">
        <v>-12</v>
      </c>
      <c r="AE20" s="4">
        <v>-6</v>
      </c>
      <c r="AF20" s="4">
        <v>-7.4</v>
      </c>
      <c r="AG20" s="4">
        <v>9</v>
      </c>
    </row>
    <row r="21" spans="2:56" s="5" customFormat="1" x14ac:dyDescent="0.2">
      <c r="B21" s="1" t="s">
        <v>11</v>
      </c>
      <c r="F21" s="12">
        <f>F17+F18+F20+F19</f>
        <v>1366.8000000000009</v>
      </c>
      <c r="G21" s="17">
        <f t="shared" ref="G21:AJ21" si="4">G17+G18+G20+G19</f>
        <v>0</v>
      </c>
      <c r="H21" s="17">
        <f t="shared" si="4"/>
        <v>0</v>
      </c>
      <c r="I21" s="17">
        <f t="shared" si="4"/>
        <v>888.8</v>
      </c>
      <c r="J21" s="17">
        <f t="shared" si="4"/>
        <v>-143.30000000000001</v>
      </c>
      <c r="K21" s="17">
        <f t="shared" si="4"/>
        <v>-28.499999999999996</v>
      </c>
      <c r="L21" s="17">
        <f t="shared" si="4"/>
        <v>-94.800000000000011</v>
      </c>
      <c r="M21" s="17">
        <f t="shared" si="4"/>
        <v>33.700000000000003</v>
      </c>
      <c r="N21" s="17">
        <f t="shared" si="4"/>
        <v>0</v>
      </c>
      <c r="O21" s="17">
        <f t="shared" si="4"/>
        <v>0</v>
      </c>
      <c r="P21" s="17">
        <f t="shared" si="4"/>
        <v>98.4</v>
      </c>
      <c r="Q21" s="17">
        <f t="shared" si="4"/>
        <v>157.99999999999997</v>
      </c>
      <c r="R21" s="17">
        <f t="shared" si="4"/>
        <v>32.699999999999996</v>
      </c>
      <c r="S21" s="17">
        <f t="shared" si="4"/>
        <v>9.1999999999999993</v>
      </c>
      <c r="T21" s="17">
        <f t="shared" si="4"/>
        <v>40.1</v>
      </c>
      <c r="U21" s="17">
        <f t="shared" si="4"/>
        <v>0</v>
      </c>
      <c r="V21" s="17">
        <f t="shared" si="4"/>
        <v>0</v>
      </c>
      <c r="W21" s="17">
        <f t="shared" si="4"/>
        <v>-11.499999999999998</v>
      </c>
      <c r="X21" s="17">
        <f t="shared" si="4"/>
        <v>5.7000000000000055</v>
      </c>
      <c r="Y21" s="17">
        <f t="shared" si="4"/>
        <v>125.40000000000002</v>
      </c>
      <c r="Z21" s="17">
        <f t="shared" si="4"/>
        <v>-135</v>
      </c>
      <c r="AA21" s="17">
        <f t="shared" si="4"/>
        <v>-32.5</v>
      </c>
      <c r="AB21" s="17">
        <f t="shared" si="4"/>
        <v>0</v>
      </c>
      <c r="AC21" s="17">
        <f t="shared" si="4"/>
        <v>0</v>
      </c>
      <c r="AD21" s="17">
        <f t="shared" si="4"/>
        <v>27.2</v>
      </c>
      <c r="AE21" s="17">
        <f t="shared" si="4"/>
        <v>312.60000000000002</v>
      </c>
      <c r="AF21" s="17">
        <f t="shared" si="4"/>
        <v>-52.4</v>
      </c>
      <c r="AG21" s="17">
        <f t="shared" si="4"/>
        <v>133.00000000000003</v>
      </c>
      <c r="AH21" s="17">
        <f t="shared" si="4"/>
        <v>0</v>
      </c>
      <c r="AI21" s="17">
        <f t="shared" si="4"/>
        <v>0</v>
      </c>
      <c r="AJ21" s="17">
        <f t="shared" si="4"/>
        <v>0</v>
      </c>
    </row>
    <row r="22" spans="2:56" s="4" customFormat="1" x14ac:dyDescent="0.2">
      <c r="B22" t="s">
        <v>12</v>
      </c>
      <c r="F22" s="12">
        <f>SUM(G22:AL22)</f>
        <v>-153.20000000000002</v>
      </c>
      <c r="G22" s="4">
        <v>0</v>
      </c>
      <c r="H22" s="4">
        <v>0</v>
      </c>
      <c r="I22" s="4">
        <v>15.9</v>
      </c>
      <c r="J22" s="4">
        <v>3.5</v>
      </c>
      <c r="K22" s="4">
        <v>-11.8</v>
      </c>
      <c r="L22" s="4">
        <v>-111.7</v>
      </c>
      <c r="M22" s="4">
        <v>23.5</v>
      </c>
      <c r="P22" s="4">
        <v>12.8</v>
      </c>
      <c r="Q22" s="4">
        <v>-80</v>
      </c>
      <c r="R22" s="4">
        <v>-3.7</v>
      </c>
      <c r="S22" s="4">
        <v>-24.1</v>
      </c>
      <c r="T22" s="4">
        <v>7.1</v>
      </c>
      <c r="W22" s="4">
        <v>-0.5</v>
      </c>
      <c r="X22" s="4">
        <v>-23.2</v>
      </c>
      <c r="Y22" s="4">
        <v>-1</v>
      </c>
      <c r="Z22" s="4">
        <v>16.100000000000001</v>
      </c>
      <c r="AA22" s="4">
        <v>32.6</v>
      </c>
      <c r="AD22" s="4">
        <v>-6.5</v>
      </c>
      <c r="AE22" s="4">
        <f>-21.4+7.5</f>
        <v>-13.899999999999999</v>
      </c>
      <c r="AF22" s="4">
        <f>-4.9+7</f>
        <v>2.0999999999999996</v>
      </c>
      <c r="AG22" s="4">
        <f>-4.8+14.4</f>
        <v>9.6000000000000014</v>
      </c>
    </row>
    <row r="23" spans="2:56" s="4" customFormat="1" x14ac:dyDescent="0.2">
      <c r="B23" t="s">
        <v>34</v>
      </c>
      <c r="F23" s="12">
        <f>SUM(G23:AL23)</f>
        <v>48.900000000000013</v>
      </c>
      <c r="I23" s="4">
        <v>0.9</v>
      </c>
      <c r="J23" s="4">
        <v>-0.3</v>
      </c>
      <c r="K23" s="4">
        <v>-0.2</v>
      </c>
      <c r="L23" s="4">
        <v>-0.3</v>
      </c>
      <c r="M23" s="4">
        <v>0.6</v>
      </c>
      <c r="P23" s="4">
        <v>1.8</v>
      </c>
      <c r="Q23" s="4">
        <v>0.2</v>
      </c>
      <c r="R23" s="4">
        <v>4.5999999999999996</v>
      </c>
      <c r="S23" s="4">
        <v>24.3</v>
      </c>
      <c r="T23" s="4">
        <v>-0.2</v>
      </c>
      <c r="U23" s="4">
        <v>0</v>
      </c>
      <c r="V23" s="4">
        <v>0</v>
      </c>
      <c r="W23" s="4">
        <v>0.4</v>
      </c>
      <c r="X23" s="4">
        <v>1.3</v>
      </c>
      <c r="Y23" s="4">
        <v>0</v>
      </c>
      <c r="Z23" s="4">
        <v>-0.2</v>
      </c>
      <c r="AA23" s="4">
        <f>16.7-0.4</f>
        <v>16.3</v>
      </c>
      <c r="AD23" s="4">
        <v>-0.8</v>
      </c>
      <c r="AE23" s="4">
        <v>0.2</v>
      </c>
      <c r="AF23" s="4">
        <v>1.1000000000000001</v>
      </c>
      <c r="AG23" s="4">
        <v>-0.8</v>
      </c>
      <c r="AH23" s="4">
        <v>0</v>
      </c>
      <c r="AI23" s="4">
        <v>0</v>
      </c>
      <c r="AJ23" s="4">
        <v>0</v>
      </c>
    </row>
    <row r="24" spans="2:56" s="4" customFormat="1" x14ac:dyDescent="0.2">
      <c r="B24" t="s">
        <v>14</v>
      </c>
      <c r="F24" s="12">
        <f>SUM(G24:AL24)</f>
        <v>-369.4000000000002</v>
      </c>
      <c r="I24" s="4">
        <v>-54.7</v>
      </c>
      <c r="J24" s="4">
        <v>23.4</v>
      </c>
      <c r="K24" s="4">
        <v>15.6</v>
      </c>
      <c r="L24" s="4">
        <v>-20.3</v>
      </c>
      <c r="M24" s="4">
        <v>119.2</v>
      </c>
      <c r="P24" s="4">
        <v>-213</v>
      </c>
      <c r="Q24" s="4">
        <v>-149.4</v>
      </c>
      <c r="R24" s="4">
        <v>-71</v>
      </c>
      <c r="S24" s="4">
        <v>-30.6</v>
      </c>
      <c r="T24" s="4">
        <v>30.8</v>
      </c>
      <c r="W24" s="4">
        <v>-112.2</v>
      </c>
      <c r="X24" s="4">
        <v>62.4</v>
      </c>
      <c r="Y24" s="4">
        <v>129.19999999999999</v>
      </c>
      <c r="Z24" s="4">
        <v>23.6</v>
      </c>
      <c r="AA24" s="4">
        <f>-977.1+947</f>
        <v>-30.100000000000023</v>
      </c>
      <c r="AD24" s="4">
        <v>16.399999999999999</v>
      </c>
      <c r="AE24" s="4">
        <v>-29.1</v>
      </c>
      <c r="AF24" s="4">
        <v>12.9</v>
      </c>
      <c r="AG24" s="4">
        <v>-92.5</v>
      </c>
      <c r="AH24" s="4">
        <v>0</v>
      </c>
      <c r="AI24" s="4">
        <v>0</v>
      </c>
      <c r="AJ24" s="4">
        <v>0</v>
      </c>
    </row>
    <row r="25" spans="2:56" s="4" customFormat="1" x14ac:dyDescent="0.2">
      <c r="B25" t="s">
        <v>10</v>
      </c>
      <c r="F25" s="12">
        <f>SUM(G25:AL25)</f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</row>
    <row r="26" spans="2:56" s="5" customFormat="1" x14ac:dyDescent="0.2">
      <c r="B26" s="1" t="s">
        <v>15</v>
      </c>
      <c r="F26" s="13">
        <f t="shared" ref="F26:AJ26" si="5">F9+F21+F22+F23+F24+F25</f>
        <v>972.70000000000061</v>
      </c>
      <c r="G26" s="17">
        <f t="shared" si="5"/>
        <v>0</v>
      </c>
      <c r="H26" s="17">
        <f t="shared" si="5"/>
        <v>0</v>
      </c>
      <c r="I26" s="17">
        <f t="shared" si="5"/>
        <v>907.79999999999984</v>
      </c>
      <c r="J26" s="17">
        <f t="shared" si="5"/>
        <v>-119.70000000000002</v>
      </c>
      <c r="K26" s="17">
        <f t="shared" si="5"/>
        <v>-26.299999999999997</v>
      </c>
      <c r="L26" s="17">
        <f t="shared" si="5"/>
        <v>-220.70000000000005</v>
      </c>
      <c r="M26" s="17">
        <f t="shared" si="5"/>
        <v>180.10000000000002</v>
      </c>
      <c r="N26" s="17">
        <f t="shared" si="5"/>
        <v>0</v>
      </c>
      <c r="O26" s="17">
        <f t="shared" si="5"/>
        <v>0</v>
      </c>
      <c r="P26" s="17">
        <f t="shared" si="5"/>
        <v>-103.2</v>
      </c>
      <c r="Q26" s="17">
        <f t="shared" si="5"/>
        <v>-76.90000000000002</v>
      </c>
      <c r="R26" s="17">
        <f t="shared" si="5"/>
        <v>-34.000000000000007</v>
      </c>
      <c r="S26" s="17">
        <f t="shared" si="5"/>
        <v>-21.1</v>
      </c>
      <c r="T26" s="17">
        <f t="shared" si="5"/>
        <v>78.7</v>
      </c>
      <c r="U26" s="17">
        <f t="shared" si="5"/>
        <v>0</v>
      </c>
      <c r="V26" s="17">
        <f t="shared" si="5"/>
        <v>0</v>
      </c>
      <c r="W26" s="17">
        <f t="shared" si="5"/>
        <v>-106.6</v>
      </c>
      <c r="X26" s="17">
        <f t="shared" si="5"/>
        <v>47.900000000000006</v>
      </c>
      <c r="Y26" s="17">
        <f t="shared" si="5"/>
        <v>253.60000000000002</v>
      </c>
      <c r="Z26" s="17">
        <f t="shared" si="5"/>
        <v>-99.9</v>
      </c>
      <c r="AA26" s="17">
        <f t="shared" si="5"/>
        <v>-5.0000000000000213</v>
      </c>
      <c r="AB26" s="17">
        <f t="shared" si="5"/>
        <v>0</v>
      </c>
      <c r="AC26" s="17">
        <f t="shared" si="5"/>
        <v>0</v>
      </c>
      <c r="AD26" s="17">
        <f t="shared" si="5"/>
        <v>35.9</v>
      </c>
      <c r="AE26" s="17">
        <f t="shared" si="5"/>
        <v>271.10000000000002</v>
      </c>
      <c r="AF26" s="17">
        <f t="shared" si="5"/>
        <v>-37.099999999999994</v>
      </c>
      <c r="AG26" s="17">
        <f t="shared" si="5"/>
        <v>48.100000000000023</v>
      </c>
      <c r="AH26" s="17">
        <f t="shared" si="5"/>
        <v>0</v>
      </c>
      <c r="AI26" s="17">
        <f t="shared" si="5"/>
        <v>0</v>
      </c>
      <c r="AJ26" s="17">
        <f t="shared" si="5"/>
        <v>0</v>
      </c>
    </row>
    <row r="28" spans="2:56" x14ac:dyDescent="0.2">
      <c r="B28" s="14" t="s">
        <v>17</v>
      </c>
    </row>
    <row r="29" spans="2:56" x14ac:dyDescent="0.2">
      <c r="B29" s="14" t="s">
        <v>18</v>
      </c>
    </row>
    <row r="30" spans="2:56" x14ac:dyDescent="0.2">
      <c r="B30" s="14" t="s">
        <v>23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45"/>
  <sheetViews>
    <sheetView tabSelected="1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K23" sqref="K23"/>
    </sheetView>
  </sheetViews>
  <sheetFormatPr defaultRowHeight="12.75" x14ac:dyDescent="0.2"/>
  <cols>
    <col min="6" max="6" width="13.7109375" style="1" bestFit="1" customWidth="1"/>
    <col min="7" max="7" width="0" hidden="1" customWidth="1"/>
    <col min="8" max="8" width="3" customWidth="1"/>
    <col min="10" max="10" width="3" customWidth="1"/>
    <col min="11" max="11" width="9.42578125" bestFit="1" customWidth="1"/>
    <col min="12" max="12" width="3" customWidth="1"/>
    <col min="13" max="13" width="10" bestFit="1" customWidth="1"/>
    <col min="14" max="14" width="3" customWidth="1"/>
    <col min="15" max="16" width="0" hidden="1" customWidth="1"/>
    <col min="17" max="17" width="13.5703125" style="4" bestFit="1" customWidth="1"/>
    <col min="22" max="22" width="0" hidden="1" customWidth="1"/>
    <col min="23" max="23" width="9.28515625" hidden="1" customWidth="1"/>
    <col min="29" max="30" width="0" hidden="1" customWidth="1"/>
    <col min="36" max="37" width="0" hidden="1" customWidth="1"/>
  </cols>
  <sheetData>
    <row r="1" spans="2:38" ht="15.75" x14ac:dyDescent="0.25">
      <c r="B1" s="29" t="s">
        <v>35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2:38" ht="15.75" x14ac:dyDescent="0.25">
      <c r="B2" s="29" t="s">
        <v>21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2:38" ht="15.75" x14ac:dyDescent="0.25">
      <c r="B3" s="29" t="s">
        <v>0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2:38" x14ac:dyDescent="0.2">
      <c r="B4" s="30" t="s">
        <v>39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2:38" x14ac:dyDescent="0.2">
      <c r="Q5" s="19">
        <v>37162</v>
      </c>
    </row>
    <row r="6" spans="2:38" x14ac:dyDescent="0.2">
      <c r="F6" s="15" t="s">
        <v>1</v>
      </c>
      <c r="I6" s="6" t="s">
        <v>20</v>
      </c>
      <c r="J6" s="6"/>
      <c r="L6" s="6"/>
      <c r="M6" s="6"/>
      <c r="Q6" s="18" t="s">
        <v>24</v>
      </c>
    </row>
    <row r="7" spans="2:38" x14ac:dyDescent="0.2">
      <c r="F7" s="16" t="s">
        <v>33</v>
      </c>
      <c r="G7" s="3" t="e">
        <f>I7+1</f>
        <v>#VALUE!</v>
      </c>
      <c r="H7" s="3"/>
      <c r="I7" s="7" t="s">
        <v>29</v>
      </c>
      <c r="J7" s="7"/>
      <c r="K7" s="7" t="s">
        <v>28</v>
      </c>
      <c r="L7" s="7"/>
      <c r="M7" s="7" t="s">
        <v>27</v>
      </c>
      <c r="N7" s="3"/>
      <c r="O7" s="3"/>
      <c r="P7" s="3"/>
      <c r="Q7" s="18" t="s">
        <v>25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2:38" x14ac:dyDescent="0.2">
      <c r="B8" t="s">
        <v>2</v>
      </c>
      <c r="F8" s="17">
        <f>SUM(I8:M8)</f>
        <v>179.2</v>
      </c>
      <c r="I8" s="4">
        <f>Sept!F7</f>
        <v>79.59999999999998</v>
      </c>
      <c r="J8" s="4"/>
      <c r="K8" s="4">
        <f>Aug!F7</f>
        <v>28.299999999999997</v>
      </c>
      <c r="L8" s="4"/>
      <c r="M8" s="4">
        <f>July!F7</f>
        <v>71.3</v>
      </c>
      <c r="Q8" s="4">
        <f>Sept!I7</f>
        <v>56.9</v>
      </c>
    </row>
    <row r="9" spans="2:38" x14ac:dyDescent="0.2">
      <c r="B9" t="s">
        <v>3</v>
      </c>
      <c r="F9" s="20">
        <f t="shared" ref="F9:F31" si="0">SUM(I9:M9)</f>
        <v>0</v>
      </c>
      <c r="I9" s="21">
        <f>Sept!F8</f>
        <v>0</v>
      </c>
      <c r="J9" s="4"/>
      <c r="K9" s="21">
        <f>Aug!F8</f>
        <v>0</v>
      </c>
      <c r="L9" s="23"/>
      <c r="M9" s="21">
        <f>July!F8</f>
        <v>0</v>
      </c>
      <c r="Q9" s="21">
        <f>Sept!I8</f>
        <v>0</v>
      </c>
    </row>
    <row r="10" spans="2:38" s="1" customFormat="1" x14ac:dyDescent="0.2">
      <c r="B10" s="1" t="s">
        <v>4</v>
      </c>
      <c r="F10" s="17">
        <f t="shared" si="0"/>
        <v>179.2</v>
      </c>
      <c r="I10" s="5">
        <f>Sept!F9</f>
        <v>79.59999999999998</v>
      </c>
      <c r="J10" s="5"/>
      <c r="K10" s="5">
        <f>Aug!F9</f>
        <v>28.299999999999997</v>
      </c>
      <c r="L10" s="5"/>
      <c r="M10" s="5">
        <f>July!F9</f>
        <v>71.3</v>
      </c>
      <c r="Q10" s="17">
        <f>Sept!I9</f>
        <v>56.9</v>
      </c>
    </row>
    <row r="11" spans="2:38" s="1" customFormat="1" ht="6" customHeight="1" x14ac:dyDescent="0.2">
      <c r="F11" s="17"/>
      <c r="I11" s="5"/>
      <c r="J11" s="5"/>
      <c r="K11" s="5"/>
      <c r="L11" s="5"/>
      <c r="M11" s="5"/>
    </row>
    <row r="12" spans="2:38" ht="14.25" x14ac:dyDescent="0.2">
      <c r="B12" t="s">
        <v>44</v>
      </c>
      <c r="F12" s="17">
        <f t="shared" si="0"/>
        <v>1375.6000000000004</v>
      </c>
      <c r="I12" s="4">
        <f>Sept!F10</f>
        <v>1588.0000000000005</v>
      </c>
      <c r="J12" s="4"/>
      <c r="K12" s="4">
        <f>Aug!F10</f>
        <v>-76.69999999999996</v>
      </c>
      <c r="L12" s="4"/>
      <c r="M12" s="4">
        <f>July!F10</f>
        <v>-135.70000000000007</v>
      </c>
      <c r="Q12" s="4">
        <f>Sept!I10</f>
        <v>693.3</v>
      </c>
    </row>
    <row r="13" spans="2:38" x14ac:dyDescent="0.2">
      <c r="B13" t="s">
        <v>6</v>
      </c>
      <c r="F13" s="17">
        <f t="shared" si="0"/>
        <v>-68.400000000000034</v>
      </c>
      <c r="I13" s="4">
        <f>Sept!F11</f>
        <v>-9.1000000000000014</v>
      </c>
      <c r="J13" s="4"/>
      <c r="K13" s="4">
        <f>Aug!F11</f>
        <v>-123.00000000000003</v>
      </c>
      <c r="L13" s="4"/>
      <c r="M13" s="4">
        <f>July!F11</f>
        <v>63.699999999999989</v>
      </c>
      <c r="Q13" s="4">
        <f>Sept!I11</f>
        <v>42.7</v>
      </c>
    </row>
    <row r="14" spans="2:38" x14ac:dyDescent="0.2">
      <c r="B14" t="s">
        <v>40</v>
      </c>
      <c r="F14" s="17">
        <f t="shared" si="0"/>
        <v>0</v>
      </c>
      <c r="I14" s="4">
        <f>Sept!F12</f>
        <v>0</v>
      </c>
      <c r="J14" s="4"/>
      <c r="K14" s="4">
        <f>Aug!F12</f>
        <v>0</v>
      </c>
      <c r="L14" s="4"/>
      <c r="M14" s="4">
        <f>July!F12</f>
        <v>0</v>
      </c>
      <c r="Q14" s="4">
        <f>Sept!I12</f>
        <v>0</v>
      </c>
    </row>
    <row r="15" spans="2:38" ht="14.25" x14ac:dyDescent="0.2">
      <c r="B15" t="s">
        <v>45</v>
      </c>
      <c r="F15" s="17">
        <f t="shared" si="0"/>
        <v>-128.20000000000002</v>
      </c>
      <c r="I15" s="4">
        <f>Sept!F13</f>
        <v>-129.80000000000001</v>
      </c>
      <c r="J15" s="4"/>
      <c r="K15" s="4">
        <f>Aug!F13</f>
        <v>40</v>
      </c>
      <c r="L15" s="4"/>
      <c r="M15" s="4">
        <f>July!F13</f>
        <v>-38.400000000000006</v>
      </c>
      <c r="Q15" s="4">
        <f>Sept!I13</f>
        <v>134.5</v>
      </c>
    </row>
    <row r="16" spans="2:38" x14ac:dyDescent="0.2">
      <c r="B16" t="s">
        <v>8</v>
      </c>
      <c r="F16" s="17">
        <f t="shared" si="0"/>
        <v>-29.100000000000009</v>
      </c>
      <c r="I16" s="4">
        <f>Sept!F14</f>
        <v>-21.6</v>
      </c>
      <c r="J16" s="4"/>
      <c r="K16" s="4">
        <f>Aug!F14</f>
        <v>2.8999999999999995</v>
      </c>
      <c r="L16" s="4"/>
      <c r="M16" s="4">
        <f>July!F14</f>
        <v>-10.400000000000004</v>
      </c>
      <c r="Q16" s="4">
        <f>Sept!I14</f>
        <v>-11.4</v>
      </c>
    </row>
    <row r="17" spans="2:40" x14ac:dyDescent="0.2">
      <c r="B17" t="s">
        <v>9</v>
      </c>
      <c r="F17" s="17">
        <f t="shared" si="0"/>
        <v>-88.6</v>
      </c>
      <c r="I17" s="4">
        <f>Sept!F15</f>
        <v>-23.599999999999998</v>
      </c>
      <c r="J17" s="4"/>
      <c r="K17" s="4">
        <f>Aug!F15</f>
        <v>-33.700000000000003</v>
      </c>
      <c r="L17" s="4"/>
      <c r="M17" s="4">
        <f>July!F15</f>
        <v>-31.300000000000004</v>
      </c>
      <c r="Q17" s="4">
        <f>Sept!I15</f>
        <v>-2.7</v>
      </c>
    </row>
    <row r="18" spans="2:40" x14ac:dyDescent="0.2">
      <c r="B18" t="s">
        <v>43</v>
      </c>
      <c r="F18" s="20">
        <f t="shared" si="0"/>
        <v>6.5999999999999988</v>
      </c>
      <c r="I18" s="21">
        <f>Sept!F16</f>
        <v>7.8999999999999995</v>
      </c>
      <c r="J18" s="4"/>
      <c r="K18" s="21">
        <f>Aug!F16</f>
        <v>-1.1000000000000001</v>
      </c>
      <c r="L18" s="23"/>
      <c r="M18" s="21">
        <f>July!F16</f>
        <v>-0.2</v>
      </c>
      <c r="Q18" s="21">
        <f>Sept!I16</f>
        <v>0</v>
      </c>
    </row>
    <row r="19" spans="2:40" s="1" customFormat="1" x14ac:dyDescent="0.2">
      <c r="B19" s="1" t="s">
        <v>22</v>
      </c>
      <c r="F19" s="17">
        <f t="shared" si="0"/>
        <v>1067.9000000000008</v>
      </c>
      <c r="I19" s="5">
        <f>Sept!F17</f>
        <v>1411.8000000000009</v>
      </c>
      <c r="J19" s="5"/>
      <c r="K19" s="5">
        <f>Aug!F17</f>
        <v>-191.6</v>
      </c>
      <c r="L19" s="5"/>
      <c r="M19" s="5">
        <f>July!F17</f>
        <v>-152.3000000000001</v>
      </c>
      <c r="Q19" s="5">
        <f>Sept!I17</f>
        <v>856.4</v>
      </c>
    </row>
    <row r="20" spans="2:40" s="1" customFormat="1" ht="6" customHeight="1" x14ac:dyDescent="0.2">
      <c r="F20" s="17"/>
      <c r="I20" s="5"/>
      <c r="J20" s="5"/>
      <c r="K20" s="5"/>
      <c r="L20" s="5"/>
      <c r="M20" s="5"/>
    </row>
    <row r="21" spans="2:40" x14ac:dyDescent="0.2">
      <c r="B21" t="s">
        <v>13</v>
      </c>
      <c r="F21" s="17">
        <f>SUM(I21:M21)</f>
        <v>-60.9</v>
      </c>
      <c r="I21" s="4">
        <f>Sept!F18</f>
        <v>-13.7</v>
      </c>
      <c r="J21" s="4"/>
      <c r="K21" s="4">
        <f>Aug!F18</f>
        <v>-32.800000000000004</v>
      </c>
      <c r="L21" s="4"/>
      <c r="M21" s="4">
        <f>July!F18</f>
        <v>-14.399999999999999</v>
      </c>
      <c r="Q21" s="4">
        <f>Sept!I18</f>
        <v>-1.1000000000000001</v>
      </c>
    </row>
    <row r="22" spans="2:40" x14ac:dyDescent="0.2">
      <c r="B22" t="s">
        <v>26</v>
      </c>
      <c r="F22" s="17">
        <f>SUM(I22:M22)</f>
        <v>-12.899999999999995</v>
      </c>
      <c r="I22" s="4">
        <f>Sept!F19</f>
        <v>-8.5999999999999961</v>
      </c>
      <c r="J22" s="4"/>
      <c r="K22" s="4">
        <f>Aug!F19</f>
        <v>-4.6999999999999993</v>
      </c>
      <c r="L22" s="4"/>
      <c r="M22" s="4">
        <f>July!F19</f>
        <v>0.40000000000000013</v>
      </c>
      <c r="Q22" s="4">
        <f>Sept!I19</f>
        <v>-0.4</v>
      </c>
    </row>
    <row r="23" spans="2:40" x14ac:dyDescent="0.2">
      <c r="B23" t="s">
        <v>19</v>
      </c>
      <c r="F23" s="20">
        <f t="shared" si="0"/>
        <v>206.60000000000002</v>
      </c>
      <c r="I23" s="21">
        <f>Sept!F20</f>
        <v>-22.699999999999996</v>
      </c>
      <c r="J23" s="4"/>
      <c r="K23" s="21">
        <f>Aug!F20</f>
        <v>142.4</v>
      </c>
      <c r="L23" s="23"/>
      <c r="M23" s="21">
        <f>July!F20</f>
        <v>86.899999999999991</v>
      </c>
      <c r="Q23" s="21">
        <f>Sept!I20</f>
        <v>33.9</v>
      </c>
    </row>
    <row r="24" spans="2:40" s="1" customFormat="1" x14ac:dyDescent="0.2">
      <c r="B24" s="1" t="s">
        <v>11</v>
      </c>
      <c r="F24" s="17">
        <f>SUM(F19:F23)</f>
        <v>1200.7000000000007</v>
      </c>
      <c r="I24" s="5">
        <f>Sept!F21</f>
        <v>1366.8000000000009</v>
      </c>
      <c r="J24" s="5"/>
      <c r="K24" s="5">
        <f>Aug!F21</f>
        <v>-86.699999999999989</v>
      </c>
      <c r="L24" s="5"/>
      <c r="M24" s="5">
        <f>July!F21</f>
        <v>-79.400000000000105</v>
      </c>
      <c r="N24" s="5"/>
      <c r="O24" s="5">
        <f>O19+O27+O22+O23</f>
        <v>0</v>
      </c>
      <c r="P24" s="5">
        <f>P19+P27+P22+P23</f>
        <v>0</v>
      </c>
      <c r="Q24" s="5">
        <f>Sept!I21</f>
        <v>888.8</v>
      </c>
      <c r="R24" s="5"/>
      <c r="S24" s="5"/>
      <c r="T24" s="5"/>
      <c r="U24" s="5"/>
      <c r="V24" s="5">
        <f>V19+V27+V22+V23</f>
        <v>0</v>
      </c>
      <c r="W24" s="5">
        <f>W19+W27+W22+W23</f>
        <v>0</v>
      </c>
      <c r="X24" s="5"/>
      <c r="Y24" s="5"/>
      <c r="Z24" s="5"/>
      <c r="AA24" s="5"/>
      <c r="AB24" s="5"/>
      <c r="AC24" s="5">
        <f>AC19+AC27+AC22+AC23</f>
        <v>0</v>
      </c>
      <c r="AD24" s="5">
        <f>AD19+AD27+AD22+AD23</f>
        <v>0</v>
      </c>
      <c r="AE24" s="5"/>
      <c r="AF24" s="5"/>
      <c r="AG24" s="5"/>
      <c r="AH24" s="5"/>
      <c r="AI24" s="5">
        <f>AI19+AI27+AI22+AI23</f>
        <v>0</v>
      </c>
      <c r="AJ24" s="5">
        <f>AJ19+AJ27+AJ22+AJ23</f>
        <v>0</v>
      </c>
      <c r="AK24" s="5">
        <f>AK19+AK27+AK22+AK23</f>
        <v>0</v>
      </c>
      <c r="AL24" s="5">
        <f>AL19+AL27+AL22+AL23</f>
        <v>0</v>
      </c>
      <c r="AM24" s="5">
        <f>AM19+AM27+AM22+AM23</f>
        <v>0</v>
      </c>
      <c r="AN24" s="5"/>
    </row>
    <row r="25" spans="2:40" s="1" customFormat="1" ht="6" customHeight="1" x14ac:dyDescent="0.2">
      <c r="F25" s="17"/>
      <c r="I25" s="5"/>
      <c r="J25" s="5"/>
      <c r="K25" s="5"/>
      <c r="L25" s="5"/>
      <c r="M25" s="5"/>
      <c r="N25" s="5"/>
      <c r="O25" s="5"/>
      <c r="P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2:40" x14ac:dyDescent="0.2">
      <c r="B26" s="1" t="s">
        <v>12</v>
      </c>
      <c r="F26" s="17">
        <f t="shared" si="0"/>
        <v>-304.5</v>
      </c>
      <c r="I26" s="5">
        <f>Sept!F22</f>
        <v>-153.20000000000002</v>
      </c>
      <c r="J26" s="4"/>
      <c r="K26" s="5">
        <f>Aug!F22</f>
        <v>-59.3</v>
      </c>
      <c r="L26" s="5"/>
      <c r="M26" s="5">
        <f>July!F22</f>
        <v>-92</v>
      </c>
      <c r="N26" s="1"/>
      <c r="O26" s="1"/>
      <c r="P26" s="1"/>
      <c r="Q26" s="5">
        <f>Sept!I22</f>
        <v>15.9</v>
      </c>
    </row>
    <row r="27" spans="2:40" x14ac:dyDescent="0.2">
      <c r="B27" s="1" t="s">
        <v>34</v>
      </c>
      <c r="F27" s="17">
        <f>SUM(I27:M27)</f>
        <v>199.53</v>
      </c>
      <c r="I27" s="5">
        <f>Sept!F23</f>
        <v>48.900000000000013</v>
      </c>
      <c r="J27" s="4"/>
      <c r="K27" s="5">
        <f>Aug!F23</f>
        <v>87.3</v>
      </c>
      <c r="L27" s="5"/>
      <c r="M27" s="5">
        <f>July!F23</f>
        <v>63.329999999999991</v>
      </c>
      <c r="N27" s="1"/>
      <c r="O27" s="1"/>
      <c r="P27" s="1"/>
      <c r="Q27" s="5">
        <f>Sept!I23</f>
        <v>0.9</v>
      </c>
    </row>
    <row r="28" spans="2:40" x14ac:dyDescent="0.2">
      <c r="B28" s="1" t="s">
        <v>14</v>
      </c>
      <c r="F28" s="17">
        <f t="shared" si="0"/>
        <v>-488.9</v>
      </c>
      <c r="I28" s="5">
        <f>Sept!F24</f>
        <v>-369.4000000000002</v>
      </c>
      <c r="J28" s="4"/>
      <c r="K28" s="5">
        <f>Aug!F24</f>
        <v>-872.9</v>
      </c>
      <c r="L28" s="5"/>
      <c r="M28" s="5">
        <f>July!F24</f>
        <v>753.4000000000002</v>
      </c>
      <c r="N28" s="1"/>
      <c r="O28" s="1"/>
      <c r="P28" s="1"/>
      <c r="Q28" s="5">
        <f>Sept!I24</f>
        <v>-54.7</v>
      </c>
    </row>
    <row r="29" spans="2:40" x14ac:dyDescent="0.2">
      <c r="B29" s="1" t="s">
        <v>10</v>
      </c>
      <c r="F29" s="17">
        <f t="shared" si="0"/>
        <v>0</v>
      </c>
      <c r="I29" s="4">
        <f>Sept!F25</f>
        <v>0</v>
      </c>
      <c r="J29" s="4"/>
      <c r="K29" s="5">
        <f>Aug!F25</f>
        <v>0</v>
      </c>
      <c r="L29" s="5"/>
      <c r="M29" s="5">
        <f>July!F25</f>
        <v>0</v>
      </c>
      <c r="N29" s="1"/>
      <c r="O29" s="1"/>
      <c r="P29" s="1"/>
      <c r="Q29" s="5">
        <f>Sept!I25</f>
        <v>0</v>
      </c>
    </row>
    <row r="30" spans="2:40" ht="6" customHeight="1" x14ac:dyDescent="0.2">
      <c r="F30" s="17"/>
      <c r="I30" s="4"/>
      <c r="J30" s="4"/>
      <c r="K30" s="4"/>
      <c r="L30" s="23"/>
      <c r="M30" s="4"/>
    </row>
    <row r="31" spans="2:40" s="1" customFormat="1" ht="16.5" customHeight="1" thickBot="1" x14ac:dyDescent="0.25">
      <c r="B31" s="1" t="s">
        <v>42</v>
      </c>
      <c r="F31" s="22">
        <f t="shared" si="0"/>
        <v>786.03000000000077</v>
      </c>
      <c r="I31" s="22">
        <f>Sept!F26</f>
        <v>972.70000000000061</v>
      </c>
      <c r="J31" s="5"/>
      <c r="K31" s="22">
        <f>Aug!F26</f>
        <v>-903.3</v>
      </c>
      <c r="L31" s="17"/>
      <c r="M31" s="22">
        <f>July!F26</f>
        <v>716.63000000000011</v>
      </c>
      <c r="Q31" s="22">
        <f>Sept!$I$26</f>
        <v>907.79999999999984</v>
      </c>
    </row>
    <row r="32" spans="2:40" ht="13.5" thickTop="1" x14ac:dyDescent="0.2"/>
    <row r="33" spans="2:2" x14ac:dyDescent="0.2">
      <c r="B33" s="25" t="s">
        <v>17</v>
      </c>
    </row>
    <row r="34" spans="2:2" x14ac:dyDescent="0.2">
      <c r="B34" s="25" t="s">
        <v>18</v>
      </c>
    </row>
    <row r="35" spans="2:2" x14ac:dyDescent="0.2">
      <c r="B35" s="25" t="s">
        <v>37</v>
      </c>
    </row>
    <row r="36" spans="2:2" x14ac:dyDescent="0.2">
      <c r="B36" s="25" t="s">
        <v>38</v>
      </c>
    </row>
    <row r="37" spans="2:2" ht="3" customHeight="1" x14ac:dyDescent="0.2">
      <c r="B37" s="25"/>
    </row>
    <row r="38" spans="2:2" x14ac:dyDescent="0.2">
      <c r="B38" s="28" t="s">
        <v>47</v>
      </c>
    </row>
    <row r="39" spans="2:2" x14ac:dyDescent="0.2">
      <c r="B39" s="25" t="s">
        <v>48</v>
      </c>
    </row>
    <row r="40" spans="2:2" ht="3" customHeight="1" x14ac:dyDescent="0.2">
      <c r="B40" s="25"/>
    </row>
    <row r="41" spans="2:2" x14ac:dyDescent="0.2">
      <c r="B41" s="28" t="s">
        <v>46</v>
      </c>
    </row>
    <row r="42" spans="2:2" ht="3" customHeight="1" x14ac:dyDescent="0.2">
      <c r="B42" s="25"/>
    </row>
    <row r="43" spans="2:2" x14ac:dyDescent="0.2">
      <c r="B43" s="28" t="s">
        <v>41</v>
      </c>
    </row>
    <row r="44" spans="2:2" x14ac:dyDescent="0.2">
      <c r="B44" s="25" t="s">
        <v>36</v>
      </c>
    </row>
    <row r="45" spans="2:2" x14ac:dyDescent="0.2">
      <c r="B45" s="26"/>
    </row>
  </sheetData>
  <mergeCells count="4">
    <mergeCell ref="B1:Q1"/>
    <mergeCell ref="B2:Q2"/>
    <mergeCell ref="B3:Q3"/>
    <mergeCell ref="B4:Q4"/>
  </mergeCells>
  <phoneticPr fontId="0" type="noConversion"/>
  <printOptions horizontalCentered="1"/>
  <pageMargins left="0.75" right="0.75" top="1" bottom="1" header="0.5" footer="0.5"/>
  <pageSetup scale="92" orientation="landscape" r:id="rId1"/>
  <headerFooter alignWithMargins="0">
    <oddHeader>&amp;C&amp;"Arial,Bold"Includes ONLY Banking Activity Monitored in Houston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Jan Havlíček</cp:lastModifiedBy>
  <cp:lastPrinted>2001-10-23T20:37:49Z</cp:lastPrinted>
  <dcterms:created xsi:type="dcterms:W3CDTF">2001-06-11T15:39:54Z</dcterms:created>
  <dcterms:modified xsi:type="dcterms:W3CDTF">2023-09-18T18:54:08Z</dcterms:modified>
</cp:coreProperties>
</file>