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827"/>
  <workbookPr codeName="ThisWorkbook"/>
  <mc:AlternateContent xmlns:mc="http://schemas.openxmlformats.org/markup-compatibility/2006">
    <mc:Choice Requires="x15">
      <x15ac:absPath xmlns:x15ac="http://schemas.microsoft.com/office/spreadsheetml/2010/11/ac" url="C:\Users\havli\AppData\Local\Temp\"/>
    </mc:Choice>
  </mc:AlternateContent>
  <xr:revisionPtr revIDLastSave="0" documentId="8_{0AD43B35-8094-4C92-BCA2-5F0462078B02}" xr6:coauthVersionLast="47" xr6:coauthVersionMax="47" xr10:uidLastSave="{00000000-0000-0000-0000-000000000000}"/>
  <bookViews>
    <workbookView xWindow="-120" yWindow="-120" windowWidth="38640" windowHeight="15720" tabRatio="629" activeTab="3"/>
  </bookViews>
  <sheets>
    <sheet name="Product Types" sheetId="16" r:id="rId1"/>
    <sheet name="UKGas" sheetId="1" r:id="rId2"/>
    <sheet name="UKPower" sheetId="3" r:id="rId3"/>
    <sheet name="LongDescriptions" sheetId="18" r:id="rId4"/>
    <sheet name="Liquids" sheetId="9" r:id="rId5"/>
    <sheet name="IberianPower" sheetId="6" r:id="rId6"/>
    <sheet name="Weather" sheetId="8" r:id="rId7"/>
    <sheet name="Languages" sheetId="13" r:id="rId8"/>
    <sheet name="ContGas" sheetId="2" r:id="rId9"/>
    <sheet name="ContPower" sheetId="4" r:id="rId10"/>
    <sheet name="NordicPower" sheetId="12" r:id="rId11"/>
    <sheet name="Coal" sheetId="7" r:id="rId12"/>
    <sheet name="MC Weather" sheetId="15" r:id="rId13"/>
    <sheet name="Latency" sheetId="17" r:id="rId14"/>
    <sheet name="PTLong" sheetId="14" r:id="rId15"/>
  </sheets>
  <externalReferences>
    <externalReference r:id="rId16"/>
    <externalReference r:id="rId17"/>
  </externalReferences>
  <definedNames>
    <definedName name="_xlnm.Print_Area" localSheetId="8">ContGas!$A$1:$Q$66</definedName>
    <definedName name="_xlnm.Print_Area" localSheetId="9">ContPower!$A$1:$S$32</definedName>
    <definedName name="_xlnm.Print_Area" localSheetId="5">IberianPower!$A$1:$Q$49</definedName>
    <definedName name="_xlnm.Print_Area" localSheetId="3">LongDescriptions!$A$202:$M$339</definedName>
    <definedName name="_xlnm.Print_Area" localSheetId="1">UKGas!$A$1:$U$77</definedName>
    <definedName name="_xlnm.Print_Area" localSheetId="2">UKPower!$A$1:$U$65</definedName>
    <definedName name="_xlnm.Print_Area" localSheetId="6">Weather!$A$14:$M$60</definedName>
    <definedName name="_xlnm.Print_Titles" localSheetId="3">LongDescriptions!$2:$2</definedName>
  </definedNames>
  <calcPr calcId="0" fullCalcOnLoad="1"/>
</workbook>
</file>

<file path=xl/calcChain.xml><?xml version="1.0" encoding="utf-8"?>
<calcChain xmlns="http://schemas.openxmlformats.org/spreadsheetml/2006/main">
  <c r="B48" i="7" l="1"/>
  <c r="B52" i="7"/>
  <c r="B66" i="2"/>
  <c r="B95" i="4"/>
  <c r="B100" i="4"/>
  <c r="B54" i="6"/>
  <c r="B95" i="9"/>
  <c r="B99" i="9"/>
  <c r="B103" i="9"/>
  <c r="M3" i="18"/>
  <c r="M4" i="18"/>
  <c r="M5" i="18"/>
  <c r="M6" i="18"/>
  <c r="M7" i="18"/>
  <c r="M8" i="18"/>
  <c r="M9" i="18"/>
  <c r="M10" i="18"/>
  <c r="M11" i="18"/>
  <c r="M12" i="18"/>
  <c r="M13" i="18"/>
  <c r="M14" i="18"/>
  <c r="M15" i="18"/>
  <c r="M16" i="18"/>
  <c r="M17" i="18"/>
  <c r="M18" i="18"/>
  <c r="M19" i="18"/>
  <c r="M20" i="18"/>
  <c r="M21" i="18"/>
  <c r="M22" i="18"/>
  <c r="M23" i="18"/>
  <c r="M24" i="18"/>
  <c r="M25" i="18"/>
  <c r="M26" i="18"/>
  <c r="M27" i="18"/>
  <c r="M28" i="18"/>
  <c r="M29" i="18"/>
  <c r="M30" i="18"/>
  <c r="M31" i="18"/>
  <c r="M32" i="18"/>
  <c r="M33" i="18"/>
  <c r="M34" i="18"/>
  <c r="M35" i="18"/>
  <c r="M36" i="18"/>
  <c r="M37" i="18"/>
  <c r="M38" i="18"/>
  <c r="M39" i="18"/>
  <c r="M40" i="18"/>
  <c r="M41" i="18"/>
  <c r="M42" i="18"/>
  <c r="M43" i="18"/>
  <c r="M44" i="18"/>
  <c r="M45" i="18"/>
  <c r="M46" i="18"/>
  <c r="M47" i="18"/>
  <c r="M48" i="18"/>
  <c r="M49" i="18"/>
  <c r="M50" i="18"/>
  <c r="M51" i="18"/>
  <c r="M52" i="18"/>
  <c r="M53" i="18"/>
  <c r="M54" i="18"/>
  <c r="M55" i="18"/>
  <c r="M56" i="18"/>
  <c r="M57" i="18"/>
  <c r="M58" i="18"/>
  <c r="M59" i="18"/>
  <c r="M60" i="18"/>
  <c r="M61" i="18"/>
  <c r="M62" i="18"/>
  <c r="M63" i="18"/>
  <c r="M64" i="18"/>
  <c r="M65" i="18"/>
  <c r="M66" i="18"/>
  <c r="M67" i="18"/>
  <c r="M68" i="18"/>
  <c r="M69" i="18"/>
  <c r="M70" i="18"/>
  <c r="M71" i="18"/>
  <c r="M72" i="18"/>
  <c r="M73" i="18"/>
  <c r="M74" i="18"/>
  <c r="M75" i="18"/>
  <c r="M76" i="18"/>
  <c r="M77" i="18"/>
  <c r="M78" i="18"/>
  <c r="M79" i="18"/>
  <c r="M80" i="18"/>
  <c r="M81" i="18"/>
  <c r="M82" i="18"/>
  <c r="M83" i="18"/>
  <c r="M84" i="18"/>
  <c r="M85" i="18"/>
  <c r="M86" i="18"/>
  <c r="M87" i="18"/>
  <c r="M88" i="18"/>
  <c r="M89" i="18"/>
  <c r="M90" i="18"/>
  <c r="M91" i="18"/>
  <c r="M92" i="18"/>
  <c r="M93" i="18"/>
  <c r="M94" i="18"/>
  <c r="M95" i="18"/>
  <c r="M96" i="18"/>
  <c r="M97" i="18"/>
  <c r="M98" i="18"/>
  <c r="M99" i="18"/>
  <c r="M100" i="18"/>
  <c r="M101" i="18"/>
  <c r="M102" i="18"/>
  <c r="M103" i="18"/>
  <c r="M104" i="18"/>
  <c r="M105" i="18"/>
  <c r="M106" i="18"/>
  <c r="M107" i="18"/>
  <c r="M108" i="18"/>
  <c r="M109" i="18"/>
  <c r="M110" i="18"/>
  <c r="M111" i="18"/>
  <c r="M112" i="18"/>
  <c r="M113" i="18"/>
  <c r="M114" i="18"/>
  <c r="M115" i="18"/>
  <c r="M116" i="18"/>
  <c r="M117" i="18"/>
  <c r="M118" i="18"/>
  <c r="M119" i="18"/>
  <c r="M120" i="18"/>
  <c r="M121" i="18"/>
  <c r="M122" i="18"/>
  <c r="M123" i="18"/>
  <c r="M124" i="18"/>
  <c r="M125" i="18"/>
  <c r="M126" i="18"/>
  <c r="M127" i="18"/>
  <c r="M128" i="18"/>
  <c r="M129" i="18"/>
  <c r="M130" i="18"/>
  <c r="M131" i="18"/>
  <c r="M132" i="18"/>
  <c r="M133" i="18"/>
  <c r="M134" i="18"/>
  <c r="M135" i="18"/>
  <c r="M136" i="18"/>
  <c r="M137" i="18"/>
  <c r="M138" i="18"/>
  <c r="M139" i="18"/>
  <c r="M140" i="18"/>
  <c r="M141" i="18"/>
  <c r="M142" i="18"/>
  <c r="M143" i="18"/>
  <c r="M144" i="18"/>
  <c r="M145" i="18"/>
  <c r="M146" i="18"/>
  <c r="M147" i="18"/>
  <c r="M148" i="18"/>
  <c r="M149" i="18"/>
  <c r="M150" i="18"/>
  <c r="M151" i="18"/>
  <c r="M152" i="18"/>
  <c r="M153" i="18"/>
  <c r="M154" i="18"/>
  <c r="M155" i="18"/>
  <c r="M156" i="18"/>
  <c r="M157" i="18"/>
  <c r="M158" i="18"/>
  <c r="M159" i="18"/>
  <c r="M160" i="18"/>
  <c r="M161" i="18"/>
  <c r="M162" i="18"/>
  <c r="M163" i="18"/>
  <c r="M164" i="18"/>
  <c r="M165" i="18"/>
  <c r="M166" i="18"/>
  <c r="M167" i="18"/>
  <c r="M168" i="18"/>
  <c r="M169" i="18"/>
  <c r="M170" i="18"/>
  <c r="M171" i="18"/>
  <c r="M172" i="18"/>
  <c r="M173" i="18"/>
  <c r="M174" i="18"/>
  <c r="M175" i="18"/>
  <c r="M176" i="18"/>
  <c r="M177" i="18"/>
  <c r="M178" i="18"/>
  <c r="M179" i="18"/>
  <c r="M180" i="18"/>
  <c r="M181" i="18"/>
  <c r="M182" i="18"/>
  <c r="M183" i="18"/>
  <c r="M184" i="18"/>
  <c r="M185" i="18"/>
  <c r="M186" i="18"/>
  <c r="M187" i="18"/>
  <c r="M188" i="18"/>
  <c r="M189" i="18"/>
  <c r="M190" i="18"/>
  <c r="M191" i="18"/>
  <c r="M192" i="18"/>
  <c r="M193" i="18"/>
  <c r="M194" i="18"/>
  <c r="M195" i="18"/>
  <c r="M196" i="18"/>
  <c r="M197" i="18"/>
  <c r="M198" i="18"/>
  <c r="M199" i="18"/>
  <c r="M200" i="18"/>
  <c r="M201" i="18"/>
  <c r="M202" i="18"/>
  <c r="M203" i="18"/>
  <c r="M204" i="18"/>
  <c r="M205" i="18"/>
  <c r="M206" i="18"/>
  <c r="M207" i="18"/>
  <c r="M208" i="18"/>
  <c r="M209" i="18"/>
  <c r="M210" i="18"/>
  <c r="M211" i="18"/>
  <c r="M212" i="18"/>
  <c r="M213" i="18"/>
  <c r="M214" i="18"/>
  <c r="M215" i="18"/>
  <c r="M216" i="18"/>
  <c r="M217" i="18"/>
  <c r="M218" i="18"/>
  <c r="M219" i="18"/>
  <c r="M220" i="18"/>
  <c r="M221" i="18"/>
  <c r="M222" i="18"/>
  <c r="M223" i="18"/>
  <c r="M224" i="18"/>
  <c r="M225" i="18"/>
  <c r="M226" i="18"/>
  <c r="M227" i="18"/>
  <c r="M228" i="18"/>
  <c r="M229" i="18"/>
  <c r="M230" i="18"/>
  <c r="M231" i="18"/>
  <c r="M232" i="18"/>
  <c r="M233" i="18"/>
  <c r="M234" i="18"/>
  <c r="M235" i="18"/>
  <c r="M236" i="18"/>
  <c r="M237" i="18"/>
  <c r="M238" i="18"/>
  <c r="M239" i="18"/>
  <c r="M240" i="18"/>
  <c r="M241" i="18"/>
  <c r="M242" i="18"/>
  <c r="M243" i="18"/>
  <c r="M244" i="18"/>
  <c r="M245" i="18"/>
  <c r="M246" i="18"/>
  <c r="M247" i="18"/>
  <c r="M248" i="18"/>
  <c r="M249" i="18"/>
  <c r="M250" i="18"/>
  <c r="M251" i="18"/>
  <c r="M252" i="18"/>
  <c r="M253" i="18"/>
  <c r="M254" i="18"/>
  <c r="M255" i="18"/>
  <c r="M256" i="18"/>
  <c r="M257" i="18"/>
  <c r="M258" i="18"/>
  <c r="M259" i="18"/>
  <c r="M260" i="18"/>
  <c r="M261" i="18"/>
  <c r="M262" i="18"/>
  <c r="M263" i="18"/>
  <c r="M264" i="18"/>
  <c r="M265" i="18"/>
  <c r="M266" i="18"/>
  <c r="M267" i="18"/>
  <c r="M268" i="18"/>
  <c r="M269" i="18"/>
  <c r="M270" i="18"/>
  <c r="M271" i="18"/>
  <c r="M272" i="18"/>
  <c r="M273" i="18"/>
  <c r="M274" i="18"/>
  <c r="M275" i="18"/>
  <c r="M276" i="18"/>
  <c r="M277" i="18"/>
  <c r="M278" i="18"/>
  <c r="M279" i="18"/>
  <c r="M280" i="18"/>
  <c r="M281" i="18"/>
  <c r="M282" i="18"/>
  <c r="M283" i="18"/>
  <c r="M284" i="18"/>
  <c r="M285" i="18"/>
  <c r="M286" i="18"/>
  <c r="M287" i="18"/>
  <c r="M288" i="18"/>
  <c r="M289" i="18"/>
  <c r="M290" i="18"/>
  <c r="M291" i="18"/>
  <c r="M292" i="18"/>
  <c r="M293" i="18"/>
  <c r="M294" i="18"/>
  <c r="M295" i="18"/>
  <c r="M296" i="18"/>
  <c r="M297" i="18"/>
  <c r="M298" i="18"/>
  <c r="M299" i="18"/>
  <c r="M300" i="18"/>
  <c r="M301" i="18"/>
  <c r="M302" i="18"/>
  <c r="M303" i="18"/>
  <c r="M304" i="18"/>
  <c r="M305" i="18"/>
  <c r="M306" i="18"/>
  <c r="M307" i="18"/>
  <c r="M308" i="18"/>
  <c r="M309" i="18"/>
  <c r="M310" i="18"/>
  <c r="M311" i="18"/>
  <c r="M312" i="18"/>
  <c r="M313" i="18"/>
  <c r="M314" i="18"/>
  <c r="M315" i="18"/>
  <c r="M316" i="18"/>
  <c r="M317" i="18"/>
  <c r="M318" i="18"/>
  <c r="M319" i="18"/>
  <c r="M320" i="18"/>
  <c r="M321" i="18"/>
  <c r="M322" i="18"/>
  <c r="M323" i="18"/>
  <c r="M324" i="18"/>
  <c r="M325" i="18"/>
  <c r="M326" i="18"/>
  <c r="M327" i="18"/>
  <c r="M328" i="18"/>
  <c r="M329" i="18"/>
  <c r="M330" i="18"/>
  <c r="M331" i="18"/>
  <c r="M332" i="18"/>
  <c r="M333" i="18"/>
  <c r="M334" i="18"/>
  <c r="M335" i="18"/>
  <c r="M336" i="18"/>
  <c r="M337" i="18"/>
  <c r="M338" i="18"/>
  <c r="M339" i="18"/>
  <c r="M340" i="18"/>
  <c r="M341" i="18"/>
  <c r="M342" i="18"/>
  <c r="M343" i="18"/>
  <c r="M344" i="18"/>
  <c r="M345" i="18"/>
  <c r="M346" i="18"/>
  <c r="B87" i="1"/>
  <c r="B91" i="1"/>
  <c r="B95" i="1"/>
  <c r="B99" i="1"/>
  <c r="B103" i="1"/>
  <c r="B73" i="3"/>
  <c r="B77" i="3"/>
  <c r="C61" i="8"/>
</calcChain>
</file>

<file path=xl/sharedStrings.xml><?xml version="1.0" encoding="utf-8"?>
<sst xmlns="http://schemas.openxmlformats.org/spreadsheetml/2006/main" count="7626" uniqueCount="884">
  <si>
    <t>half hours between 11:00 p.m. today and 11:00 p.m. tomorrow inclusive</t>
  </si>
  <si>
    <t>half hours between 00:00 a.m.tomorrow and 00:00 a.m.the day after tomorrow inclusive</t>
  </si>
  <si>
    <r>
      <t>EFA Week Ahead</t>
    </r>
    <r>
      <rPr>
        <sz val="10"/>
        <rFont val="Arial"/>
      </rPr>
      <t xml:space="preserve"> </t>
    </r>
  </si>
  <si>
    <r>
      <t>Calendar Week Ahead</t>
    </r>
    <r>
      <rPr>
        <sz val="10"/>
        <rFont val="Arial"/>
      </rPr>
      <t xml:space="preserve"> </t>
    </r>
  </si>
  <si>
    <r>
      <t>EFA Balance of Month</t>
    </r>
    <r>
      <rPr>
        <sz val="10"/>
        <rFont val="Arial"/>
      </rPr>
      <t xml:space="preserve"> </t>
    </r>
  </si>
  <si>
    <r>
      <t>Calendar Balance of Month</t>
    </r>
    <r>
      <rPr>
        <sz val="10"/>
        <rFont val="Arial"/>
      </rPr>
      <t xml:space="preserve"> </t>
    </r>
  </si>
  <si>
    <t>half hours between 00:00 a.m. on the closest Monday and 00:00 a.m. on Monday one week later</t>
  </si>
  <si>
    <r>
      <t>EFA Summer</t>
    </r>
    <r>
      <rPr>
        <sz val="10"/>
        <rFont val="Arial"/>
      </rPr>
      <t xml:space="preserve"> </t>
    </r>
  </si>
  <si>
    <t xml:space="preserve">ECTRI </t>
  </si>
  <si>
    <t>Quarterly (Q1 - Q4) for yrs. 1999 and 2000</t>
  </si>
  <si>
    <t>from  00:00 CET  (Central European Time) to 24:00 CET following day</t>
  </si>
  <si>
    <t xml:space="preserve"> from 00:00 on the first Monday of the specified period  to 24:00 on the following Sunday</t>
  </si>
  <si>
    <t>A Transaction under which a physical volume, nominated by the buyer on a daily basis between zero and x% of the daily contract quantity, is exchanged  for a fixed price over a specified period. The buyer has a Take or Pay obligation over the period for the volume equal to the number of days in the period multiplied by the daily contract quantity mulyiplied by y%. Daily nominations are required by 3.30pm on the previous gas day. Swing is quoted as x%/y%</t>
  </si>
  <si>
    <r>
      <t>EFA Winter</t>
    </r>
    <r>
      <rPr>
        <sz val="10"/>
        <rFont val="Arial"/>
      </rPr>
      <t xml:space="preserve"> </t>
    </r>
  </si>
  <si>
    <r>
      <t>Calendar Summer</t>
    </r>
    <r>
      <rPr>
        <sz val="10"/>
        <rFont val="Arial"/>
      </rPr>
      <t xml:space="preserve"> </t>
    </r>
  </si>
  <si>
    <r>
      <t>LOLP</t>
    </r>
    <r>
      <rPr>
        <sz val="10"/>
        <rFont val="Arial"/>
      </rPr>
      <t xml:space="preserve"> </t>
    </r>
  </si>
  <si>
    <r>
      <t>SMP</t>
    </r>
    <r>
      <rPr>
        <sz val="10"/>
        <rFont val="Arial"/>
      </rPr>
      <t xml:space="preserve"> </t>
    </r>
  </si>
  <si>
    <r>
      <t>Baseload</t>
    </r>
    <r>
      <rPr>
        <sz val="10"/>
        <rFont val="Arial"/>
        <family val="2"/>
      </rPr>
      <t xml:space="preserve"> </t>
    </r>
  </si>
  <si>
    <r>
      <t>Peak</t>
    </r>
    <r>
      <rPr>
        <sz val="10"/>
        <rFont val="Arial"/>
      </rPr>
      <t xml:space="preserve"> </t>
    </r>
  </si>
  <si>
    <r>
      <t>Off-Peak</t>
    </r>
    <r>
      <rPr>
        <sz val="10"/>
        <rFont val="Arial"/>
      </rPr>
      <t xml:space="preserve"> </t>
    </r>
  </si>
  <si>
    <r>
      <t>Extended Peaks</t>
    </r>
    <r>
      <rPr>
        <sz val="10"/>
        <rFont val="Arial"/>
      </rPr>
      <t xml:space="preserve"> (WD3456)</t>
    </r>
  </si>
  <si>
    <r>
      <t>Load Shape 44</t>
    </r>
    <r>
      <rPr>
        <sz val="10"/>
        <rFont val="Arial"/>
      </rPr>
      <t xml:space="preserve"> (LS44)</t>
    </r>
  </si>
  <si>
    <t>Liquid Grade</t>
  </si>
  <si>
    <t>0.2% Gasoil</t>
  </si>
  <si>
    <t>0.05% Gasoil</t>
  </si>
  <si>
    <r>
      <t>Calendar Winter</t>
    </r>
    <r>
      <rPr>
        <sz val="10"/>
        <rFont val="Arial"/>
      </rPr>
      <t xml:space="preserve"> </t>
    </r>
  </si>
  <si>
    <t xml:space="preserve">EFA Month (Jan - Dec) </t>
  </si>
  <si>
    <t xml:space="preserve">Calendar Month (Jan - Dec) </t>
  </si>
  <si>
    <t>half hours between 00:00 a.m. on the first day of the calendar month and  00:00 a.m. on the first day of the next calendar month</t>
  </si>
  <si>
    <r>
      <t>Overnights</t>
    </r>
    <r>
      <rPr>
        <sz val="10"/>
        <rFont val="Arial"/>
      </rPr>
      <t xml:space="preserve"> (WD12+WE12) </t>
    </r>
  </si>
  <si>
    <t>Time Zone</t>
  </si>
  <si>
    <t>Interruptibilty</t>
  </si>
  <si>
    <r>
      <t>Day Ahead</t>
    </r>
    <r>
      <rPr>
        <sz val="10"/>
        <rFont val="Arial"/>
      </rPr>
      <t xml:space="preserve"> </t>
    </r>
  </si>
  <si>
    <r>
      <t>1 week</t>
    </r>
    <r>
      <rPr>
        <sz val="10"/>
        <rFont val="Arial"/>
        <family val="2"/>
      </rPr>
      <t xml:space="preserve"> </t>
    </r>
  </si>
  <si>
    <r>
      <t>4 weeks</t>
    </r>
    <r>
      <rPr>
        <sz val="10"/>
        <rFont val="Arial"/>
        <family val="2"/>
      </rPr>
      <t xml:space="preserve"> </t>
    </r>
  </si>
  <si>
    <t>CET</t>
  </si>
  <si>
    <t>Central European Time</t>
  </si>
  <si>
    <t xml:space="preserve">NGL </t>
  </si>
  <si>
    <t>United States Dollar</t>
  </si>
  <si>
    <t>Pounds Sterling</t>
  </si>
  <si>
    <t>EUROs</t>
  </si>
  <si>
    <t>German Marks</t>
  </si>
  <si>
    <t>Dutch Gilders</t>
  </si>
  <si>
    <t>French Francs</t>
  </si>
  <si>
    <t>Belgian Francs</t>
  </si>
  <si>
    <t>Swiss Francs</t>
  </si>
  <si>
    <t>Italian Lira</t>
  </si>
  <si>
    <t>Norwegian Krone</t>
  </si>
  <si>
    <t>Swedish Krone</t>
  </si>
  <si>
    <t>Finnish Markka</t>
  </si>
  <si>
    <t>Danish Krone</t>
  </si>
  <si>
    <t>Long descriptions will change in 3-6 mths time =&gt; fill them in as close to the live date as possible</t>
  </si>
  <si>
    <t>1 Month</t>
  </si>
  <si>
    <r>
      <t>3 Months</t>
    </r>
    <r>
      <rPr>
        <sz val="10"/>
        <rFont val="Arial"/>
        <family val="2"/>
      </rPr>
      <t xml:space="preserve"> </t>
    </r>
  </si>
  <si>
    <r>
      <t>6 Months</t>
    </r>
    <r>
      <rPr>
        <sz val="10"/>
        <rFont val="Arial"/>
        <family val="2"/>
      </rPr>
      <t xml:space="preserve"> </t>
    </r>
  </si>
  <si>
    <r>
      <t xml:space="preserve">PMHI(s) </t>
    </r>
    <r>
      <rPr>
        <sz val="10"/>
        <rFont val="Arial"/>
      </rPr>
      <t xml:space="preserve"> </t>
    </r>
  </si>
  <si>
    <r>
      <t>Time-Weighted Baseload</t>
    </r>
    <r>
      <rPr>
        <sz val="10"/>
        <rFont val="Arial"/>
        <family val="2"/>
      </rPr>
      <t xml:space="preserve"> </t>
    </r>
  </si>
  <si>
    <r>
      <t>Volume-Weighted Baseload</t>
    </r>
    <r>
      <rPr>
        <sz val="10"/>
        <rFont val="Arial"/>
        <family val="2"/>
      </rPr>
      <t xml:space="preserve"> </t>
    </r>
  </si>
  <si>
    <t>contract settled against the time-weighted average of Reference Variable for all hours for that term</t>
  </si>
  <si>
    <t xml:space="preserve">Gas CV should be included into GTCs </t>
  </si>
  <si>
    <t>In later Phases locations may include Baumgarten and Blaregnies.</t>
  </si>
  <si>
    <t>$[1] per [0.1]% greater than maximum specification for Sulphur content</t>
  </si>
  <si>
    <t>Underlying Climatic Condition</t>
  </si>
  <si>
    <t>Transaction Units</t>
  </si>
  <si>
    <t>therm</t>
  </si>
  <si>
    <t>Btu</t>
  </si>
  <si>
    <t>electric energy equivalent to the power of one kilowatt (1000 watts) operating for one hour</t>
  </si>
  <si>
    <t>ContPower</t>
  </si>
  <si>
    <t>IberianPower</t>
  </si>
  <si>
    <t>Cont Gas</t>
  </si>
  <si>
    <t>Liquids</t>
  </si>
  <si>
    <t>NordicPower</t>
  </si>
  <si>
    <t>one billion joules, approximately equivalent to 948,000 Btu</t>
  </si>
  <si>
    <t>Physical Forward</t>
  </si>
  <si>
    <t xml:space="preserve">European Call </t>
  </si>
  <si>
    <t>European Put</t>
  </si>
  <si>
    <t>European Call Option</t>
  </si>
  <si>
    <r>
      <t>European Put Option</t>
    </r>
    <r>
      <rPr>
        <sz val="10"/>
        <rFont val="Arial"/>
        <family val="2"/>
      </rPr>
      <t xml:space="preserve"> </t>
    </r>
  </si>
  <si>
    <r>
      <t xml:space="preserve">therms,  </t>
    </r>
    <r>
      <rPr>
        <b/>
        <sz val="10"/>
        <rFont val="Arial"/>
        <family val="2"/>
      </rPr>
      <t>MMBtu,</t>
    </r>
    <r>
      <rPr>
        <sz val="10"/>
        <rFont val="Arial"/>
        <family val="2"/>
      </rPr>
      <t xml:space="preserve">  kWh,     GJ</t>
    </r>
  </si>
  <si>
    <r>
      <t xml:space="preserve">USD, </t>
    </r>
    <r>
      <rPr>
        <b/>
        <sz val="10"/>
        <rFont val="Arial"/>
        <family val="2"/>
      </rPr>
      <t>GBP,</t>
    </r>
    <r>
      <rPr>
        <sz val="10"/>
        <rFont val="Arial"/>
        <family val="2"/>
      </rPr>
      <t xml:space="preserve"> EUR</t>
    </r>
  </si>
  <si>
    <t>Period start - end</t>
  </si>
  <si>
    <t>Expiration date for financial options is an industry standard and has to be specified in confirmation ( for example: -5 days).</t>
  </si>
  <si>
    <t>Exercise Date</t>
  </si>
  <si>
    <t>EFA Year Starting in October</t>
  </si>
  <si>
    <t>An agreement whereby the buyer (the holder) has the right but not the obligation to buy electricity for a specified price on a specified exercise date in exchange for a premium payment</t>
  </si>
  <si>
    <t>Quarterly (Q1 - Q4)</t>
  </si>
  <si>
    <t>Physical Forward Beach</t>
  </si>
  <si>
    <t>Physical Forward NBP</t>
  </si>
  <si>
    <t>Strike Price</t>
  </si>
  <si>
    <t>Exercise Period</t>
  </si>
  <si>
    <t>Floating Price Source</t>
  </si>
  <si>
    <t>the period from 06:00 hrs 1st April to 06:00 hrs 1st July</t>
  </si>
  <si>
    <t>the period from 06:00 hrs 1st July to 06:00 hrs 1st October</t>
  </si>
  <si>
    <t>the period from 06:00 hrs 1st May to 06:00 hrs 1st October</t>
  </si>
  <si>
    <t>the period from 06:00 hrs 1st January to 06:00 hrs 1st April</t>
  </si>
  <si>
    <t>the National Balancing Point, being the conceptual point at which quantities of Natural Gas may be the subject of Trade Nominations made through UK Link in accordance with the Network Code</t>
  </si>
  <si>
    <t>the network code prepared by Transco pursuant to its public transporter's licence and relating to its principal pipeline system, as such code may be amended or varied from time to time</t>
  </si>
  <si>
    <t>the period from 06:00 hrs 1st October to 06:00 hrs 1st January of the following year</t>
  </si>
  <si>
    <t>the period from 06:00 hrs 1st October  to 06:00 hrs 1st October of the following year</t>
  </si>
  <si>
    <t>the period from 06:00 hrs 1st January to 06:00 hrs 1st January of the following year</t>
  </si>
  <si>
    <t>Calendar Year</t>
  </si>
  <si>
    <t>the period from 06:00 hrs on the Day to 06:00 hrs on the following Day</t>
  </si>
  <si>
    <t>the period from 06:00 hrs on the following Day to 06:00 hrs on the next following Day</t>
  </si>
  <si>
    <t>the period from 06:00 hrs on a Day to 06:00 hrs of the first Day of the following month</t>
  </si>
  <si>
    <t>the period from 06:00 hrs of the first Day of the following Month to 06:00 hrs of the first Day of the following month</t>
  </si>
  <si>
    <t>the period from 06:00 hrs 1st November to 06:00 hrs 1st May of the following year</t>
  </si>
  <si>
    <t xml:space="preserve">Other Period </t>
  </si>
  <si>
    <t>Other Period</t>
  </si>
  <si>
    <t>the period from 06:00 hrs on a specified date to 06:00 hrs on another specified date</t>
  </si>
  <si>
    <t>Forward Beach</t>
  </si>
  <si>
    <t>Forward NBP</t>
  </si>
  <si>
    <t>Quarterly (Q1 - Q4) up to 5 yrs forward</t>
  </si>
  <si>
    <t>A Transaction under which one Party pays a Floating Price and the other Party pays a Fixed Price in respect of a specified Notional Quantity per Determination Period,</t>
  </si>
  <si>
    <t>NTS system entry capacity as defined under the Network Code section 1.2.3.(a)</t>
  </si>
  <si>
    <t>Long Descriptions    (for Currency/Unit in Bold)</t>
  </si>
  <si>
    <t>Financial European Call Option</t>
  </si>
  <si>
    <r>
      <t>Financial European Put Option</t>
    </r>
    <r>
      <rPr>
        <sz val="10"/>
        <rFont val="Arial"/>
        <family val="2"/>
      </rPr>
      <t xml:space="preserve"> </t>
    </r>
  </si>
  <si>
    <t>Physical European Call Option NBP</t>
  </si>
  <si>
    <t>Physical European Put Option NBP</t>
  </si>
  <si>
    <t>PTA</t>
  </si>
  <si>
    <t>Spanish Pesetas</t>
  </si>
  <si>
    <t>MTBE</t>
  </si>
  <si>
    <t>a period from the 1st calender day of the next month to the last calender day of the second subsequent month</t>
  </si>
  <si>
    <t>3 Month</t>
  </si>
  <si>
    <t>An agreement whereby the buyer (the holder) has the right but not the obligation to sell electricity for a specified price on a specified exercise date in exchange for a premium payment</t>
  </si>
  <si>
    <t>pence</t>
  </si>
  <si>
    <t>UK Gas Financial Swap, NBP, Aug 1999, at IPE, pence/therm</t>
  </si>
  <si>
    <t>UK Gas Financial Call Option, NBP, Jul-99, Settled at IPE,  Strike 8.5 p/th, pence/therm</t>
  </si>
  <si>
    <t>UK Gas Physical Swap, Bacton, Within Day, £/MMBTu</t>
  </si>
  <si>
    <t>UK Gas Physical Swing 140/90, Bacton, Prompt Month, pence/therm</t>
  </si>
  <si>
    <t>therm, being the imperial measurement for a quantity of gas, equivalent to 100,000 Btu</t>
  </si>
  <si>
    <t>UK Gas Physical Put Option, NBP, Gas Year 2001, Strike 12p/th, pence/therm</t>
  </si>
  <si>
    <t>Short Description Boxes for Weather:</t>
  </si>
  <si>
    <t>average daily amount in mm/day, where the day is defined as above</t>
  </si>
  <si>
    <t>a period from 00:00 a.m. hours 1st January to 00:00 a.m. hours 1st April</t>
  </si>
  <si>
    <t xml:space="preserve">average daily temperature, quoted in oC and calculated as (daily max+ daily min)/2, </t>
  </si>
  <si>
    <t>Month/Yr  - Month/Yr</t>
  </si>
  <si>
    <t xml:space="preserve"> a 24 hour period starting at 00:00 a.m. on a calendar day in local time</t>
  </si>
  <si>
    <t>Calendar Year 2000, 2001, 2002 and 2003</t>
  </si>
  <si>
    <t>cumulative number of heating degree days (HDD) over the term of the contract. One HDD is defined as the reference base temperature minus the average daily temperature, only when this is a positive number</t>
  </si>
  <si>
    <t>Financial Swap</t>
  </si>
  <si>
    <t>a period from the 1st calender day of the year to the last calender day of that year</t>
  </si>
  <si>
    <t>a period from the 1st calender day of the quarter to the last calender day of that quarter</t>
  </si>
  <si>
    <t>a period from the 1st calender day of the month to the last calender day of that month</t>
  </si>
  <si>
    <t>Financial Swap, 3.5% Fueloil Barges FOB Med, Q - 1 1999, Platts, USD/mt</t>
  </si>
  <si>
    <t>Financial Call Option</t>
  </si>
  <si>
    <t xml:space="preserve">Iberian Power </t>
  </si>
  <si>
    <t>Financial Put Option</t>
  </si>
  <si>
    <t>Financial Call Swaption</t>
  </si>
  <si>
    <t>Financial Put Swaption</t>
  </si>
  <si>
    <t>EFA Reference</t>
  </si>
  <si>
    <t>, pursuant to any master agreement between the Parties, or if no master agreement is in effect, the GTCs for UK Power under the EFA Terms Edition 2 1991 as amended in this website (or its successor).</t>
  </si>
  <si>
    <t>half hours between 11:00 p.m. on the last day of the previous EFA month and 11:00 p.m. on the last day of the EFA month</t>
  </si>
  <si>
    <t>A Transaction under which the Swaption Buyer has the right, in relation to the Swaption Seller (the Seller) in return for payment of the Premium, and after exercise of the Call Swaption no later than the Exercise Date, to receive a Difference Payment from the Seller, where the Average Reference Price is above the Strike Price, and the obligation to pay a Difference Payment to the Seller where the Average Reference Price is below the Strike Price</t>
  </si>
  <si>
    <t>A Transaction under which the Swaption Buyer has the right,  in relation to the Swaption Seller (the Buyer) in return for payment of the Premium, and after exercise of the Put Swaption no later than the Exercise Date, to receive a Difference Payment from the Buyer, where the Strike Price is above the Average Reference Price, and the obligation to pay a Difference Payment to the Seller where the Strike Price is below the Average Reference Price</t>
  </si>
  <si>
    <t>, where the Floating Price shall be the arithmetic average of the daily official settlement prices for the prompt month natural gas contract (national balancing point) on the International Petroleum Exchange (IPE)</t>
  </si>
  <si>
    <t>A Transaction under which the Seller shall sell and the Buyer shall purchase a quantity of natural gas equal to the Daily or Designated Quantity at the Contract Price</t>
  </si>
  <si>
    <t>A Transaction under which the Seller shall sell and the Buyer shall purchase by means of an NBP (National Balancing Point) Trade a quantity of natural gas equal to the Daily Quantity at the Contract Price</t>
  </si>
  <si>
    <t>GTC References</t>
  </si>
  <si>
    <t>, pursuant to any master agreement between the Parties, or if no master agreement is in effect, the GTCs for UK Gas Physical under NBP 1997 Terms (as amended in this website (or its successor))</t>
  </si>
  <si>
    <t>, pursuant to any master agreement between the Parties, or if no master agreement is in effect, the GTCs for UK Gas Physical Beach in this website (or its successor)</t>
  </si>
  <si>
    <t>Contract Reference</t>
  </si>
  <si>
    <t>, pursuant to any master agreement between the Parties, or if no master agreement is in effect, the GTCs (Financial) specified in this website (or its successor)</t>
  </si>
  <si>
    <t>, and shall be pursuant to any master agreement between the Parties, or if no master agreement is in effect, the GTCs specified in this website (or its successor).</t>
  </si>
  <si>
    <t xml:space="preserve"> from 00.00 on the first Monday of the specified period  to 24.00 on the Sunday two weeks ahead</t>
  </si>
  <si>
    <t xml:space="preserve"> from 00.00 on the first Monday of the specified period to 24.00 on the Sunday four weeks ahead</t>
  </si>
  <si>
    <t xml:space="preserve"> from 00.00 on the first Monday of the specified period to 24.00 on the Sunday six weeks ahead</t>
  </si>
  <si>
    <t xml:space="preserve"> from 00.00 on the first day of the first month of the specified period to 24.00 on the last day of the month three months ahead</t>
  </si>
  <si>
    <t>Contractual Reference</t>
  </si>
  <si>
    <t>period  from  00:00 tomorrow to 00:00 the day after tomorrow</t>
  </si>
  <si>
    <t>period from 00:00 on the closest Monday to 00:00 on the following Monday</t>
  </si>
  <si>
    <t>period from 00.00 on the first day of the month to 00.00 on the last day of the month</t>
  </si>
  <si>
    <t>period from 00.00 on the first day of the month to 00.00 on the last day of the month two months ahead</t>
  </si>
  <si>
    <t>period from 00.00 on the first day of the month to 00.00 on the last day of the month six months ahead</t>
  </si>
  <si>
    <t>period between 00:00 am on the first day of the next calendar month and 00:00 am on the first day of the same calendar month in the following calendar year</t>
  </si>
  <si>
    <t>Swap with Full Utilisation Time</t>
  </si>
  <si>
    <t>Swap with Free Time where Withdrawals are defined by Buyer</t>
  </si>
  <si>
    <t>the period from 1st January to 30th April</t>
  </si>
  <si>
    <t>the period from 1st May to 30th September</t>
  </si>
  <si>
    <t>the period from 1st October to 31st December</t>
  </si>
  <si>
    <t>for the Price Reference Point in Sweden</t>
  </si>
  <si>
    <t>for the Price Reference Point in Finland</t>
  </si>
  <si>
    <t>for the Price Reference Point in South / East Norway</t>
  </si>
  <si>
    <t>for the Price Reference Point in Mid Norway</t>
  </si>
  <si>
    <t>for the Price Reference Point in Northern Norway</t>
  </si>
  <si>
    <t>A Transaction under which the Holder has the right, in relation to the Writer (the Seller), in return for payment of the Premium, and after the exercise of the Call within the Exercise Period, to receive a difference payment from the Seller where the agreed price is lower than the actual price, and the Buyer has the obligation to pay a difference payment to the Seller where the agreed price is higher than the actual price, in respect of the specified quantity of power, where the actual price shall be the hourly system prices, as published by the NordPool ASA</t>
  </si>
  <si>
    <t>A Transaction under which the Holder has the right, in relation to the Writer (the Buyer), in return for payment of the Premium, and after the exercise of the Put within the Exercise Period, to receive a difference payment from the Buyer where the agreed price is higher than the actual price, and the Seller has the obligation to pay a difference payment to the Buyer where the agreed price is lower than the actual price, in respect of the specified quantity of power, where the actual price shall be the hourly system prices, as published by the NordPool ASA</t>
  </si>
  <si>
    <t>Asian Call Option</t>
  </si>
  <si>
    <t>A Transaction under which the Holder has the right, in relation to the Writer (the Seller), in return for payment of the Premium, to receive a difference payment from the Seller where the agreed price is lower than the actual price, in respect of the specified quantity of power, where the actual price shall be the arithmetic average of the hourly systems prices, as published by the NordPool ASA</t>
  </si>
  <si>
    <t>Asian Put Option</t>
  </si>
  <si>
    <t>A Transaction under which the Holder has the right, in relation to the Writer (the Buyer), in return for payment of the Premium, to receive a difference payment from the Buyer where the agreed price is higher than the actual price, in respect of the specified quantity of power, where the actual price shall be the arithmetic average of the hourly systems prices, as published by the NordPool ASA</t>
  </si>
  <si>
    <t>A Transaction under which the Seller shall sell and the Buyer shall purchase a specified quantity of power, at the agreed price</t>
  </si>
  <si>
    <t>Financial Swap with Full Utilisation Time</t>
  </si>
  <si>
    <t>A Transaction under which the Seller is obliged to pay a difference payment to the Buyer where the agreed price is, on an hour to hour basis, lower than the actual price, and the Buyer is obliged to pay a difference payment to the Seller where the agreed price is higher than the actual price, in respect of the specified quantity of power, where the actual price shall be the hourly system prices, as published by the NordPool ASA</t>
  </si>
  <si>
    <t>Financial Swap with Free Time where Withdrawals are defined by Buyer</t>
  </si>
  <si>
    <t>A Transaction under which the Seller is obliged to pay a difference payment to the Buyer where the agreed price is lower than the actual price, and the Buyer is obliged to pay a difference payment to the Seller where the agreed price is higher than the actual price, in respect of the specified quantity of power, where the actual price shall be the hourly system prices, as published by the NordPool ASA</t>
  </si>
  <si>
    <t>NPTA Reference</t>
  </si>
  <si>
    <t>A</t>
  </si>
  <si>
    <t>pursuant to the Nordic Power Traders' Association Standard Terms and Conditions A, as amended in this website (or its successor).</t>
  </si>
  <si>
    <t>B</t>
  </si>
  <si>
    <t>pursuant to the Nordic Power Traders' Association Standard Terms and Conditions B, as amended in this website (or its successor).</t>
  </si>
  <si>
    <t>D</t>
  </si>
  <si>
    <t>pursuant to the Nordic Power Traders' Association Standard Terms and Conditions D, as amended in this website (or its successor).</t>
  </si>
  <si>
    <t>E</t>
  </si>
  <si>
    <t>pursuant to the Nordic Power Traders' Association Standard Terms and Conditions E for Options, as amended in this website (or its successor)</t>
  </si>
  <si>
    <t>pursuant to the Nordic Power Traders' Association Standard Terms and Conditions F for Asian Options, as amended in this website (or its successor).</t>
  </si>
  <si>
    <t>Financial Swap with Full Utilisation</t>
  </si>
  <si>
    <t>Financial Swap with Free Time</t>
  </si>
  <si>
    <r>
      <t>Sweden</t>
    </r>
    <r>
      <rPr>
        <sz val="10"/>
        <color indexed="12"/>
        <rFont val="Arial"/>
        <family val="2"/>
      </rPr>
      <t>, Finland, Norway 1, Norway 2, Norway 3</t>
    </r>
  </si>
  <si>
    <r>
      <t>Baseload</t>
    </r>
    <r>
      <rPr>
        <sz val="10"/>
        <color indexed="12"/>
        <rFont val="Arial"/>
        <family val="2"/>
      </rPr>
      <t>/ Day/  Night</t>
    </r>
  </si>
  <si>
    <r>
      <t>NOK</t>
    </r>
    <r>
      <rPr>
        <sz val="10"/>
        <color indexed="12"/>
        <rFont val="Arial"/>
        <family val="2"/>
      </rPr>
      <t xml:space="preserve">, SEK, FIM, EUR, USD, GBP </t>
    </r>
  </si>
  <si>
    <r>
      <t xml:space="preserve">Sweden, </t>
    </r>
    <r>
      <rPr>
        <b/>
        <sz val="10"/>
        <color indexed="12"/>
        <rFont val="Arial"/>
        <family val="2"/>
      </rPr>
      <t>Finland,</t>
    </r>
    <r>
      <rPr>
        <sz val="10"/>
        <color indexed="12"/>
        <rFont val="Arial"/>
        <family val="2"/>
      </rPr>
      <t xml:space="preserve"> Norway 1, Norway 2, Norway 4</t>
    </r>
    <r>
      <rPr>
        <sz val="10"/>
        <rFont val="Arial"/>
      </rPr>
      <t/>
    </r>
  </si>
  <si>
    <r>
      <t xml:space="preserve">Baseload/ </t>
    </r>
    <r>
      <rPr>
        <b/>
        <sz val="10"/>
        <color indexed="12"/>
        <rFont val="Arial"/>
        <family val="2"/>
      </rPr>
      <t>Day/</t>
    </r>
    <r>
      <rPr>
        <sz val="10"/>
        <color indexed="12"/>
        <rFont val="Arial"/>
        <family val="2"/>
      </rPr>
      <t xml:space="preserve">  Night</t>
    </r>
  </si>
  <si>
    <r>
      <t xml:space="preserve">Sweden, Finland, </t>
    </r>
    <r>
      <rPr>
        <b/>
        <sz val="10"/>
        <color indexed="12"/>
        <rFont val="Arial"/>
        <family val="2"/>
      </rPr>
      <t>Norway 1</t>
    </r>
    <r>
      <rPr>
        <sz val="10"/>
        <color indexed="12"/>
        <rFont val="Arial"/>
        <family val="2"/>
      </rPr>
      <t>, Norway 2, Norway 3</t>
    </r>
  </si>
  <si>
    <r>
      <t xml:space="preserve">Baseload/ Day/  </t>
    </r>
    <r>
      <rPr>
        <b/>
        <sz val="10"/>
        <color indexed="12"/>
        <rFont val="Arial"/>
        <family val="2"/>
      </rPr>
      <t>Night</t>
    </r>
  </si>
  <si>
    <r>
      <t xml:space="preserve">Sweden, Finland, Norway 1, </t>
    </r>
    <r>
      <rPr>
        <b/>
        <sz val="10"/>
        <color indexed="12"/>
        <rFont val="Arial"/>
        <family val="2"/>
      </rPr>
      <t>Norway 2</t>
    </r>
    <r>
      <rPr>
        <sz val="10"/>
        <color indexed="12"/>
        <rFont val="Arial"/>
        <family val="2"/>
      </rPr>
      <t>, Norway 3</t>
    </r>
  </si>
  <si>
    <r>
      <t xml:space="preserve">Sweden, Finland, Norway 1, Norway 2, </t>
    </r>
    <r>
      <rPr>
        <b/>
        <sz val="10"/>
        <color indexed="12"/>
        <rFont val="Arial"/>
        <family val="2"/>
      </rPr>
      <t>Norway 3</t>
    </r>
  </si>
  <si>
    <r>
      <t xml:space="preserve">Asian Call </t>
    </r>
    <r>
      <rPr>
        <sz val="10"/>
        <color indexed="12"/>
        <rFont val="Arial"/>
        <family val="2"/>
      </rPr>
      <t>/ Asian Put</t>
    </r>
  </si>
  <si>
    <r>
      <t xml:space="preserve">Asian Call / </t>
    </r>
    <r>
      <rPr>
        <b/>
        <sz val="10"/>
        <color indexed="12"/>
        <rFont val="Arial"/>
        <family val="2"/>
      </rPr>
      <t>Asian Put</t>
    </r>
  </si>
  <si>
    <r>
      <t xml:space="preserve">American Call </t>
    </r>
    <r>
      <rPr>
        <sz val="10"/>
        <color indexed="12"/>
        <rFont val="Arial"/>
        <family val="2"/>
      </rPr>
      <t>/ American Put</t>
    </r>
  </si>
  <si>
    <r>
      <t xml:space="preserve">American Call / </t>
    </r>
    <r>
      <rPr>
        <b/>
        <sz val="10"/>
        <color indexed="12"/>
        <rFont val="Arial"/>
        <family val="2"/>
      </rPr>
      <t>American Put</t>
    </r>
  </si>
  <si>
    <t>Quarterly (Q1 - Q4) for 2 years forward</t>
  </si>
  <si>
    <t>Steam Coal 1 with NCV (Calorific value, net as received) 6,000 kcal/kg, Sulphur Max  [1]% (Percent by weight of Sulphur, dry), Ash Max [14.5]% (Percent by weight of Ash, dry), Moisture Max [5-8]% (Percent by weight of Moisture, as received),</t>
  </si>
  <si>
    <t xml:space="preserve">A Transaction under which the Seller shall sell and the Buyer shall purchase the agreed Quantity of </t>
  </si>
  <si>
    <t xml:space="preserve"> to be delivered on CIF (Cost, Insurance and Freight) basis as defined by Incoterms 1990, where delivery point is</t>
  </si>
  <si>
    <t xml:space="preserve"> Amsterdam-Rotterdam-Antwerpen port area</t>
  </si>
  <si>
    <t>Steam Coal 1 with NCV (Calorific value, net as received) &lt; 5,500 kcal/kg, Sulphur Max  &gt; 1% (Percent by weight of Sulphur, dry), Ash Max &gt; 20% (Percent by weight of Ash, dry), Moisture Max &gt; 10% (Percent by weight of Moisture, as received),</t>
  </si>
  <si>
    <t>Rejection</t>
  </si>
  <si>
    <r>
      <t>USD</t>
    </r>
    <r>
      <rPr>
        <sz val="10"/>
        <color indexed="12"/>
        <rFont val="Arial"/>
        <family val="2"/>
      </rPr>
      <t>, GBP, EUR</t>
    </r>
  </si>
  <si>
    <r>
      <t>European Call</t>
    </r>
    <r>
      <rPr>
        <sz val="10"/>
        <color indexed="12"/>
        <rFont val="Arial"/>
        <family val="2"/>
      </rPr>
      <t>/ European Put</t>
    </r>
  </si>
  <si>
    <t>Iberian Power Financial Swap, Day Ahead, PMH Time-weighted, Baseload, GBP/MWh</t>
  </si>
  <si>
    <t>DKK</t>
  </si>
  <si>
    <t>BEF</t>
  </si>
  <si>
    <t>PE Border</t>
  </si>
  <si>
    <r>
      <t>Put Option</t>
    </r>
    <r>
      <rPr>
        <sz val="10"/>
        <rFont val="Arial"/>
        <family val="2"/>
      </rPr>
      <t xml:space="preserve"> </t>
    </r>
  </si>
  <si>
    <t>An agreement whereby physical electricity is exchanged for a fixed price over a specified period</t>
  </si>
  <si>
    <t xml:space="preserve">An agreement whereby a floating level of transaction unit is exchanged  for a fixed level of transaction unit </t>
  </si>
  <si>
    <t>a period from 00:00 a.m. hours 1st calendar day of the month to 00:00 a.m. hours last calendar day of that month</t>
  </si>
  <si>
    <t>a period from 00:00 a.m. hours on the Starting Date to 00:00 a.m. hours on the Ending Date of the period</t>
  </si>
  <si>
    <t>Cumulative number of cooling degree days (CDD) over the term of the contract. One CDD is defined as the average daily temperature minus the reference base temperature, only when this is a positive number</t>
  </si>
  <si>
    <t>One of 12 border hubs of PreussenElektra, Germany, seller's choice of hub</t>
  </si>
  <si>
    <t>Free border Netherlands, seller's choice of hub</t>
  </si>
  <si>
    <t>Inter-product spread</t>
  </si>
  <si>
    <t>LSFO FOB Cargoes NWE vs LSFO FOB Barges Rotterdam.</t>
  </si>
  <si>
    <t>EN590 0.05% Gasoil CIF Cargoes NWE</t>
  </si>
  <si>
    <t>0.2% Gasoil FOB Barges ARA</t>
  </si>
  <si>
    <t>Propane CIF ARA (Large)</t>
  </si>
  <si>
    <t>Benzene CIF</t>
  </si>
  <si>
    <t>Next 3 Months</t>
  </si>
  <si>
    <t>Styrene Monomer CIF</t>
  </si>
  <si>
    <t>Styrene Monomer FOB</t>
  </si>
  <si>
    <t>MTBE  FOB</t>
  </si>
  <si>
    <t>Paraxylene FOB</t>
  </si>
  <si>
    <t>Marine Diesel Oil DMB Spec. FOB</t>
  </si>
  <si>
    <t>Gas Year 2000, 2001, 2002 and 2003</t>
  </si>
  <si>
    <t>European Call</t>
  </si>
  <si>
    <t>XXX</t>
  </si>
  <si>
    <t>delivered on the 380/220 kV voltage level</t>
  </si>
  <si>
    <t xml:space="preserve">Transmission risk is borne by the buyer </t>
  </si>
  <si>
    <t>Transmission risk is borne by the seller</t>
  </si>
  <si>
    <t>Megawatt (1,000,000 watts) hour, where watt is a unit of electrical power equivalent to one Joule per second</t>
  </si>
  <si>
    <t>Continental Power Financial SWAP, Day Ahead, CEPI, Baseload, DEM/MWh</t>
  </si>
  <si>
    <t>Nordic Power</t>
  </si>
  <si>
    <t>Commodity Type</t>
  </si>
  <si>
    <t xml:space="preserve">Languages </t>
  </si>
  <si>
    <t>Financial SWAP</t>
  </si>
  <si>
    <t>XXXXX</t>
  </si>
  <si>
    <t>SWEP hour</t>
  </si>
  <si>
    <t>SWEP Hour</t>
  </si>
  <si>
    <t>average price for selected hours as published by the Amsterdam Power Exchange</t>
  </si>
  <si>
    <t>Laufenburg National</t>
  </si>
  <si>
    <t>Laufenburg International</t>
  </si>
  <si>
    <t>Languages for GTC, PAA, ETA</t>
  </si>
  <si>
    <t>6 - 8</t>
  </si>
  <si>
    <t>1 per 1-10 min</t>
  </si>
  <si>
    <t>24 - 30</t>
  </si>
  <si>
    <t>8 - 10</t>
  </si>
  <si>
    <t>10 - 20</t>
  </si>
  <si>
    <t>EN590 0.05% Gasoil</t>
  </si>
  <si>
    <t>Marine Diesel Oil DMB Specification</t>
  </si>
  <si>
    <t xml:space="preserve">MTBE </t>
  </si>
  <si>
    <t>MTBE PX</t>
  </si>
  <si>
    <t>Paraxylene</t>
  </si>
  <si>
    <t>NLG</t>
  </si>
  <si>
    <t>EN 590 0.05% Gasoil</t>
  </si>
  <si>
    <t>European Products List</t>
  </si>
  <si>
    <t>1 per 30 min</t>
  </si>
  <si>
    <t>1 per week</t>
  </si>
  <si>
    <t>1 - 4 per day</t>
  </si>
  <si>
    <t>3 - 5 per hour</t>
  </si>
  <si>
    <t>1 per hour - week</t>
  </si>
  <si>
    <t>1per week</t>
  </si>
  <si>
    <t>How many products a user will see/trade?</t>
  </si>
  <si>
    <t>Calendar Year 2000</t>
  </si>
  <si>
    <t>Zeebrugge</t>
  </si>
  <si>
    <t>Rheinschiene Fuel Oil &amp; Gas Oil</t>
  </si>
  <si>
    <t>Monthly (Jan - Dec) for yrs. 1999 and 2000</t>
  </si>
  <si>
    <t>2 weeks from now</t>
  </si>
  <si>
    <t>4 weeks from now</t>
  </si>
  <si>
    <t>1 Year Ahead</t>
  </si>
  <si>
    <t>Option on Delivery</t>
  </si>
  <si>
    <t>Location / Index</t>
  </si>
  <si>
    <t>Monthly (Jan - Dec) up to 2 yrs forward</t>
  </si>
  <si>
    <t>Combination of start and end dates up to 18 mths forward</t>
  </si>
  <si>
    <t>Year Starting in Oct up to 3 years forward</t>
  </si>
  <si>
    <t>Year Starting in April up to 3 years forward</t>
  </si>
  <si>
    <t>Summer up to 2 yrs forward</t>
  </si>
  <si>
    <t>Winter up to 2 yrs forward</t>
  </si>
  <si>
    <t>Combination of Months up to 2 yrs from now</t>
  </si>
  <si>
    <t>1 week Ahead</t>
  </si>
  <si>
    <t>2 weeks Ahead</t>
  </si>
  <si>
    <t>3 weeks Ahead</t>
  </si>
  <si>
    <t>Prompt Winter 1</t>
  </si>
  <si>
    <t>Prompt Winter 2</t>
  </si>
  <si>
    <t xml:space="preserve">Prompt Summer </t>
  </si>
  <si>
    <t>Year Starting Jan - 00</t>
  </si>
  <si>
    <t xml:space="preserve">Nordic Power </t>
  </si>
  <si>
    <t>Trading Group</t>
  </si>
  <si>
    <t xml:space="preserve">UK Gas  </t>
  </si>
  <si>
    <t xml:space="preserve">Coal </t>
  </si>
  <si>
    <t>An agreement giving the buyer a right, but not an obligation to buy</t>
  </si>
  <si>
    <t>An agreement giving the buyer a right, but not an obligation to sell</t>
  </si>
  <si>
    <r>
      <t>London Heathrow</t>
    </r>
    <r>
      <rPr>
        <sz val="10"/>
        <rFont val="Arial"/>
        <family val="2"/>
      </rPr>
      <t xml:space="preserve"> / Oslo</t>
    </r>
  </si>
  <si>
    <r>
      <t xml:space="preserve">London Heathrow / </t>
    </r>
    <r>
      <rPr>
        <b/>
        <sz val="10"/>
        <rFont val="Arial"/>
        <family val="2"/>
      </rPr>
      <t>Oslo</t>
    </r>
  </si>
  <si>
    <r>
      <t xml:space="preserve">USD, GBP, </t>
    </r>
    <r>
      <rPr>
        <b/>
        <sz val="10"/>
        <rFont val="Arial"/>
        <family val="2"/>
      </rPr>
      <t>EUR</t>
    </r>
  </si>
  <si>
    <t>DD</t>
  </si>
  <si>
    <t>bbl</t>
  </si>
  <si>
    <t>How Often Does Price Change?</t>
  </si>
  <si>
    <t>How many Products are available at one time?</t>
  </si>
  <si>
    <t>30 - 50</t>
  </si>
  <si>
    <t>&gt; 30</t>
  </si>
  <si>
    <t>1 per 5 min</t>
  </si>
  <si>
    <t>5 - 20</t>
  </si>
  <si>
    <t>contract settled against the volume-weighted average of the Reference Variable for all hours for that term.  The volume to be used is that traded in the market for the Reference Variable in question.</t>
  </si>
  <si>
    <t>Zeebrugge Hub</t>
  </si>
  <si>
    <t xml:space="preserve">   </t>
  </si>
  <si>
    <t>English, Norwegian (only for GTCs)</t>
  </si>
  <si>
    <t>English, German, French, Flemish</t>
  </si>
  <si>
    <t>USD, GBP, EUR</t>
  </si>
  <si>
    <t>USD, DKK, EUR, DEM, NLG,FFR,BEF, CHF, ITL, NOK, SEK</t>
  </si>
  <si>
    <t>USD, GBP, EUR, PTE</t>
  </si>
  <si>
    <t>USD, EUR, DEM, NLG, FFR, BEF, CHF, ITL</t>
  </si>
  <si>
    <t>USD, DEM, FFR, ATS, GBP, EUR</t>
  </si>
  <si>
    <t xml:space="preserve">NOK, SEK, FIM, EUR, USD, GBP </t>
  </si>
  <si>
    <t>European Product Type List</t>
  </si>
  <si>
    <t>the amount of electric power delivered between 06:00am and 10:00pm on a weekday (75 hours per week)</t>
  </si>
  <si>
    <t>the amount of electric power delivered between 10:00 pm and 06:00 am on a weekday and all weekend (93 hours per week)</t>
  </si>
  <si>
    <r>
      <t xml:space="preserve">English, Spanish                                                                    </t>
    </r>
    <r>
      <rPr>
        <i/>
        <sz val="10"/>
        <rFont val="Arial"/>
        <family val="2"/>
      </rPr>
      <t>French, Portugese (secondary priority)</t>
    </r>
  </si>
  <si>
    <r>
      <t xml:space="preserve">English - for Financial deals                                              </t>
    </r>
    <r>
      <rPr>
        <i/>
        <sz val="10"/>
        <rFont val="Arial"/>
        <family val="2"/>
      </rPr>
      <t>English, German, French, Italian, Polish - for Physical, i.e. later Phases</t>
    </r>
  </si>
  <si>
    <t>Product Type List</t>
  </si>
  <si>
    <t>Commodity Trading Group</t>
  </si>
  <si>
    <t>Commodity</t>
  </si>
  <si>
    <t>Category</t>
  </si>
  <si>
    <t>Deal Type</t>
  </si>
  <si>
    <t>Firmness</t>
  </si>
  <si>
    <t>Trading Book</t>
  </si>
  <si>
    <t>Enron Entity</t>
  </si>
  <si>
    <t>Forward</t>
  </si>
  <si>
    <t>Firm</t>
  </si>
  <si>
    <t>F</t>
  </si>
  <si>
    <t>Power</t>
  </si>
  <si>
    <t>Natural Gas</t>
  </si>
  <si>
    <t>Power 97</t>
  </si>
  <si>
    <t>Power 99</t>
  </si>
  <si>
    <t>EGPTL</t>
  </si>
  <si>
    <t>1. Bid and Offer can be either on a Premium or a Stike =&gt; on the price screen it should be specified whether it is a Strike or a Premium.</t>
  </si>
  <si>
    <t>ECT Market</t>
  </si>
  <si>
    <t>Weather Instrument</t>
  </si>
  <si>
    <t>Transaction Type</t>
  </si>
  <si>
    <t xml:space="preserve">Transaction Reference Basis </t>
  </si>
  <si>
    <t>Term (month(s))</t>
  </si>
  <si>
    <t>Bid</t>
  </si>
  <si>
    <t>Offer</t>
  </si>
  <si>
    <t xml:space="preserve"> Swap</t>
  </si>
  <si>
    <t xml:space="preserve">Spreadsheet </t>
  </si>
  <si>
    <t>HSFO</t>
  </si>
  <si>
    <t>Cargoes CIF NWE Basis ARA</t>
  </si>
  <si>
    <t>Inter-product Spread</t>
  </si>
  <si>
    <t>LSFO</t>
  </si>
  <si>
    <t>Cargoes FOB NWE</t>
  </si>
  <si>
    <t>Platts European Marketscan</t>
  </si>
  <si>
    <t>NWE</t>
  </si>
  <si>
    <t>EN590</t>
  </si>
  <si>
    <t>Argus Large</t>
  </si>
  <si>
    <t>Barges FOB Rotterdam</t>
  </si>
  <si>
    <t>Argus International LPG</t>
  </si>
  <si>
    <t>Rotterdam</t>
  </si>
  <si>
    <t>Argus Small</t>
  </si>
  <si>
    <t>CIF ARA (Large) Argus</t>
  </si>
  <si>
    <t>FOB Seagoing</t>
  </si>
  <si>
    <t>IPE Gasoil/Brent Crack</t>
  </si>
  <si>
    <t>LPG</t>
  </si>
  <si>
    <t>Propane</t>
  </si>
  <si>
    <t>Products</t>
  </si>
  <si>
    <t>Benzene</t>
  </si>
  <si>
    <t>Specific Dates</t>
  </si>
  <si>
    <t>Petrochemicals</t>
  </si>
  <si>
    <t>Nitration Toluene</t>
  </si>
  <si>
    <t>Fixed Price</t>
  </si>
  <si>
    <t>Mixed Xylene</t>
  </si>
  <si>
    <t>Road Trucks</t>
  </si>
  <si>
    <t>FRF</t>
  </si>
  <si>
    <t>Amsterdam</t>
  </si>
  <si>
    <t>Styrene Monomer</t>
  </si>
  <si>
    <t>ATS</t>
  </si>
  <si>
    <t>Antwerp</t>
  </si>
  <si>
    <t>IPE Gasoil/Brent</t>
  </si>
  <si>
    <t>Crack Spread</t>
  </si>
  <si>
    <t>Motor Deisel Oil DMB Spec</t>
  </si>
  <si>
    <t>Norway</t>
  </si>
  <si>
    <t>ECS Ltd.</t>
  </si>
  <si>
    <t>ECTRI Norway Branch</t>
  </si>
  <si>
    <t>Physical trades are date specific ie. 'Loading during next five days' or ' To load between today and the 10th of the month'</t>
  </si>
  <si>
    <t>An agreement whereby a floating price is exchanged  for a fixed price over a specified period on a given product price differential</t>
  </si>
  <si>
    <t xml:space="preserve">Amsterdam - Rotterdam - Antwerp </t>
  </si>
  <si>
    <t>Amsterdam, Netherlands</t>
  </si>
  <si>
    <t>Antwerp, Belgium</t>
  </si>
  <si>
    <t>Rotterdam, Netherlands</t>
  </si>
  <si>
    <t>Mediterranean</t>
  </si>
  <si>
    <t>North-West Europe</t>
  </si>
  <si>
    <t>Cost, Insurance and Freight</t>
  </si>
  <si>
    <t>Free on Board</t>
  </si>
  <si>
    <t>Cost and Freight</t>
  </si>
  <si>
    <t>Free on Board and to be taken from the immediate area</t>
  </si>
  <si>
    <t>0.2% Sulphur Gasoil</t>
  </si>
  <si>
    <t>MDO DMB</t>
  </si>
  <si>
    <t>a 400 to 5,000 metric tonne cargo</t>
  </si>
  <si>
    <t>Platts LPGaswire</t>
  </si>
  <si>
    <t>the arithemetic average of the daily official settlement prices for the liquid grade as published in the Platts LPGaswire</t>
  </si>
  <si>
    <t xml:space="preserve">cubic metre </t>
  </si>
  <si>
    <t>Financial Swap, 0.2% Gasoil Cargoes CIF ARA, Calender Year 2000, Platts, USD/mt</t>
  </si>
  <si>
    <t>Inter-product Spread,  LSFO Barges FOB Rotterdam vs HSFO Cargoes FOB NWE , Platts, USD/mt</t>
  </si>
  <si>
    <t xml:space="preserve">Physical </t>
  </si>
  <si>
    <t>Delivery</t>
  </si>
  <si>
    <t xml:space="preserve">Option </t>
  </si>
  <si>
    <t>Precepitation</t>
  </si>
  <si>
    <t>Tagg/ERMS</t>
  </si>
  <si>
    <t>65F</t>
  </si>
  <si>
    <t>Apr-Oct</t>
  </si>
  <si>
    <t>Nov-Mar</t>
  </si>
  <si>
    <t>1999-2000</t>
  </si>
  <si>
    <t>mm</t>
  </si>
  <si>
    <t>Jan-Mar (Q1)</t>
  </si>
  <si>
    <t>After entering a number this field would automatically enter the right reference unit and currency (eg 10,000 GBP/HDD)</t>
  </si>
  <si>
    <t>After entering a number this field would automatically enter the right reference currency (eg 500,000 USD)</t>
  </si>
  <si>
    <t>After entering a number in this field, if a swap the reference unit would be added (eg 3,000 CDDs), if an option the currency would be added (eg 500,000 EUR)</t>
  </si>
  <si>
    <t>UK</t>
  </si>
  <si>
    <t>ECTRI via EEFT</t>
  </si>
  <si>
    <t>ECTRL</t>
  </si>
  <si>
    <t>Swing</t>
  </si>
  <si>
    <t xml:space="preserve">Country </t>
  </si>
  <si>
    <t>n/a</t>
  </si>
  <si>
    <t>SPP</t>
  </si>
  <si>
    <t>GasDesk</t>
  </si>
  <si>
    <t>EnPower</t>
  </si>
  <si>
    <t>Transaction Type Underlying</t>
  </si>
  <si>
    <t>Location &amp; Station Ref. #</t>
  </si>
  <si>
    <t xml:space="preserve">Reference Basis </t>
  </si>
  <si>
    <t>C</t>
  </si>
  <si>
    <t xml:space="preserve">mm </t>
  </si>
  <si>
    <t xml:space="preserve">Transaction Reference Unit </t>
  </si>
  <si>
    <t>Payout per Transaction Unit</t>
  </si>
  <si>
    <t>a period from 00:00 a.m. hours 1st April to 00:00 a.m. hours 1st July</t>
  </si>
  <si>
    <t>a period from 00:00 a.m. hours 1st July to 00:00 a.m. hours 1st October</t>
  </si>
  <si>
    <t>a period from 00:00 a.m. hours 1st October to 00:00 a.m. hours 1st January</t>
  </si>
  <si>
    <t>HDD Swap, 18C Reference Point, at London Heathrow IWMO 37720, Q1-00, Payout 2,500 GBP per DD, Maximum Payout 500,000 GBP</t>
  </si>
  <si>
    <t xml:space="preserve">A Transaction under which one Party pays a Floating Price and the other Party pays a Fixed Price in respect of the Notional Quantity per Determination Period, </t>
  </si>
  <si>
    <t>where the Floating Price shall be the arithmetic average of the Swiss Electricity Price Index (SWEP) as published by Dow Jones (Page 15761) for hour 11:00 - 12:00 CET (Central European Time) on weekdays</t>
  </si>
  <si>
    <r>
      <t xml:space="preserve">where the Floating Price shall be the arithmetic average of the Day Ahead Baseload Prices of the Central European Price Index (CEPI) as published  for each day by Dow Jones (in its internet address located at </t>
    </r>
    <r>
      <rPr>
        <u/>
        <sz val="10"/>
        <rFont val="Arial"/>
        <family val="2"/>
      </rPr>
      <t>http://www.dowpower.com</t>
    </r>
    <r>
      <rPr>
        <sz val="10"/>
        <rFont val="Arial"/>
      </rPr>
      <t>)</t>
    </r>
  </si>
  <si>
    <r>
      <t xml:space="preserve">USD, DKK, EUR, </t>
    </r>
    <r>
      <rPr>
        <b/>
        <sz val="10"/>
        <color indexed="12"/>
        <rFont val="Arial"/>
        <family val="2"/>
      </rPr>
      <t>DEM,</t>
    </r>
    <r>
      <rPr>
        <sz val="10"/>
        <color indexed="12"/>
        <rFont val="Arial"/>
        <family val="2"/>
      </rPr>
      <t xml:space="preserve"> NLG,FFR, BEF, CHF, ITL, NOK, SEK</t>
    </r>
  </si>
  <si>
    <t>energy delivered at a steady rate between 00:00 and 24:00</t>
  </si>
  <si>
    <t>where the Floating Price shall be the arithmetic mean of all the Marginal Prices (one per each hour) of the Electrical Energy Production Daily Market published by the Compania Operadora del Mercado Electricidad, S.A. (OMEL) for the "Mercado Diaro" in its internet address located at http://www.mercaelectrico.comel.es/ for each day</t>
  </si>
  <si>
    <t>the minimum amount of electric power delivered or required at a steady rate</t>
  </si>
  <si>
    <r>
      <t xml:space="preserve">USD, GBP, EUR, </t>
    </r>
    <r>
      <rPr>
        <b/>
        <sz val="10"/>
        <color indexed="12"/>
        <rFont val="Arial"/>
        <family val="2"/>
      </rPr>
      <t>PTA</t>
    </r>
  </si>
  <si>
    <r>
      <t xml:space="preserve">MWh   </t>
    </r>
    <r>
      <rPr>
        <b/>
        <sz val="10"/>
        <color indexed="12"/>
        <rFont val="Arial"/>
        <family val="2"/>
      </rPr>
      <t>kWh</t>
    </r>
  </si>
  <si>
    <t>the amount of electric power delivered between hours H09 and H24 (inclusive) Monday to Sunday</t>
  </si>
  <si>
    <t>the amount of electric power delivered between hours H01 and H08 (inclusive) Monday to Sunday</t>
  </si>
  <si>
    <t>the amount of electric power delivered between hours H09 and H24 (inclusive) Monday to Friday</t>
  </si>
  <si>
    <r>
      <t>where the Floating Price shall be the daily arithmetic average of hourly energy payments (PMHI(h,s)) in Ptas/kWh from the Intra-Daily Market Session</t>
    </r>
    <r>
      <rPr>
        <i/>
        <sz val="10"/>
        <rFont val="Arial"/>
        <family val="2"/>
      </rPr>
      <t>s</t>
    </r>
    <r>
      <rPr>
        <sz val="10"/>
        <rFont val="Arial"/>
      </rPr>
      <t xml:space="preserve"> as published by the Compania Operadora del Mercado Electricidad, S.A. (OMEL) for the "Mercado Diaro" in its internet address located at http://www.mercaelectrico.comel.es/ for each day</t>
    </r>
  </si>
  <si>
    <t>where the Floating Price shall be the daily demand weighted average of the hourly energy payments (PMH(h)) in Ptas/kWh from the Day-Ahead Market as published by the Compania Operadora del Mercado Electricidad, S.A. (OMEL) for the "Mercado Diaro" in its internet address located at http://www.mercaelectrico.comel.es/ for each day</t>
  </si>
  <si>
    <t>Continental Gas Physical Swap, Zeebrugge, Zeebrugge Hub, Q1 2000, Euro/GJ</t>
  </si>
  <si>
    <t>English</t>
  </si>
  <si>
    <t>IUK</t>
  </si>
  <si>
    <t>a period from 0600 (CET - Central European Time) 1st January to 0600 (CET - Central European Time) 1st April</t>
  </si>
  <si>
    <t>a period from 0600 (CET - Central European Time) 1st April to 0600 (CET - Central European Time) 1st July</t>
  </si>
  <si>
    <t>a period from 0600 (CET - Central European Time) 1st July to 0600 (CET - Central European Time) 1st October</t>
  </si>
  <si>
    <t>a period from 0600 (CET - Central European Time) 1st October to 0600 (CET - Central European Time) 1st January</t>
  </si>
  <si>
    <t>An agreement whereby transit rights are provided over a specified period</t>
  </si>
  <si>
    <t>a period from 0600 (CET - Central European Time) on the 1st day of the month to 0600 (CET - Central European Time) on the 1st day of the following month</t>
  </si>
  <si>
    <r>
      <t>USD</t>
    </r>
    <r>
      <rPr>
        <sz val="10"/>
        <rFont val="Arial"/>
        <family val="2"/>
      </rPr>
      <t>, DEM, FFR, ATS, GBP, EUR, NLG</t>
    </r>
  </si>
  <si>
    <r>
      <t>USD,</t>
    </r>
    <r>
      <rPr>
        <sz val="10"/>
        <rFont val="Arial"/>
        <family val="2"/>
      </rPr>
      <t xml:space="preserve"> DEM, FFR, ATS, GBP, EUR, NLG</t>
    </r>
  </si>
  <si>
    <r>
      <t xml:space="preserve">USD, DEM, FFR, ATS, GBP, </t>
    </r>
    <r>
      <rPr>
        <b/>
        <sz val="10"/>
        <rFont val="Arial"/>
        <family val="2"/>
      </rPr>
      <t>EUR</t>
    </r>
    <r>
      <rPr>
        <sz val="10"/>
        <rFont val="Arial"/>
        <family val="2"/>
      </rPr>
      <t>, NLG</t>
    </r>
  </si>
  <si>
    <r>
      <t xml:space="preserve">USD, DEM, FFR, ATS, </t>
    </r>
    <r>
      <rPr>
        <b/>
        <sz val="10"/>
        <rFont val="Arial"/>
        <family val="2"/>
      </rPr>
      <t>GBP</t>
    </r>
    <r>
      <rPr>
        <sz val="10"/>
        <rFont val="Arial"/>
        <family val="2"/>
      </rPr>
      <t>, EUR, NLG</t>
    </r>
  </si>
  <si>
    <r>
      <t xml:space="preserve">USD, DEM, FFR, </t>
    </r>
    <r>
      <rPr>
        <b/>
        <sz val="10"/>
        <rFont val="Arial"/>
        <family val="2"/>
      </rPr>
      <t>ATS</t>
    </r>
    <r>
      <rPr>
        <sz val="10"/>
        <rFont val="Arial"/>
        <family val="2"/>
      </rPr>
      <t>, GBP, EUR, NLG</t>
    </r>
  </si>
  <si>
    <r>
      <t xml:space="preserve">USD, DEM, </t>
    </r>
    <r>
      <rPr>
        <b/>
        <sz val="10"/>
        <rFont val="Arial"/>
        <family val="2"/>
      </rPr>
      <t>FFR</t>
    </r>
    <r>
      <rPr>
        <sz val="10"/>
        <rFont val="Arial"/>
        <family val="2"/>
      </rPr>
      <t>, ATS, GBP, EUR, NLG</t>
    </r>
  </si>
  <si>
    <r>
      <t xml:space="preserve">USD, </t>
    </r>
    <r>
      <rPr>
        <b/>
        <sz val="10"/>
        <rFont val="Arial"/>
        <family val="2"/>
      </rPr>
      <t>DEM</t>
    </r>
    <r>
      <rPr>
        <sz val="10"/>
        <rFont val="Arial"/>
        <family val="2"/>
      </rPr>
      <t>, FFR, ATS, GBP, EUR, NLG</t>
    </r>
  </si>
  <si>
    <t>Barge/Cargo spread</t>
  </si>
  <si>
    <t>An agreement whereby a floating price is exchanged  for a fixed price over a specified period on a given product size price differential</t>
  </si>
  <si>
    <t>LSFO FOB Barges Rotterdam vs HSFO FOB Cargoes NWE</t>
  </si>
  <si>
    <t>Argus Small Size</t>
  </si>
  <si>
    <t>Argus Large Size</t>
  </si>
  <si>
    <t>Road Truck Size</t>
  </si>
  <si>
    <t>the arithemetic average of the daily official settlement prices for the liquid grade as published in the Argus International LPG report publication</t>
  </si>
  <si>
    <t>IPE Gasoil Crack</t>
  </si>
  <si>
    <t xml:space="preserve">the first month IPE Gasoil future contract / 7.45 (conversion factor) </t>
  </si>
  <si>
    <t>the arithmetic average of the daily official settlement prices for the first month IPE contract as reported in the Platts European Marketscan</t>
  </si>
  <si>
    <t>EN590 0.05 % Sulphur Gasoil</t>
  </si>
  <si>
    <t>under the Platts Heading Cargoes CIF NWE Basis ARA</t>
  </si>
  <si>
    <t>under the Platts Heading Cargoes FOB NWE</t>
  </si>
  <si>
    <t>under the Platts Heading Barges FOB Rotterdam</t>
  </si>
  <si>
    <t>under the Argus Heading 'Propane' in the section entitled 'Europe'</t>
  </si>
  <si>
    <t>Barges</t>
  </si>
  <si>
    <t>Cargoes</t>
  </si>
  <si>
    <t>ratio of Net Calorific Value of delivered coal to Net Calorific Value of contract coal.  The Contract Base Price is multiplied by this ratio to determine the Final Price, not including any adjustment required for out of spec Ash or Sulphur.</t>
  </si>
  <si>
    <t>price $[1] per [0.1]% greater than maximum specification for Ash content</t>
  </si>
  <si>
    <t>Laufenburg, Switzerland, on the high voltage grid (power originating from a generator with export rights)</t>
  </si>
  <si>
    <t>Laufenburg, Switzerland, on the high voltage grid (power originating from a generator without export rights)</t>
  </si>
  <si>
    <r>
      <t>BD Peak</t>
    </r>
    <r>
      <rPr>
        <sz val="10"/>
        <rFont val="Arial"/>
        <family val="2"/>
      </rPr>
      <t xml:space="preserve"> </t>
    </r>
  </si>
  <si>
    <r>
      <t>BD Nights</t>
    </r>
    <r>
      <rPr>
        <sz val="10"/>
        <rFont val="Arial"/>
        <family val="2"/>
      </rPr>
      <t xml:space="preserve"> </t>
    </r>
  </si>
  <si>
    <t>NBD</t>
  </si>
  <si>
    <t xml:space="preserve">BD Peak </t>
  </si>
  <si>
    <t xml:space="preserve">BD Nights </t>
  </si>
  <si>
    <t>electricity flow that is subject to potential interruption by the supplier for a specified number of days or hours during times of peak demand or in the event of system emergencies without financial consequences.</t>
  </si>
  <si>
    <t>delivery whereby both the buyer and the seller warrant that in the event of non-delivery or non-receipt the defaulting party will remit payments to compensate the defaulting party for damages.</t>
  </si>
  <si>
    <t>electricity flow that is subject to potential interruption by the supplier which is limited to time periods during which system frequency is endangered by major unplanned events.</t>
  </si>
  <si>
    <t>Nominations</t>
  </si>
  <si>
    <t>Month Ahead</t>
  </si>
  <si>
    <t>Week End</t>
  </si>
  <si>
    <t>Physical delivery nominated by 11:00 on the day prior to delivery</t>
  </si>
  <si>
    <t>Physical delivery nominated by 11:00 on the Thursday of the week prior to delivery</t>
  </si>
  <si>
    <t>Physical delivery nominated by 11:00 on the Thursday of the week prior to the first week of delivery</t>
  </si>
  <si>
    <t>Physical delivery nominated by 11:00 on Friday for deliveries on Saturday, Sunday and Monday</t>
  </si>
  <si>
    <t>None</t>
  </si>
  <si>
    <t>Buyer and seller are expected to bear the full cost and risk of transmission to and from the delivery point respectively</t>
  </si>
  <si>
    <t>Continental Power Physical Forward, Week Ahead Delivery, Week Ahead Nomination, Laufenburg National, Interruptible WD Peaks, High Voltage transmission, Balancing by XXXX, Buyer's Transmission Risk, CHF/MWh</t>
  </si>
  <si>
    <t>London Heathrow weather station identification number listed according to the World Meteorological Organisation (WMO) under number 37720</t>
  </si>
  <si>
    <t>Oslo weather station identification number listed according to the Nordic Meteorological Organisation (NMO) under number 18700</t>
  </si>
  <si>
    <t>United States Dollars</t>
  </si>
  <si>
    <t>Continental Power Financial</t>
  </si>
  <si>
    <t>Continental Power Physical</t>
  </si>
  <si>
    <t>UK Power Call Swaption, Calendar Day Ahead, PPP, Baseload, Strike 22£/MWh, Exp. 30/06/99, £/MWh</t>
  </si>
  <si>
    <r>
      <t>UK Power Swap,</t>
    </r>
    <r>
      <rPr>
        <sz val="10"/>
        <rFont val="Arial"/>
      </rPr>
      <t xml:space="preserve"> EFA Day Ahead, LOLP, Baseload, £/MWh</t>
    </r>
  </si>
  <si>
    <t>British thermal unit, which is equal to the amount of heat required to raise the temperature of 1lb of water by 1 degree F</t>
  </si>
  <si>
    <t>An agreement whereby a floating price is exchanged  for a fixed price over a specified period</t>
  </si>
  <si>
    <t>An agreement whereby a physical volume is exchanged  for a fixed price over a specified period</t>
  </si>
  <si>
    <t>An agreement whereby the buyer (the holder) has the right but not the obligation to buy the underlying commodity for a specified price on a specified exercise date in exchange for a premium payment</t>
  </si>
  <si>
    <t>An agreement whereby the buyer (the holder) has the right but not the obligation to sell the underlying commodity for a specified price on a specified exercise date in exchange for a premium payment</t>
  </si>
  <si>
    <t>140/90</t>
  </si>
  <si>
    <t>against the average of all half-hour periods</t>
  </si>
  <si>
    <t>energy delivered in a period 08:00 to 20:00 on a weekday</t>
  </si>
  <si>
    <t>energy delivered in a period 00:00 to 08:00 and 20:00 to 24:00 on a weekday</t>
  </si>
  <si>
    <t>energy delivered in a period 00:00 to 24:00 on Saturday and Sunday</t>
  </si>
  <si>
    <t>energy delivered between 11:00 to 12:00 at Laufenburg on week days</t>
  </si>
  <si>
    <t xml:space="preserve">UK Power </t>
  </si>
  <si>
    <t>Call Option on Physical Delivery</t>
  </si>
  <si>
    <t>Put Option on Physical Delivery</t>
  </si>
  <si>
    <t>Physical Delivery, Steam Coal 1, CIF ARA, Q3 1999, GBP/mt</t>
  </si>
  <si>
    <t>Call Option on Physical Delivery, Steam Coal 1, CIF ARA, Q4 2000, USD/mt</t>
  </si>
  <si>
    <t>Calendar Year Starting in October</t>
  </si>
  <si>
    <t>EFA Year Starting in April</t>
  </si>
  <si>
    <t>Calendar Year Starting in April</t>
  </si>
  <si>
    <t xml:space="preserve">IPE </t>
  </si>
  <si>
    <t>million of British thermal units</t>
  </si>
  <si>
    <t>3.5% High Sulphur Fuel Oil</t>
  </si>
  <si>
    <t>1% Low Sulphur Fuel Oil</t>
  </si>
  <si>
    <t>a 20,000 to 25,000 metric tonne cargo</t>
  </si>
  <si>
    <t>Month (Jan - Dec)</t>
  </si>
  <si>
    <r>
      <t>Month</t>
    </r>
    <r>
      <rPr>
        <sz val="10"/>
        <rFont val="Arial"/>
        <family val="2"/>
      </rPr>
      <t xml:space="preserve"> </t>
    </r>
  </si>
  <si>
    <r>
      <t>Quarter</t>
    </r>
    <r>
      <rPr>
        <sz val="10"/>
        <rFont val="Arial"/>
        <family val="2"/>
      </rPr>
      <t xml:space="preserve"> </t>
    </r>
  </si>
  <si>
    <r>
      <t>Calender Year</t>
    </r>
    <r>
      <rPr>
        <sz val="10"/>
        <rFont val="Arial"/>
        <family val="2"/>
      </rPr>
      <t xml:space="preserve"> </t>
    </r>
  </si>
  <si>
    <t xml:space="preserve">mt </t>
  </si>
  <si>
    <t>metric tonne (1,000kg)</t>
  </si>
  <si>
    <t>A Transaction under which one Party pays a Floating Price and the other Party pays a Fixed Price in respect of the Notional Quantity per Determination Period,</t>
  </si>
  <si>
    <t>IPE(NBP)</t>
  </si>
  <si>
    <t>IPE (NBP)</t>
  </si>
  <si>
    <t>pence [, equal to 1/100 of a Pound Sterling,]</t>
  </si>
  <si>
    <t>therm [, being the imperial measurement for a quantity of natural gas, equivalent to 100,000 Btu]</t>
  </si>
  <si>
    <t>the period from 06:00 hrs on the first day of a month to 06:00 hrs on the first day of the following month</t>
  </si>
  <si>
    <t>A Transaction under which the Option Buyer has the right, in return for payment of the Premium, to receive after exercise of the Put Option on the Exercise Period, the Cash Settlement Amount if the Strike Price exceeds the Floating Price, in respect of the Notional Quantity per Determination Period</t>
  </si>
  <si>
    <t>A Transaction under which the Option Buyer has the right, in return for payment of the Premium, to receive after exercise of the Call Option on the Exercise Period, the Cash Settlement Amount if the Floating Price exceeds the Strike Price in respect of the Notional Quantity per Determination Period</t>
  </si>
  <si>
    <t>NBP Forward</t>
  </si>
  <si>
    <t xml:space="preserve">Beach Forward </t>
  </si>
  <si>
    <t>the Aggregate System Entry Point to the NTS  (National Transmission System - the principal pipeline system operated by Transco) at Bacton</t>
  </si>
  <si>
    <t>the Aggregate System Entry Point to the NTS  (National Transmission System - the principal pipeline system operated by Transco) at St. Fergus</t>
  </si>
  <si>
    <r>
      <t>GBP,</t>
    </r>
    <r>
      <rPr>
        <sz val="10"/>
        <color indexed="12"/>
        <rFont val="Arial"/>
        <family val="2"/>
      </rPr>
      <t xml:space="preserve"> EUR, pence</t>
    </r>
  </si>
  <si>
    <r>
      <t xml:space="preserve">therms,  </t>
    </r>
    <r>
      <rPr>
        <b/>
        <sz val="10"/>
        <color indexed="12"/>
        <rFont val="Arial"/>
        <family val="2"/>
      </rPr>
      <t>MMBtu,</t>
    </r>
    <r>
      <rPr>
        <sz val="10"/>
        <color indexed="12"/>
        <rFont val="Arial"/>
        <family val="2"/>
      </rPr>
      <t xml:space="preserve">  kWh,     GJ</t>
    </r>
  </si>
  <si>
    <r>
      <t xml:space="preserve">USD, GBP, EUR, </t>
    </r>
    <r>
      <rPr>
        <b/>
        <sz val="10"/>
        <color indexed="12"/>
        <rFont val="Arial"/>
        <family val="2"/>
      </rPr>
      <t>pence</t>
    </r>
  </si>
  <si>
    <r>
      <t>therms,</t>
    </r>
    <r>
      <rPr>
        <sz val="10"/>
        <color indexed="12"/>
        <rFont val="Arial"/>
        <family val="2"/>
      </rPr>
      <t xml:space="preserve">  MMBtu,  kWh,     GJ</t>
    </r>
  </si>
  <si>
    <r>
      <t>USD</t>
    </r>
    <r>
      <rPr>
        <sz val="10"/>
        <color indexed="12"/>
        <rFont val="Arial"/>
        <family val="2"/>
      </rPr>
      <t>, GBP, EUR, pence</t>
    </r>
  </si>
  <si>
    <r>
      <t xml:space="preserve">therms,  </t>
    </r>
    <r>
      <rPr>
        <b/>
        <sz val="10"/>
        <color indexed="12"/>
        <rFont val="Arial"/>
        <family val="2"/>
      </rPr>
      <t>MMBtu</t>
    </r>
    <r>
      <rPr>
        <sz val="10"/>
        <color indexed="12"/>
        <rFont val="Arial"/>
        <family val="2"/>
      </rPr>
      <t>,  kWh,     GJ</t>
    </r>
  </si>
  <si>
    <r>
      <t xml:space="preserve">USD, </t>
    </r>
    <r>
      <rPr>
        <b/>
        <sz val="10"/>
        <color indexed="12"/>
        <rFont val="Arial"/>
        <family val="2"/>
      </rPr>
      <t>GBP,</t>
    </r>
    <r>
      <rPr>
        <sz val="10"/>
        <color indexed="12"/>
        <rFont val="Arial"/>
        <family val="2"/>
      </rPr>
      <t xml:space="preserve"> EUR, pence</t>
    </r>
  </si>
  <si>
    <r>
      <t xml:space="preserve">therms,  MMBtu,  </t>
    </r>
    <r>
      <rPr>
        <b/>
        <sz val="10"/>
        <color indexed="12"/>
        <rFont val="Arial"/>
        <family val="2"/>
      </rPr>
      <t>kWh</t>
    </r>
    <r>
      <rPr>
        <sz val="10"/>
        <color indexed="12"/>
        <rFont val="Arial"/>
        <family val="2"/>
      </rPr>
      <t>,     GJ</t>
    </r>
  </si>
  <si>
    <r>
      <t xml:space="preserve">USD, GBP, </t>
    </r>
    <r>
      <rPr>
        <b/>
        <sz val="10"/>
        <color indexed="12"/>
        <rFont val="Arial"/>
        <family val="2"/>
      </rPr>
      <t xml:space="preserve">EUR, </t>
    </r>
    <r>
      <rPr>
        <sz val="10"/>
        <color indexed="12"/>
        <rFont val="Arial"/>
        <family val="2"/>
      </rPr>
      <t>pence</t>
    </r>
  </si>
  <si>
    <r>
      <t xml:space="preserve">therms,  MMBtu,  kWh,     </t>
    </r>
    <r>
      <rPr>
        <b/>
        <sz val="10"/>
        <color indexed="12"/>
        <rFont val="Arial"/>
        <family val="2"/>
      </rPr>
      <t>GJ</t>
    </r>
  </si>
  <si>
    <t>the Aggregate System Entry Point to the NTS  (National Transmission System - the principal pipeline system operated by Transco) at Teesside</t>
  </si>
  <si>
    <t>A Transaction under which the Option Buyer has the right at the exercise of the Call Options on the Exercise Date, in return for payment of the Premium, to buy a quantity of natural gas from the Seller by means of an NBP (National Balancing Point) Trade equal to the Designated Quantity at the Strike Price</t>
  </si>
  <si>
    <t>A Transaction under which the Option Buyer has the right at the exercise of the Put Options on the Exercise Date, in return for payment of the Premium, to sell a quantity of natural gas from the Seller by means of an NBP (National Balancing Point) Trade equal to the Designated Quantity at the Strike Price</t>
  </si>
  <si>
    <r>
      <t xml:space="preserve">USD, </t>
    </r>
    <r>
      <rPr>
        <b/>
        <sz val="10"/>
        <color indexed="12"/>
        <rFont val="Arial"/>
        <family val="2"/>
      </rPr>
      <t>GBP,</t>
    </r>
    <r>
      <rPr>
        <sz val="10"/>
        <color indexed="12"/>
        <rFont val="Arial"/>
        <family val="2"/>
      </rPr>
      <t xml:space="preserve"> EUR</t>
    </r>
  </si>
  <si>
    <t>EFA (Electricity Forward Agreement) calendar defined under England and Wales Pool Rules</t>
  </si>
  <si>
    <t>the Gregorian calendar</t>
  </si>
  <si>
    <t>half hours between 11:00 p.m. today and 11:00 p.m. on the last day of the current EFA month, according to the EFA (Electricity Forward Agreement) calendar defined under the England and Wales Pool Rules</t>
  </si>
  <si>
    <t>half-hour periods between EFA weeks 14 and 39 inclusive, according to the EFA (Electricity Forward Agreement) calendar under the England and Wales Pool Rules</t>
  </si>
  <si>
    <t>half-hour periods between EFA weeks 40 in the Year 1999 and 13 in the Year 2000 inclusive, according to the EFA (Electricity Forward Agreement) calendar under the England and Wales Pool Rules</t>
  </si>
  <si>
    <t>half-hour periods between 00:00 a.m. on 1st April and 00:00 a.m. on the 1st October</t>
  </si>
  <si>
    <t>half hours between 11:00 p.m. on 30th September and 11:00 p.m. on 30th September one year later</t>
  </si>
  <si>
    <t>half hours between 00:00 a.m. on 1st October and 00:00 a.m. on 1st October one year year</t>
  </si>
  <si>
    <t>half hours between 11:00 p.m. on 31st March and 11:00 p.m. on  31st March one year later</t>
  </si>
  <si>
    <t>half hours between 00:00 a.m. on 31st March and 00:00 a.m. on 31st March one year later</t>
  </si>
  <si>
    <t>LOLP (Loss of Load Probability) or capacity payment in £/MWh as published for each half-hour by England and Wales Pool</t>
  </si>
  <si>
    <t>System Marginal Price in £/MWh as published for each half-hour by England and Wales Pool</t>
  </si>
  <si>
    <t>against the average of half-hour periods in EFA slots WD3, WD4 and WD5, according to the EFA (Electricity Forward Agreement) calendar defined under the England and Wales Pool Rules</t>
  </si>
  <si>
    <t>against the average of half-hour periods in EFA slots WD1, WD2, WD6 and all weekends, according to the EFA (Electricity Forward Agreement) calendar defined under the England and Wales Pool Rules</t>
  </si>
  <si>
    <t>against the average of all half-hour periods with doubled volumes for half-hour periods in EFA slots WD3, WD4 and WD5, according to the EFA (Electricity Forward Agreement) calendar defined under the England and Wales Pool Rules</t>
  </si>
  <si>
    <t>against the average of half-hour periods in EFA slots WD3, WD4, WD5 and WD6, according to the EFA (Electricity Forward Agreement) calendar defined under the England and Wales Pool Rules</t>
  </si>
  <si>
    <t>against the average of half-hour periods in EFA slots WD1, WD2, WE1 and WE2,  according to the EFA (Electricity Forward Agreement) calendar defined under the England and Wales Pool Rules</t>
  </si>
  <si>
    <t>Kilowatt (1,000 watts) hour of electricity, where watt is a unit of electrical power equivalent to one joule per second</t>
  </si>
  <si>
    <t>A Transaction under which the Seller is obliged to pay a Difference Payment to the Buyer where in the Contract Period the Average Reference Price is above the Strike Price, and the Buyer is obliged to pay a Difference Payment to the Seller where the Average Reference Price is below the Strike Price</t>
  </si>
  <si>
    <r>
      <t>Calendar</t>
    </r>
    <r>
      <rPr>
        <sz val="10"/>
        <color indexed="12"/>
        <rFont val="Arial"/>
        <family val="2"/>
      </rPr>
      <t>/ EFA</t>
    </r>
  </si>
  <si>
    <t>half hours between 11:00 p.m. on the closest Sunday and 11:00 p.m. on the Sunday following week</t>
  </si>
  <si>
    <t>half hours between 00:00 a.m. tomorrow and 00:00 a.m. on the first day of the next calendar month</t>
  </si>
  <si>
    <r>
      <t xml:space="preserve">Calendar/ </t>
    </r>
    <r>
      <rPr>
        <b/>
        <sz val="10"/>
        <color indexed="12"/>
        <rFont val="Arial"/>
        <family val="2"/>
      </rPr>
      <t>EFA</t>
    </r>
  </si>
  <si>
    <t>Pool Purchase Price in £/MWh, which is the sum of LOLP (Loss of Load Probability) and SMP (System Marginal Price), as published for each half-hour by England and Wales Pool</t>
  </si>
  <si>
    <t>Megawatt (1,000,000 watts) hour of electricity, where watt is a unit of electrical power equivalent to one joule per second</t>
  </si>
  <si>
    <r>
      <t>Call Swaption</t>
    </r>
    <r>
      <rPr>
        <sz val="10"/>
        <color indexed="12"/>
        <rFont val="Arial"/>
        <family val="2"/>
      </rPr>
      <t>/ Put Swaption</t>
    </r>
  </si>
  <si>
    <r>
      <t>Call Swaption/</t>
    </r>
    <r>
      <rPr>
        <b/>
        <sz val="10"/>
        <color indexed="12"/>
        <rFont val="Arial"/>
        <family val="2"/>
      </rPr>
      <t xml:space="preserve"> Put Swaption</t>
    </r>
  </si>
  <si>
    <t>the arithemetic average of the daily official settlement prices for the liquid grade as published in the Platts European Marketscan</t>
  </si>
  <si>
    <t>Winter 1</t>
  </si>
  <si>
    <t>Winter2</t>
  </si>
  <si>
    <t>Year Starting Jan</t>
  </si>
  <si>
    <t>the period from the first day of the week to the last day of the week</t>
  </si>
  <si>
    <t>the period from the first day of the week to the last day of the following week</t>
  </si>
  <si>
    <t>the period from the first day of the week to the last day of the week after next</t>
  </si>
  <si>
    <t>the minimum amount of electric power delivered or required over a given period of time at a steady rate (168 hours per week)</t>
  </si>
  <si>
    <t>Winter 2</t>
  </si>
  <si>
    <t xml:space="preserve">the period from 1st January to 31st December </t>
  </si>
  <si>
    <t>Call Option</t>
  </si>
  <si>
    <t>Put Option</t>
  </si>
  <si>
    <t>European</t>
  </si>
  <si>
    <t>BD Peak</t>
  </si>
  <si>
    <t>a notional point within the IZTD (Interconnector Zeebrugge Terminal Distrigas) facilities on Distrigas system</t>
  </si>
  <si>
    <t>the Interconnector pipeline between Bacton in the United Kingdom and Zeebrugge, Belguim</t>
  </si>
  <si>
    <t>Instrument Type</t>
  </si>
  <si>
    <t>Swing Option</t>
  </si>
  <si>
    <t>Calender Year</t>
  </si>
  <si>
    <r>
      <t>Call Swaption</t>
    </r>
    <r>
      <rPr>
        <sz val="10"/>
        <rFont val="Arial"/>
        <family val="2"/>
      </rPr>
      <t xml:space="preserve"> </t>
    </r>
  </si>
  <si>
    <r>
      <t>Put Swaption</t>
    </r>
    <r>
      <rPr>
        <sz val="10"/>
        <rFont val="Arial"/>
        <family val="2"/>
      </rPr>
      <t xml:space="preserve"> </t>
    </r>
  </si>
  <si>
    <t>Short Description Boxes:</t>
  </si>
  <si>
    <t>Location</t>
  </si>
  <si>
    <t>NBP</t>
  </si>
  <si>
    <t>Term</t>
  </si>
  <si>
    <t>Prompt Mth</t>
  </si>
  <si>
    <t>Day Ahead</t>
  </si>
  <si>
    <t>Bacton</t>
  </si>
  <si>
    <t>Option Type</t>
  </si>
  <si>
    <t xml:space="preserve">Call </t>
  </si>
  <si>
    <t>Put</t>
  </si>
  <si>
    <t>Option Strike</t>
  </si>
  <si>
    <t>Expiration Date</t>
  </si>
  <si>
    <t>FOR OPTIONS</t>
  </si>
  <si>
    <t>Balance of Month</t>
  </si>
  <si>
    <t>Continental Gas Financial</t>
  </si>
  <si>
    <t>Load Profile</t>
  </si>
  <si>
    <t>Baseload</t>
  </si>
  <si>
    <t>SWEP</t>
  </si>
  <si>
    <t>Week Ahead</t>
  </si>
  <si>
    <t>1 week</t>
  </si>
  <si>
    <t>2 weeks</t>
  </si>
  <si>
    <t>4 weeks</t>
  </si>
  <si>
    <t>6 weeks</t>
  </si>
  <si>
    <t>3 months</t>
  </si>
  <si>
    <t>1 month</t>
  </si>
  <si>
    <t>6 months</t>
  </si>
  <si>
    <t>1 Year</t>
  </si>
  <si>
    <t>ARA (CIF)</t>
  </si>
  <si>
    <t>NCV 6,000 kcal/kg</t>
  </si>
  <si>
    <t xml:space="preserve">Weather </t>
  </si>
  <si>
    <t>Maximum Payout Limit</t>
  </si>
  <si>
    <t>Grid Level</t>
  </si>
  <si>
    <t>Interruptibility</t>
  </si>
  <si>
    <t>Transmission Risk</t>
  </si>
  <si>
    <t>Continental Gas Physical</t>
  </si>
  <si>
    <t xml:space="preserve">Zeebrugge </t>
  </si>
  <si>
    <t>Notes:</t>
  </si>
  <si>
    <t>Swap</t>
  </si>
  <si>
    <t>Option</t>
  </si>
  <si>
    <t>Settlement Index</t>
  </si>
  <si>
    <t>IPE Prompt Month Average</t>
  </si>
  <si>
    <t>Capacity</t>
  </si>
  <si>
    <t>St.Fergus</t>
  </si>
  <si>
    <t>Teesside</t>
  </si>
  <si>
    <t>Within Day</t>
  </si>
  <si>
    <t>Swing %</t>
  </si>
  <si>
    <t>Short Description Boxes for UK Gas</t>
  </si>
  <si>
    <t>Examples:</t>
  </si>
  <si>
    <t>Financial</t>
  </si>
  <si>
    <t>Physical</t>
  </si>
  <si>
    <t xml:space="preserve">E&amp;W Power Pool </t>
  </si>
  <si>
    <t>EFA</t>
  </si>
  <si>
    <t>Calendar Type</t>
  </si>
  <si>
    <t>LS44</t>
  </si>
  <si>
    <t>Extended Peaks (WD3456)</t>
  </si>
  <si>
    <t>Peak (WD345)</t>
  </si>
  <si>
    <t>Off-Peak (WD126+WE)</t>
  </si>
  <si>
    <t>Overnights (WD12+WE12)</t>
  </si>
  <si>
    <t>Call Swaption</t>
  </si>
  <si>
    <t>Put Swaption</t>
  </si>
  <si>
    <t>Reference Variable</t>
  </si>
  <si>
    <t>PPP</t>
  </si>
  <si>
    <t>SMP</t>
  </si>
  <si>
    <t>LOLP</t>
  </si>
  <si>
    <t>Long Descriptions</t>
  </si>
  <si>
    <t>Calendar</t>
  </si>
  <si>
    <t xml:space="preserve">UK Power Physical trading may become possible in Apr-2001. </t>
  </si>
  <si>
    <t>EFA/Calendar price conversion should be done on the screen =&gt; this may require input of EFA Calendar into the Online Trading Database.</t>
  </si>
  <si>
    <t>Long Description:</t>
  </si>
  <si>
    <t>Short Description:</t>
  </si>
  <si>
    <t>Short Description Boxes for UK Power</t>
  </si>
  <si>
    <t>Load Shape</t>
  </si>
  <si>
    <t>WDWE Peaks</t>
  </si>
  <si>
    <t>WDWE Off-Peaks</t>
  </si>
  <si>
    <t xml:space="preserve">WD Peaks </t>
  </si>
  <si>
    <t>PMH Time-Weighted</t>
  </si>
  <si>
    <t>Note:</t>
  </si>
  <si>
    <t>Options are not currently traded, swaptions are more likely to be traded in 1 year time, and options in 2 years.</t>
  </si>
  <si>
    <t>Short Description Boxes for Iberian Power</t>
  </si>
  <si>
    <t>Intraday PMH</t>
  </si>
  <si>
    <t>Physical deals are highly unlikely in the next 2 years.</t>
  </si>
  <si>
    <t>Short Description Boxes for Continental Gas:</t>
  </si>
  <si>
    <t>London Heathrow IWMO 37720</t>
  </si>
  <si>
    <t>Oslo NMO 18700</t>
  </si>
  <si>
    <t>Temperature</t>
  </si>
  <si>
    <t>a period from 06:00 (CET - Central European Time) 1st October  to 06:00 (CET - Central European Time) 1st October on the following year</t>
  </si>
  <si>
    <t>a period from 06:00 (CET - Central European Time) 1st January to 06:00 (CET - Central European Time) 1st January on the following year</t>
  </si>
  <si>
    <t>a period from 06:00 (CET - Central European Time) today to 06:00 (CET - Central European Time) tomorrow</t>
  </si>
  <si>
    <t>a period from 06:00 (CET - Central European Time) tomorrow to 06:00 (CET - Central European Time) the day after</t>
  </si>
  <si>
    <t>a period from 06:00 (CET - Central European Time) today to 06:00 (CET - Central European Time) of the 1st Day of the next Calendar Month</t>
  </si>
  <si>
    <t>a period from 06:00 (CET - Central European Time) of the 1st Day of the next Calendar Month to 06:00 (CET - Central European Time) of the 1st Day of the following Calendar Month</t>
  </si>
  <si>
    <t>a period from 06:00 (CET - Central European Time) on the Starting Date  to 06:00 (CET - Central European Time) on the day next after the Ending Date of the period</t>
  </si>
  <si>
    <t>Precipitation</t>
  </si>
  <si>
    <t>Snow</t>
  </si>
  <si>
    <t>Wind</t>
  </si>
  <si>
    <t>Humidity</t>
  </si>
  <si>
    <t>HDD</t>
  </si>
  <si>
    <t>CDD</t>
  </si>
  <si>
    <t>18C</t>
  </si>
  <si>
    <t>Currency</t>
  </si>
  <si>
    <t>USD</t>
  </si>
  <si>
    <t>EUR</t>
  </si>
  <si>
    <t>GBP</t>
  </si>
  <si>
    <t>Option Strike in Transaction Units</t>
  </si>
  <si>
    <t>Units</t>
  </si>
  <si>
    <t>therms</t>
  </si>
  <si>
    <t>MMBtu</t>
  </si>
  <si>
    <t>kWh</t>
  </si>
  <si>
    <t>GJ</t>
  </si>
  <si>
    <t>MWh</t>
  </si>
  <si>
    <t>mt</t>
  </si>
  <si>
    <t>DEM</t>
  </si>
  <si>
    <t>NGL</t>
  </si>
  <si>
    <t>FFR</t>
  </si>
  <si>
    <t>BLG</t>
  </si>
  <si>
    <t>CHF</t>
  </si>
  <si>
    <t>ITL</t>
  </si>
  <si>
    <t>NOK</t>
  </si>
  <si>
    <t>SEK</t>
  </si>
  <si>
    <t>FIN</t>
  </si>
  <si>
    <t>DAK</t>
  </si>
  <si>
    <t>CEPI</t>
  </si>
  <si>
    <t>APX</t>
  </si>
  <si>
    <t>Index</t>
  </si>
  <si>
    <t>Dutch Border</t>
  </si>
  <si>
    <t>110kv</t>
  </si>
  <si>
    <t>High Voltage</t>
  </si>
  <si>
    <t>Balancing Co.(name)</t>
  </si>
  <si>
    <t>Financial Firm</t>
  </si>
  <si>
    <t>Buyer's</t>
  </si>
  <si>
    <t>Seller's</t>
  </si>
  <si>
    <t>Interruptible</t>
  </si>
  <si>
    <t>System Firm</t>
  </si>
  <si>
    <t>Physical trades are not standardised currently =&gt; not for online trading in the near future.</t>
  </si>
  <si>
    <t>Short Description Boxes for Continental Power:</t>
  </si>
  <si>
    <t>Min daily Qty</t>
  </si>
  <si>
    <t>Max Daily Qty</t>
  </si>
  <si>
    <t>Short Description Boxes for Global Liquids</t>
  </si>
  <si>
    <t>cm</t>
  </si>
  <si>
    <t>MED</t>
  </si>
  <si>
    <t>Basis</t>
  </si>
  <si>
    <t>CIF</t>
  </si>
  <si>
    <t>FOB</t>
  </si>
  <si>
    <t>C&amp;F</t>
  </si>
  <si>
    <t>ARA</t>
  </si>
  <si>
    <t>Size</t>
  </si>
  <si>
    <t>Cargo</t>
  </si>
  <si>
    <t>Barge</t>
  </si>
  <si>
    <t>Full clarification to follow</t>
  </si>
  <si>
    <t>Depth of snow in cm taken at 0900 daily, or as required</t>
  </si>
  <si>
    <t>Average daily wind speed in m/sec, calculated from the 24 measurements taken hourly each day</t>
  </si>
  <si>
    <t>Cloud cover</t>
  </si>
  <si>
    <t>Average daily amount in oktas, calculated from the 24 hourly measurements taken each day</t>
  </si>
  <si>
    <t>Oktas</t>
  </si>
  <si>
    <t>Each okta represents one eighth of the sky covered by clouds. This measurement is taken from ground level.</t>
  </si>
  <si>
    <t>Sunlight hours</t>
  </si>
  <si>
    <t>total hours per day of sunshine</t>
  </si>
  <si>
    <t>Average percentage moisture content in the air</t>
  </si>
  <si>
    <t>Perceived temperature</t>
  </si>
  <si>
    <t>Coal Physical</t>
  </si>
  <si>
    <t>Specifications</t>
  </si>
  <si>
    <t>Physical Delivery</t>
  </si>
  <si>
    <t>Option on Physical Delivery</t>
  </si>
  <si>
    <t>CV Pro-Rata</t>
  </si>
  <si>
    <t>Steam Coal 1</t>
  </si>
  <si>
    <t>Steam Coal 2</t>
  </si>
  <si>
    <t>Steam Coal 3</t>
  </si>
  <si>
    <t>NCV &lt;5,500 kcal/kg</t>
  </si>
  <si>
    <t>Sulphur Max &gt;1%</t>
  </si>
  <si>
    <t>Ash Max &gt;20%</t>
  </si>
  <si>
    <t>Moisture Max &gt;10%</t>
  </si>
  <si>
    <t>Non-spec Price Adjustments</t>
  </si>
  <si>
    <t>Quartely Calls</t>
  </si>
  <si>
    <t>Quartely Puts</t>
  </si>
  <si>
    <t>Physical only trading and non-standardised deals =&gt; not for Internet trading for another 6 mth-1year.</t>
  </si>
  <si>
    <t>Commodity Desk</t>
  </si>
  <si>
    <t>UK Gas</t>
  </si>
  <si>
    <t>UK Power</t>
  </si>
  <si>
    <t>Continental Power</t>
  </si>
  <si>
    <t>Iberian Power</t>
  </si>
  <si>
    <t>Continental Gas</t>
  </si>
  <si>
    <t>Coal</t>
  </si>
  <si>
    <t>Weather</t>
  </si>
  <si>
    <t>Swaption</t>
  </si>
  <si>
    <t xml:space="preserve">Swing </t>
  </si>
  <si>
    <t>Q1</t>
  </si>
  <si>
    <t>Q2</t>
  </si>
  <si>
    <t>Q3</t>
  </si>
  <si>
    <t>Q4</t>
  </si>
  <si>
    <t>Winter</t>
  </si>
  <si>
    <t>Summer</t>
  </si>
  <si>
    <t>Global Liquids</t>
  </si>
  <si>
    <t>Short Description</t>
  </si>
  <si>
    <t>PMH Volume-Weighted</t>
  </si>
  <si>
    <t>-- Calorific value, net as received</t>
  </si>
  <si>
    <t>Sulphur Max  [1]%</t>
  </si>
  <si>
    <t>-- Percent by weight of Sulphur, dry</t>
  </si>
  <si>
    <t>Ash Max [14.5]%</t>
  </si>
  <si>
    <t>-- Percent by weight of Ash, dry</t>
  </si>
  <si>
    <t>Moisture Max [5-8]%</t>
  </si>
  <si>
    <t>-- Percent by weight of Moisture, as received</t>
  </si>
  <si>
    <t>Reject Specifications</t>
  </si>
  <si>
    <t>Ash</t>
  </si>
  <si>
    <t>Sulphur</t>
  </si>
  <si>
    <t>Delivery Terms</t>
  </si>
  <si>
    <t xml:space="preserve">Continental Power </t>
  </si>
  <si>
    <t>metric tonne [1000 kg]</t>
  </si>
  <si>
    <t>Short Description Boxes for Nordic Power</t>
  </si>
  <si>
    <t xml:space="preserve">Nordic Power Pool </t>
  </si>
  <si>
    <t>FIM</t>
  </si>
  <si>
    <t>3 weeks</t>
  </si>
  <si>
    <t>Price Reference Point</t>
  </si>
  <si>
    <t>Sweden</t>
  </si>
  <si>
    <t>Finland</t>
  </si>
  <si>
    <t>Norway 1</t>
  </si>
  <si>
    <t>Norway 2</t>
  </si>
  <si>
    <t>Norway 3</t>
  </si>
  <si>
    <t xml:space="preserve">Put </t>
  </si>
  <si>
    <t>Expiry Date</t>
  </si>
  <si>
    <t>American, European, Asians</t>
  </si>
  <si>
    <t>Day</t>
  </si>
  <si>
    <t>Night</t>
  </si>
  <si>
    <t>Network Code</t>
  </si>
  <si>
    <t>St Fergus</t>
  </si>
  <si>
    <r>
      <t>Within Day</t>
    </r>
    <r>
      <rPr>
        <sz val="10"/>
        <rFont val="Arial"/>
      </rPr>
      <t xml:space="preserve"> </t>
    </r>
  </si>
  <si>
    <t>Prompt Month</t>
  </si>
  <si>
    <t>Year</t>
  </si>
  <si>
    <t>Monthly (Jan - Dec)</t>
  </si>
  <si>
    <t>Gas Year</t>
  </si>
  <si>
    <t>Cal Year</t>
  </si>
  <si>
    <t xml:space="preserve">Summer </t>
  </si>
  <si>
    <t xml:space="preserve">Winter </t>
  </si>
  <si>
    <t xml:space="preserve">Gas Year </t>
  </si>
  <si>
    <t>Year Starting in April</t>
  </si>
  <si>
    <t>Year Starting in October</t>
  </si>
  <si>
    <r>
      <t>EFA</t>
    </r>
    <r>
      <rPr>
        <sz val="10"/>
        <rFont val="Arial"/>
      </rPr>
      <t xml:space="preserve"> </t>
    </r>
  </si>
  <si>
    <r>
      <t>EFA Day Ahead</t>
    </r>
    <r>
      <rPr>
        <sz val="10"/>
        <rFont val="Arial"/>
      </rPr>
      <t xml:space="preserve"> </t>
    </r>
  </si>
  <si>
    <r>
      <t>Calendar Day Ahead</t>
    </r>
    <r>
      <rPr>
        <sz val="10"/>
        <rFont val="Arial"/>
      </rPr>
      <t xml:space="preserve">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</si>
</sst>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71" formatCode="_-* #,##0.00_-;\-* #,##0.00_-;_-* &quot;-&quot;??_-;_-@_-"/>
    <numFmt numFmtId="172" formatCode="mmm\-yyyy"/>
    <numFmt numFmtId="174" formatCode="_-* #,##0_-;\-* #,##0_-;_-* &quot;-&quot;??_-;_-@_-"/>
    <numFmt numFmtId="175" formatCode="_(* #,##0_);_(* \(#,##0\);_(* &quot;-&quot;??_);_(@_)"/>
  </numFmts>
  <fonts count="20" x14ac:knownFonts="1">
    <font>
      <sz val="10"/>
      <name val="Arial"/>
    </font>
    <font>
      <sz val="10"/>
      <name val="Arial"/>
    </font>
    <font>
      <i/>
      <sz val="10"/>
      <name val="Arial"/>
      <family val="2"/>
    </font>
    <font>
      <b/>
      <i/>
      <sz val="12"/>
      <name val="Arial"/>
      <family val="2"/>
    </font>
    <font>
      <b/>
      <sz val="10"/>
      <color indexed="9"/>
      <name val="Arial"/>
      <family val="2"/>
    </font>
    <font>
      <sz val="10"/>
      <name val="Arial"/>
      <family val="2"/>
    </font>
    <font>
      <b/>
      <i/>
      <u/>
      <sz val="14"/>
      <name val="Arial"/>
      <family val="2"/>
    </font>
    <font>
      <b/>
      <sz val="10"/>
      <name val="Arial"/>
      <family val="2"/>
    </font>
    <font>
      <sz val="10"/>
      <color indexed="12"/>
      <name val="Arial"/>
      <family val="2"/>
    </font>
    <font>
      <b/>
      <i/>
      <sz val="10"/>
      <name val="Arial"/>
      <family val="2"/>
    </font>
    <font>
      <u/>
      <sz val="10"/>
      <name val="Arial"/>
      <family val="2"/>
    </font>
    <font>
      <i/>
      <u/>
      <sz val="10"/>
      <color indexed="10"/>
      <name val="Arial"/>
      <family val="2"/>
    </font>
    <font>
      <i/>
      <sz val="10"/>
      <color indexed="10"/>
      <name val="Arial"/>
      <family val="2"/>
    </font>
    <font>
      <sz val="10"/>
      <color indexed="10"/>
      <name val="Arial"/>
      <family val="2"/>
    </font>
    <font>
      <b/>
      <i/>
      <u/>
      <sz val="10"/>
      <color indexed="10"/>
      <name val="Arial"/>
      <family val="2"/>
    </font>
    <font>
      <b/>
      <sz val="10"/>
      <color indexed="10"/>
      <name val="Arial"/>
      <family val="2"/>
    </font>
    <font>
      <sz val="10"/>
      <color indexed="9"/>
      <name val="Arial"/>
      <family val="2"/>
    </font>
    <font>
      <b/>
      <i/>
      <sz val="14"/>
      <name val="Arial"/>
      <family val="2"/>
    </font>
    <font>
      <sz val="10"/>
      <color indexed="62"/>
      <name val="Arial"/>
      <family val="2"/>
    </font>
    <font>
      <b/>
      <sz val="10"/>
      <color indexed="12"/>
      <name val="Arial"/>
      <family val="2"/>
    </font>
  </fonts>
  <fills count="6">
    <fill>
      <patternFill patternType="none"/>
    </fill>
    <fill>
      <patternFill patternType="gray125"/>
    </fill>
    <fill>
      <patternFill patternType="solid">
        <fgColor indexed="12"/>
        <bgColor indexed="64"/>
      </patternFill>
    </fill>
    <fill>
      <patternFill patternType="solid">
        <fgColor indexed="41"/>
        <bgColor indexed="64"/>
      </patternFill>
    </fill>
    <fill>
      <patternFill patternType="solid">
        <fgColor indexed="57"/>
        <bgColor indexed="64"/>
      </patternFill>
    </fill>
    <fill>
      <patternFill patternType="solid">
        <fgColor indexed="43"/>
        <bgColor indexed="64"/>
      </patternFill>
    </fill>
  </fills>
  <borders count="22">
    <border>
      <left/>
      <right/>
      <top/>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bottom style="thin">
        <color indexed="64"/>
      </bottom>
      <diagonal/>
    </border>
    <border>
      <left/>
      <right/>
      <top/>
      <bottom style="medium">
        <color indexed="64"/>
      </bottom>
      <diagonal/>
    </border>
    <border>
      <left/>
      <right style="thin">
        <color indexed="64"/>
      </right>
      <top/>
      <bottom/>
      <diagonal/>
    </border>
    <border>
      <left/>
      <right style="thin">
        <color indexed="64"/>
      </right>
      <top/>
      <bottom style="medium">
        <color indexed="64"/>
      </bottom>
      <diagonal/>
    </border>
    <border>
      <left/>
      <right style="thin">
        <color indexed="64"/>
      </right>
      <top style="thin">
        <color indexed="64"/>
      </top>
      <bottom/>
      <diagonal/>
    </border>
    <border>
      <left/>
      <right/>
      <top style="thin">
        <color indexed="64"/>
      </top>
      <bottom/>
      <diagonal/>
    </border>
    <border>
      <left/>
      <right style="thin">
        <color indexed="64"/>
      </right>
      <top style="medium">
        <color indexed="64"/>
      </top>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style="medium">
        <color indexed="64"/>
      </right>
      <top/>
      <bottom/>
      <diagonal/>
    </border>
  </borders>
  <cellStyleXfs count="2">
    <xf numFmtId="0" fontId="0" fillId="0" borderId="0"/>
    <xf numFmtId="171" fontId="1" fillId="0" borderId="0" applyFont="0" applyFill="0" applyBorder="0" applyAlignment="0" applyProtection="0"/>
  </cellStyleXfs>
  <cellXfs count="215">
    <xf numFmtId="0" fontId="0" fillId="0" borderId="0" xfId="0"/>
    <xf numFmtId="17" fontId="0" fillId="0" borderId="0" xfId="0" applyNumberFormat="1" applyAlignment="1">
      <alignment horizontal="left"/>
    </xf>
    <xf numFmtId="0" fontId="0" fillId="0" borderId="0" xfId="0" applyAlignment="1">
      <alignment horizontal="left"/>
    </xf>
    <xf numFmtId="0" fontId="2" fillId="0" borderId="0" xfId="0" applyFont="1"/>
    <xf numFmtId="0" fontId="3" fillId="0" borderId="0" xfId="0" applyFont="1"/>
    <xf numFmtId="0" fontId="0" fillId="0" borderId="1" xfId="0" applyBorder="1" applyAlignment="1">
      <alignment horizontal="center" vertical="center" wrapText="1"/>
    </xf>
    <xf numFmtId="0" fontId="0" fillId="0" borderId="0" xfId="0" applyAlignment="1">
      <alignment horizontal="center" vertical="center" wrapText="1"/>
    </xf>
    <xf numFmtId="0" fontId="4" fillId="2" borderId="0" xfId="0" applyFont="1" applyFill="1" applyAlignment="1">
      <alignment horizontal="center" vertical="center" wrapText="1"/>
    </xf>
    <xf numFmtId="0" fontId="0" fillId="3" borderId="1" xfId="0" applyFill="1" applyBorder="1" applyAlignment="1">
      <alignment horizontal="center" vertical="center" wrapText="1"/>
    </xf>
    <xf numFmtId="0" fontId="4" fillId="0" borderId="0" xfId="0" applyFont="1" applyFill="1" applyAlignment="1">
      <alignment horizontal="center" vertical="center" wrapText="1"/>
    </xf>
    <xf numFmtId="0" fontId="0" fillId="3" borderId="2" xfId="0" applyFill="1" applyBorder="1"/>
    <xf numFmtId="0" fontId="0" fillId="3" borderId="3" xfId="0" applyFill="1" applyBorder="1"/>
    <xf numFmtId="0" fontId="2" fillId="3" borderId="3" xfId="0" applyFont="1" applyFill="1" applyBorder="1"/>
    <xf numFmtId="0" fontId="0" fillId="3" borderId="4" xfId="0" applyFill="1" applyBorder="1"/>
    <xf numFmtId="0" fontId="0" fillId="0" borderId="0" xfId="0" applyBorder="1" applyAlignment="1">
      <alignment horizontal="center" vertical="center" wrapText="1"/>
    </xf>
    <xf numFmtId="17" fontId="0" fillId="0" borderId="0" xfId="0" applyNumberFormat="1" applyBorder="1" applyAlignment="1">
      <alignment horizontal="left" vertical="center" wrapText="1"/>
    </xf>
    <xf numFmtId="0" fontId="0" fillId="0" borderId="0" xfId="0" applyBorder="1" applyAlignment="1">
      <alignment horizontal="left" vertical="center" wrapText="1"/>
    </xf>
    <xf numFmtId="0" fontId="0" fillId="0" borderId="0" xfId="0" applyFill="1" applyBorder="1" applyAlignment="1">
      <alignment horizontal="center" vertical="center" wrapText="1"/>
    </xf>
    <xf numFmtId="0" fontId="0" fillId="0" borderId="0" xfId="0" applyFill="1" applyBorder="1"/>
    <xf numFmtId="0" fontId="2" fillId="3" borderId="3" xfId="0" applyFont="1" applyFill="1" applyBorder="1" applyAlignment="1">
      <alignment horizontal="center"/>
    </xf>
    <xf numFmtId="0" fontId="0" fillId="0" borderId="0" xfId="0" applyAlignment="1"/>
    <xf numFmtId="0" fontId="0" fillId="0" borderId="0" xfId="0" applyBorder="1" applyAlignment="1">
      <alignment vertical="center" wrapText="1"/>
    </xf>
    <xf numFmtId="0" fontId="5" fillId="0" borderId="0" xfId="0" applyFont="1"/>
    <xf numFmtId="0" fontId="6" fillId="0" borderId="0" xfId="0" applyFont="1"/>
    <xf numFmtId="0" fontId="0" fillId="0" borderId="5" xfId="0" applyBorder="1"/>
    <xf numFmtId="0" fontId="0" fillId="0" borderId="6" xfId="0" applyBorder="1"/>
    <xf numFmtId="0" fontId="0" fillId="0" borderId="7" xfId="0" applyBorder="1" applyAlignment="1">
      <alignment vertical="center"/>
    </xf>
    <xf numFmtId="0" fontId="0" fillId="0" borderId="0" xfId="0" applyBorder="1"/>
    <xf numFmtId="0" fontId="8" fillId="0" borderId="0" xfId="0" applyFont="1"/>
    <xf numFmtId="0" fontId="9" fillId="0" borderId="0" xfId="0" applyFont="1"/>
    <xf numFmtId="0" fontId="7" fillId="0" borderId="0" xfId="0" applyFont="1"/>
    <xf numFmtId="0" fontId="10" fillId="0" borderId="0" xfId="0" applyFont="1"/>
    <xf numFmtId="0" fontId="10" fillId="0" borderId="0" xfId="0" applyFont="1" applyAlignment="1">
      <alignment horizontal="left"/>
    </xf>
    <xf numFmtId="0" fontId="5" fillId="0" borderId="0" xfId="0" applyFont="1" applyAlignment="1">
      <alignment horizontal="left"/>
    </xf>
    <xf numFmtId="0" fontId="0" fillId="0" borderId="1" xfId="0" applyFill="1" applyBorder="1" applyAlignment="1">
      <alignment horizontal="center" vertical="center" wrapText="1"/>
    </xf>
    <xf numFmtId="0" fontId="0" fillId="0" borderId="0" xfId="0" applyAlignment="1">
      <alignment horizontal="right"/>
    </xf>
    <xf numFmtId="0" fontId="2" fillId="3" borderId="4" xfId="0" applyFont="1" applyFill="1" applyBorder="1" applyAlignment="1">
      <alignment horizontal="center"/>
    </xf>
    <xf numFmtId="0" fontId="7" fillId="0" borderId="0" xfId="0" applyFont="1" applyAlignment="1">
      <alignment horizontal="center"/>
    </xf>
    <xf numFmtId="0" fontId="0" fillId="0" borderId="0" xfId="0" quotePrefix="1"/>
    <xf numFmtId="10" fontId="0" fillId="0" borderId="0" xfId="0" applyNumberFormat="1" applyAlignment="1">
      <alignment horizontal="left"/>
    </xf>
    <xf numFmtId="0" fontId="0" fillId="0" borderId="0" xfId="0" applyBorder="1" applyAlignment="1">
      <alignment vertical="center"/>
    </xf>
    <xf numFmtId="0" fontId="0" fillId="0" borderId="7" xfId="0" applyBorder="1"/>
    <xf numFmtId="0" fontId="10" fillId="0" borderId="0" xfId="0" applyFont="1" applyBorder="1" applyAlignment="1">
      <alignment horizontal="left"/>
    </xf>
    <xf numFmtId="0" fontId="9" fillId="0" borderId="0" xfId="0" applyFont="1" applyBorder="1"/>
    <xf numFmtId="0" fontId="5" fillId="0" borderId="0" xfId="0" applyFont="1" applyBorder="1" applyAlignment="1">
      <alignment horizontal="left"/>
    </xf>
    <xf numFmtId="17" fontId="10" fillId="0" borderId="0" xfId="0" applyNumberFormat="1" applyFont="1" applyAlignment="1">
      <alignment horizontal="left"/>
    </xf>
    <xf numFmtId="0" fontId="10" fillId="0" borderId="0" xfId="0" applyFont="1" applyFill="1" applyBorder="1"/>
    <xf numFmtId="0" fontId="0" fillId="0" borderId="0" xfId="1" applyNumberFormat="1" applyFont="1" applyBorder="1" applyAlignment="1">
      <alignment horizontal="left" vertical="center" wrapText="1"/>
    </xf>
    <xf numFmtId="17" fontId="0" fillId="0" borderId="0" xfId="0" applyNumberFormat="1" applyBorder="1" applyAlignment="1">
      <alignment horizontal="left" vertical="center"/>
    </xf>
    <xf numFmtId="0" fontId="11" fillId="0" borderId="0" xfId="0" applyFont="1" applyAlignment="1">
      <alignment horizontal="right"/>
    </xf>
    <xf numFmtId="0" fontId="12" fillId="0" borderId="0" xfId="0" applyFont="1"/>
    <xf numFmtId="0" fontId="13" fillId="0" borderId="0" xfId="0" applyFont="1"/>
    <xf numFmtId="0" fontId="7" fillId="0" borderId="0" xfId="0" applyFont="1" applyAlignment="1">
      <alignment horizontal="center" vertical="center"/>
    </xf>
    <xf numFmtId="172" fontId="10" fillId="0" borderId="0" xfId="0" applyNumberFormat="1" applyFont="1" applyAlignment="1">
      <alignment horizontal="left"/>
    </xf>
    <xf numFmtId="10" fontId="10" fillId="0" borderId="0" xfId="0" applyNumberFormat="1" applyFont="1" applyAlignment="1">
      <alignment horizontal="left"/>
    </xf>
    <xf numFmtId="9" fontId="10" fillId="0" borderId="0" xfId="0" applyNumberFormat="1" applyFont="1" applyAlignment="1">
      <alignment horizontal="left"/>
    </xf>
    <xf numFmtId="0" fontId="5" fillId="0" borderId="0" xfId="0" applyFont="1" applyFill="1" applyBorder="1"/>
    <xf numFmtId="0" fontId="14" fillId="0" borderId="0" xfId="0" applyFont="1" applyAlignment="1">
      <alignment horizontal="right"/>
    </xf>
    <xf numFmtId="0" fontId="12" fillId="0" borderId="0" xfId="0" applyFont="1" applyAlignment="1">
      <alignment horizontal="left"/>
    </xf>
    <xf numFmtId="0" fontId="7" fillId="0" borderId="0" xfId="0" applyFont="1" applyAlignment="1">
      <alignment horizontal="left" vertical="center"/>
    </xf>
    <xf numFmtId="0" fontId="7" fillId="0" borderId="0" xfId="0" applyFont="1" applyAlignment="1">
      <alignment horizontal="left"/>
    </xf>
    <xf numFmtId="17" fontId="5" fillId="0" borderId="0" xfId="0" applyNumberFormat="1" applyFont="1" applyAlignment="1">
      <alignment horizontal="left"/>
    </xf>
    <xf numFmtId="172" fontId="5" fillId="0" borderId="0" xfId="0" applyNumberFormat="1" applyFont="1" applyAlignment="1">
      <alignment horizontal="left"/>
    </xf>
    <xf numFmtId="10" fontId="5" fillId="0" borderId="0" xfId="0" applyNumberFormat="1" applyFont="1" applyAlignment="1">
      <alignment horizontal="left"/>
    </xf>
    <xf numFmtId="9" fontId="5" fillId="0" borderId="0" xfId="0" applyNumberFormat="1" applyFont="1" applyAlignment="1">
      <alignment horizontal="left"/>
    </xf>
    <xf numFmtId="0" fontId="15" fillId="0" borderId="0" xfId="0" applyFont="1"/>
    <xf numFmtId="0" fontId="10" fillId="0" borderId="0" xfId="0" applyFont="1" applyAlignment="1">
      <alignment vertical="top"/>
    </xf>
    <xf numFmtId="0" fontId="10" fillId="0" borderId="0" xfId="0" applyFont="1" applyAlignment="1">
      <alignment horizontal="left" vertical="top"/>
    </xf>
    <xf numFmtId="15" fontId="0" fillId="0" borderId="0" xfId="0" applyNumberFormat="1" applyFill="1" applyBorder="1"/>
    <xf numFmtId="0" fontId="0" fillId="0" borderId="0" xfId="0" applyAlignment="1">
      <alignment wrapText="1"/>
    </xf>
    <xf numFmtId="174" fontId="0" fillId="0" borderId="0" xfId="1" applyNumberFormat="1" applyFont="1"/>
    <xf numFmtId="0" fontId="7" fillId="0" borderId="0" xfId="0" applyFont="1" applyFill="1" applyAlignment="1">
      <alignment vertical="top"/>
    </xf>
    <xf numFmtId="0" fontId="10" fillId="0" borderId="0" xfId="0" applyFont="1" applyFill="1" applyAlignment="1">
      <alignment vertical="top"/>
    </xf>
    <xf numFmtId="0" fontId="0" fillId="0" borderId="0" xfId="0" applyFill="1"/>
    <xf numFmtId="0" fontId="7" fillId="0" borderId="0" xfId="0" applyFont="1" applyFill="1"/>
    <xf numFmtId="0" fontId="10" fillId="0" borderId="0" xfId="0" applyFont="1" applyFill="1"/>
    <xf numFmtId="0" fontId="5" fillId="0" borderId="0" xfId="0" applyFont="1" applyFill="1"/>
    <xf numFmtId="17" fontId="10" fillId="0" borderId="0" xfId="0" applyNumberFormat="1" applyFont="1" applyFill="1" applyAlignment="1">
      <alignment horizontal="left"/>
    </xf>
    <xf numFmtId="0" fontId="10" fillId="0" borderId="0" xfId="0" applyFont="1" applyFill="1" applyAlignment="1">
      <alignment horizontal="left"/>
    </xf>
    <xf numFmtId="0" fontId="0" fillId="0" borderId="0" xfId="0" applyFill="1" applyAlignment="1">
      <alignment horizontal="left"/>
    </xf>
    <xf numFmtId="0" fontId="5" fillId="0" borderId="7" xfId="0" applyFont="1" applyBorder="1" applyAlignment="1">
      <alignment vertical="center"/>
    </xf>
    <xf numFmtId="0" fontId="15" fillId="0" borderId="0" xfId="0" applyFont="1" applyAlignment="1">
      <alignment horizontal="right"/>
    </xf>
    <xf numFmtId="0" fontId="0" fillId="0" borderId="0" xfId="0" applyAlignment="1">
      <alignment vertical="center" wrapText="1"/>
    </xf>
    <xf numFmtId="0" fontId="0" fillId="0" borderId="8" xfId="0" applyBorder="1" applyAlignment="1">
      <alignment vertical="center" wrapText="1"/>
    </xf>
    <xf numFmtId="0" fontId="17" fillId="0" borderId="0" xfId="0" applyFont="1"/>
    <xf numFmtId="0" fontId="7" fillId="0" borderId="0" xfId="0" applyFont="1" applyAlignment="1"/>
    <xf numFmtId="0" fontId="7" fillId="0" borderId="0" xfId="0" applyFont="1" applyFill="1" applyBorder="1"/>
    <xf numFmtId="0" fontId="16" fillId="2" borderId="9" xfId="0" applyFont="1" applyFill="1" applyBorder="1" applyAlignment="1">
      <alignment horizontal="center" vertical="center" wrapText="1"/>
    </xf>
    <xf numFmtId="0" fontId="4" fillId="2" borderId="1" xfId="0" applyFont="1" applyFill="1" applyBorder="1" applyAlignment="1">
      <alignment horizontal="center" vertical="center" wrapText="1"/>
    </xf>
    <xf numFmtId="0" fontId="0" fillId="0" borderId="0" xfId="0" applyAlignment="1">
      <alignment horizontal="center"/>
    </xf>
    <xf numFmtId="174" fontId="0" fillId="0" borderId="0" xfId="1" applyNumberFormat="1" applyFont="1" applyAlignment="1">
      <alignment horizontal="center"/>
    </xf>
    <xf numFmtId="175" fontId="0" fillId="0" borderId="0" xfId="1" applyNumberFormat="1" applyFont="1" applyAlignment="1">
      <alignment horizontal="left"/>
    </xf>
    <xf numFmtId="175" fontId="0" fillId="0" borderId="0" xfId="1" applyNumberFormat="1" applyFont="1"/>
    <xf numFmtId="175" fontId="0" fillId="0" borderId="0" xfId="1" applyNumberFormat="1" applyFont="1" applyAlignment="1"/>
    <xf numFmtId="0" fontId="0" fillId="0" borderId="8" xfId="0" applyBorder="1" applyAlignment="1">
      <alignment wrapText="1"/>
    </xf>
    <xf numFmtId="0" fontId="18" fillId="0" borderId="0" xfId="0" applyFont="1" applyFill="1"/>
    <xf numFmtId="0" fontId="16" fillId="2" borderId="0" xfId="0" applyFont="1" applyFill="1"/>
    <xf numFmtId="0" fontId="4" fillId="2" borderId="10" xfId="0" applyFont="1" applyFill="1" applyBorder="1" applyAlignment="1">
      <alignment horizontal="center" wrapText="1"/>
    </xf>
    <xf numFmtId="0" fontId="0" fillId="0" borderId="11" xfId="0" applyFill="1" applyBorder="1"/>
    <xf numFmtId="0" fontId="0" fillId="0" borderId="11" xfId="0" applyBorder="1"/>
    <xf numFmtId="0" fontId="4" fillId="2" borderId="0" xfId="0" applyFont="1" applyFill="1" applyBorder="1" applyAlignment="1">
      <alignment horizontal="center" wrapText="1"/>
    </xf>
    <xf numFmtId="0" fontId="5" fillId="0" borderId="12" xfId="0" applyFont="1" applyFill="1" applyBorder="1"/>
    <xf numFmtId="0" fontId="5" fillId="0" borderId="11" xfId="0" applyFont="1" applyBorder="1"/>
    <xf numFmtId="0" fontId="5" fillId="0" borderId="13" xfId="0" applyFont="1" applyFill="1" applyBorder="1"/>
    <xf numFmtId="0" fontId="5" fillId="0" borderId="14" xfId="0" applyFont="1" applyFill="1" applyBorder="1"/>
    <xf numFmtId="0" fontId="5" fillId="0" borderId="11" xfId="0" applyFont="1" applyFill="1" applyBorder="1"/>
    <xf numFmtId="0" fontId="5" fillId="0" borderId="15" xfId="0" applyFont="1" applyFill="1" applyBorder="1"/>
    <xf numFmtId="0" fontId="5" fillId="0" borderId="0" xfId="0" applyFont="1" applyBorder="1"/>
    <xf numFmtId="0" fontId="5" fillId="0" borderId="16" xfId="0" applyFont="1" applyBorder="1"/>
    <xf numFmtId="0" fontId="5" fillId="0" borderId="12" xfId="0" applyFont="1" applyBorder="1"/>
    <xf numFmtId="0" fontId="5" fillId="0" borderId="13" xfId="0" applyFont="1" applyBorder="1"/>
    <xf numFmtId="0" fontId="5" fillId="0" borderId="0" xfId="0" applyFont="1" applyAlignment="1"/>
    <xf numFmtId="0" fontId="5" fillId="0" borderId="0" xfId="0" applyFont="1" applyBorder="1" applyAlignment="1"/>
    <xf numFmtId="0" fontId="5" fillId="0" borderId="11" xfId="0" applyFont="1" applyBorder="1" applyAlignment="1"/>
    <xf numFmtId="10" fontId="5" fillId="0" borderId="11" xfId="0" applyNumberFormat="1" applyFont="1" applyBorder="1" applyAlignment="1">
      <alignment horizontal="left"/>
    </xf>
    <xf numFmtId="0" fontId="0" fillId="0" borderId="16" xfId="0" applyBorder="1"/>
    <xf numFmtId="0" fontId="0" fillId="0" borderId="12" xfId="0" applyBorder="1"/>
    <xf numFmtId="0" fontId="0" fillId="0" borderId="13" xfId="0" applyBorder="1"/>
    <xf numFmtId="0" fontId="0" fillId="0" borderId="0" xfId="0" applyAlignment="1">
      <alignment horizontal="left" vertical="top" wrapText="1"/>
    </xf>
    <xf numFmtId="0" fontId="5" fillId="0" borderId="0" xfId="0" applyFont="1" applyFill="1" applyBorder="1" applyAlignment="1">
      <alignment horizontal="left" vertical="top" wrapText="1"/>
    </xf>
    <xf numFmtId="0" fontId="5" fillId="0" borderId="11" xfId="0" applyFont="1" applyFill="1" applyBorder="1" applyAlignment="1">
      <alignment horizontal="left" vertical="top" wrapText="1"/>
    </xf>
    <xf numFmtId="0" fontId="5" fillId="0" borderId="11" xfId="0" applyFont="1" applyBorder="1" applyAlignment="1">
      <alignment horizontal="left" vertical="top" wrapText="1"/>
    </xf>
    <xf numFmtId="0" fontId="0" fillId="0" borderId="0" xfId="0" applyAlignment="1">
      <alignment vertical="top"/>
    </xf>
    <xf numFmtId="0" fontId="0" fillId="0" borderId="0" xfId="0" applyAlignment="1">
      <alignment vertical="top" wrapText="1"/>
    </xf>
    <xf numFmtId="0" fontId="5" fillId="0" borderId="11" xfId="0" applyFont="1" applyBorder="1" applyAlignment="1">
      <alignment vertical="top" wrapText="1"/>
    </xf>
    <xf numFmtId="0" fontId="5" fillId="0" borderId="17" xfId="0" applyFont="1" applyBorder="1" applyAlignment="1">
      <alignment vertical="top"/>
    </xf>
    <xf numFmtId="0" fontId="5" fillId="0" borderId="17" xfId="0" applyFont="1" applyBorder="1" applyAlignment="1">
      <alignment vertical="top" wrapText="1"/>
    </xf>
    <xf numFmtId="0" fontId="5" fillId="0" borderId="18" xfId="0" applyFont="1" applyBorder="1" applyAlignment="1">
      <alignment vertical="top" wrapText="1"/>
    </xf>
    <xf numFmtId="10" fontId="5" fillId="0" borderId="17" xfId="0" applyNumberFormat="1" applyFont="1" applyBorder="1" applyAlignment="1">
      <alignment horizontal="left" vertical="top" wrapText="1"/>
    </xf>
    <xf numFmtId="9" fontId="5" fillId="0" borderId="17" xfId="0" applyNumberFormat="1" applyFont="1" applyBorder="1" applyAlignment="1">
      <alignment horizontal="left" vertical="top" wrapText="1"/>
    </xf>
    <xf numFmtId="0" fontId="0" fillId="0" borderId="17" xfId="0" applyBorder="1" applyAlignment="1">
      <alignment horizontal="left" vertical="top" wrapText="1"/>
    </xf>
    <xf numFmtId="10" fontId="5" fillId="0" borderId="18" xfId="0" applyNumberFormat="1" applyFont="1" applyBorder="1" applyAlignment="1">
      <alignment horizontal="left" vertical="top" wrapText="1"/>
    </xf>
    <xf numFmtId="0" fontId="0" fillId="0" borderId="17" xfId="0" applyBorder="1" applyAlignment="1">
      <alignment vertical="top" wrapText="1"/>
    </xf>
    <xf numFmtId="0" fontId="5" fillId="0" borderId="17" xfId="0" applyFont="1" applyFill="1" applyBorder="1" applyAlignment="1">
      <alignment vertical="top"/>
    </xf>
    <xf numFmtId="0" fontId="5" fillId="0" borderId="17" xfId="0" applyFont="1" applyFill="1" applyBorder="1" applyAlignment="1">
      <alignment vertical="top" wrapText="1"/>
    </xf>
    <xf numFmtId="0" fontId="5" fillId="0" borderId="18" xfId="0" applyFont="1" applyFill="1" applyBorder="1" applyAlignment="1">
      <alignment vertical="top" wrapText="1"/>
    </xf>
    <xf numFmtId="0" fontId="5" fillId="0" borderId="15" xfId="0" applyFont="1" applyFill="1" applyBorder="1" applyAlignment="1">
      <alignment vertical="top" wrapText="1"/>
    </xf>
    <xf numFmtId="0" fontId="5" fillId="0" borderId="9" xfId="0" applyFont="1" applyFill="1" applyBorder="1" applyAlignment="1">
      <alignment vertical="top" wrapText="1"/>
    </xf>
    <xf numFmtId="0" fontId="5" fillId="0" borderId="0" xfId="0" applyFont="1" applyFill="1" applyBorder="1" applyAlignment="1">
      <alignment vertical="top" wrapText="1"/>
    </xf>
    <xf numFmtId="0" fontId="18" fillId="0" borderId="0" xfId="0" applyFont="1" applyFill="1" applyAlignment="1">
      <alignment vertical="top" wrapText="1"/>
    </xf>
    <xf numFmtId="0" fontId="0" fillId="0" borderId="0" xfId="0" applyFill="1" applyAlignment="1">
      <alignment vertical="top" wrapText="1"/>
    </xf>
    <xf numFmtId="0" fontId="5" fillId="0" borderId="11" xfId="0" applyFont="1" applyFill="1" applyBorder="1" applyAlignment="1">
      <alignment vertical="top" wrapText="1"/>
    </xf>
    <xf numFmtId="0" fontId="16" fillId="2" borderId="0" xfId="0" applyFont="1" applyFill="1" applyAlignment="1">
      <alignment horizontal="center" vertical="center" wrapText="1"/>
    </xf>
    <xf numFmtId="0" fontId="0" fillId="0" borderId="8" xfId="0" applyBorder="1"/>
    <xf numFmtId="0" fontId="5" fillId="0" borderId="0" xfId="0" applyFont="1" applyBorder="1" applyAlignment="1">
      <alignment vertical="top" wrapText="1"/>
    </xf>
    <xf numFmtId="0" fontId="0" fillId="0" borderId="0" xfId="0" applyBorder="1" applyAlignment="1">
      <alignment vertical="top" wrapText="1"/>
    </xf>
    <xf numFmtId="16" fontId="0" fillId="0" borderId="8" xfId="0" quotePrefix="1" applyNumberFormat="1" applyBorder="1" applyAlignment="1">
      <alignment horizontal="center"/>
    </xf>
    <xf numFmtId="0" fontId="0" fillId="0" borderId="8" xfId="0" applyBorder="1" applyAlignment="1">
      <alignment horizontal="center"/>
    </xf>
    <xf numFmtId="0" fontId="0" fillId="0" borderId="8" xfId="0" quotePrefix="1" applyBorder="1" applyAlignment="1">
      <alignment horizontal="center"/>
    </xf>
    <xf numFmtId="0" fontId="7" fillId="0" borderId="0" xfId="0" applyFont="1" applyAlignment="1">
      <alignment vertical="top" wrapText="1"/>
    </xf>
    <xf numFmtId="0" fontId="0" fillId="0" borderId="0" xfId="0" applyAlignment="1">
      <alignment vertical="center"/>
    </xf>
    <xf numFmtId="0" fontId="17" fillId="0" borderId="0" xfId="0" applyFont="1" applyAlignment="1">
      <alignment horizontal="left" vertical="top"/>
    </xf>
    <xf numFmtId="0" fontId="0" fillId="0" borderId="19" xfId="0" applyBorder="1" applyAlignment="1">
      <alignment vertical="top" wrapText="1"/>
    </xf>
    <xf numFmtId="0" fontId="0" fillId="0" borderId="0" xfId="0" applyFill="1" applyBorder="1" applyAlignment="1">
      <alignment vertical="top" wrapText="1"/>
    </xf>
    <xf numFmtId="0" fontId="0" fillId="0" borderId="10" xfId="0" applyBorder="1" applyAlignment="1">
      <alignment vertical="top" wrapText="1"/>
    </xf>
    <xf numFmtId="0" fontId="5" fillId="0" borderId="8" xfId="0" applyFont="1" applyFill="1" applyBorder="1" applyAlignment="1">
      <alignment vertical="top" wrapText="1"/>
    </xf>
    <xf numFmtId="0" fontId="4" fillId="2" borderId="9" xfId="0" applyFont="1" applyFill="1" applyBorder="1" applyAlignment="1">
      <alignment horizontal="center" vertical="center" wrapText="1"/>
    </xf>
    <xf numFmtId="0" fontId="4" fillId="2" borderId="15" xfId="0" applyFont="1" applyFill="1" applyBorder="1" applyAlignment="1">
      <alignment horizontal="center" vertical="center" wrapText="1"/>
    </xf>
    <xf numFmtId="0" fontId="4" fillId="2" borderId="20" xfId="0" applyFont="1" applyFill="1" applyBorder="1" applyAlignment="1">
      <alignment horizontal="center" vertical="center" wrapText="1"/>
    </xf>
    <xf numFmtId="0" fontId="0" fillId="0" borderId="8" xfId="0" applyFill="1" applyBorder="1" applyAlignment="1">
      <alignment vertical="top" wrapText="1"/>
    </xf>
    <xf numFmtId="0" fontId="5" fillId="0" borderId="8" xfId="0" applyFont="1" applyFill="1" applyBorder="1" applyAlignment="1">
      <alignment horizontal="left" vertical="top" wrapText="1"/>
    </xf>
    <xf numFmtId="0" fontId="7" fillId="0" borderId="8" xfId="0" applyFont="1" applyFill="1" applyBorder="1" applyAlignment="1">
      <alignment vertical="top" wrapText="1"/>
    </xf>
    <xf numFmtId="17" fontId="0" fillId="0" borderId="8" xfId="0" applyNumberFormat="1" applyFill="1" applyBorder="1" applyAlignment="1">
      <alignment horizontal="left" vertical="top" wrapText="1"/>
    </xf>
    <xf numFmtId="0" fontId="0" fillId="0" borderId="8" xfId="0" applyFill="1" applyBorder="1" applyAlignment="1">
      <alignment horizontal="left" vertical="top"/>
    </xf>
    <xf numFmtId="0" fontId="0" fillId="0" borderId="8" xfId="0" applyFill="1" applyBorder="1" applyAlignment="1">
      <alignment vertical="top"/>
    </xf>
    <xf numFmtId="10" fontId="5" fillId="0" borderId="8" xfId="0" applyNumberFormat="1" applyFont="1" applyFill="1" applyBorder="1" applyAlignment="1">
      <alignment horizontal="left" vertical="top" wrapText="1"/>
    </xf>
    <xf numFmtId="0" fontId="0" fillId="0" borderId="8" xfId="0" applyFill="1" applyBorder="1" applyAlignment="1">
      <alignment horizontal="left" vertical="top" wrapText="1"/>
    </xf>
    <xf numFmtId="0" fontId="4" fillId="2" borderId="8" xfId="0" applyFont="1" applyFill="1" applyBorder="1" applyAlignment="1">
      <alignment horizontal="center" wrapText="1"/>
    </xf>
    <xf numFmtId="0" fontId="4" fillId="2" borderId="3" xfId="0" applyFont="1" applyFill="1" applyBorder="1" applyAlignment="1">
      <alignment horizontal="center" wrapText="1"/>
    </xf>
    <xf numFmtId="0" fontId="4" fillId="2" borderId="15" xfId="0" applyFont="1" applyFill="1" applyBorder="1" applyAlignment="1">
      <alignment horizontal="center" wrapText="1"/>
    </xf>
    <xf numFmtId="0" fontId="4" fillId="2" borderId="9" xfId="0" applyFont="1" applyFill="1" applyBorder="1" applyAlignment="1">
      <alignment horizontal="center" wrapText="1"/>
    </xf>
    <xf numFmtId="0" fontId="5" fillId="0" borderId="0" xfId="0" applyFont="1" applyBorder="1" applyAlignment="1">
      <alignment vertical="top"/>
    </xf>
    <xf numFmtId="0" fontId="5" fillId="0" borderId="0" xfId="0" applyFont="1" applyBorder="1" applyAlignment="1">
      <alignment horizontal="left" vertical="top" wrapText="1"/>
    </xf>
    <xf numFmtId="0" fontId="0" fillId="0" borderId="0" xfId="0" applyBorder="1" applyAlignment="1">
      <alignment horizontal="left" vertical="top" wrapText="1"/>
    </xf>
    <xf numFmtId="0" fontId="0" fillId="0" borderId="10" xfId="0" applyBorder="1" applyAlignment="1">
      <alignment horizontal="left" vertical="top" wrapText="1"/>
    </xf>
    <xf numFmtId="0" fontId="19" fillId="0" borderId="8" xfId="0" applyFont="1" applyFill="1" applyBorder="1" applyAlignment="1">
      <alignment vertical="top" wrapText="1"/>
    </xf>
    <xf numFmtId="0" fontId="8" fillId="0" borderId="8" xfId="0" applyFont="1" applyFill="1" applyBorder="1" applyAlignment="1">
      <alignment vertical="top" wrapText="1"/>
    </xf>
    <xf numFmtId="17" fontId="8" fillId="0" borderId="8" xfId="0" applyNumberFormat="1" applyFont="1" applyFill="1" applyBorder="1" applyAlignment="1">
      <alignment horizontal="left" vertical="top" wrapText="1"/>
    </xf>
    <xf numFmtId="0" fontId="8" fillId="0" borderId="8" xfId="0" applyFont="1" applyFill="1" applyBorder="1" applyAlignment="1">
      <alignment vertical="top"/>
    </xf>
    <xf numFmtId="0" fontId="8" fillId="0" borderId="0" xfId="0" applyFont="1" applyFill="1" applyBorder="1" applyAlignment="1">
      <alignment vertical="top" wrapText="1"/>
    </xf>
    <xf numFmtId="0" fontId="8" fillId="0" borderId="0" xfId="0" applyFont="1" applyFill="1" applyAlignment="1">
      <alignment vertical="top" wrapText="1"/>
    </xf>
    <xf numFmtId="0" fontId="8" fillId="0" borderId="8" xfId="0" applyFont="1" applyFill="1" applyBorder="1" applyAlignment="1">
      <alignment horizontal="left" vertical="top"/>
    </xf>
    <xf numFmtId="0" fontId="8" fillId="0" borderId="8" xfId="0" applyFont="1" applyFill="1" applyBorder="1" applyAlignment="1">
      <alignment horizontal="left" vertical="top" wrapText="1"/>
    </xf>
    <xf numFmtId="0" fontId="19" fillId="5" borderId="8" xfId="0" applyFont="1" applyFill="1" applyBorder="1" applyAlignment="1">
      <alignment vertical="top" wrapText="1"/>
    </xf>
    <xf numFmtId="0" fontId="8" fillId="5" borderId="8" xfId="0" applyFont="1" applyFill="1" applyBorder="1" applyAlignment="1">
      <alignment vertical="top" wrapText="1"/>
    </xf>
    <xf numFmtId="0" fontId="8" fillId="5" borderId="0" xfId="0" applyFont="1" applyFill="1" applyBorder="1" applyAlignment="1">
      <alignment vertical="top" wrapText="1"/>
    </xf>
    <xf numFmtId="0" fontId="8" fillId="5" borderId="0" xfId="0" applyFont="1" applyFill="1" applyAlignment="1">
      <alignment vertical="top" wrapText="1"/>
    </xf>
    <xf numFmtId="17" fontId="8" fillId="5" borderId="8" xfId="0" applyNumberFormat="1" applyFont="1" applyFill="1" applyBorder="1" applyAlignment="1">
      <alignment horizontal="left" vertical="top" wrapText="1"/>
    </xf>
    <xf numFmtId="0" fontId="8" fillId="5" borderId="8" xfId="0" applyFont="1" applyFill="1" applyBorder="1" applyAlignment="1">
      <alignment horizontal="left" vertical="top"/>
    </xf>
    <xf numFmtId="0" fontId="8" fillId="5" borderId="8" xfId="0" applyFont="1" applyFill="1" applyBorder="1" applyAlignment="1">
      <alignment vertical="top"/>
    </xf>
    <xf numFmtId="0" fontId="19" fillId="5" borderId="8" xfId="0" applyFont="1" applyFill="1" applyBorder="1" applyAlignment="1">
      <alignment vertical="top"/>
    </xf>
    <xf numFmtId="0" fontId="8" fillId="5" borderId="0" xfId="0" applyFont="1" applyFill="1" applyBorder="1" applyAlignment="1">
      <alignment vertical="top"/>
    </xf>
    <xf numFmtId="0" fontId="8" fillId="5" borderId="0" xfId="0" applyFont="1" applyFill="1" applyAlignment="1">
      <alignment vertical="top"/>
    </xf>
    <xf numFmtId="0" fontId="8" fillId="5" borderId="8" xfId="0" applyFont="1" applyFill="1" applyBorder="1" applyAlignment="1">
      <alignment horizontal="left" vertical="top" wrapText="1"/>
    </xf>
    <xf numFmtId="0" fontId="19" fillId="5" borderId="8" xfId="0" applyFont="1" applyFill="1" applyBorder="1" applyAlignment="1">
      <alignment horizontal="left" vertical="top" wrapText="1"/>
    </xf>
    <xf numFmtId="0" fontId="19" fillId="5" borderId="8" xfId="0" applyFont="1" applyFill="1" applyBorder="1" applyAlignment="1">
      <alignment horizontal="left" vertical="top"/>
    </xf>
    <xf numFmtId="17" fontId="8" fillId="5" borderId="8" xfId="0" applyNumberFormat="1" applyFont="1" applyFill="1" applyBorder="1" applyAlignment="1">
      <alignment horizontal="left" vertical="top"/>
    </xf>
    <xf numFmtId="0" fontId="0" fillId="0" borderId="0" xfId="0" applyAlignment="1">
      <alignment wrapText="1"/>
    </xf>
    <xf numFmtId="0" fontId="0" fillId="0" borderId="0" xfId="0" applyFill="1" applyAlignment="1">
      <alignment wrapText="1"/>
    </xf>
    <xf numFmtId="0" fontId="0" fillId="0" borderId="0" xfId="0" applyFill="1" applyAlignment="1">
      <alignment vertical="top" wrapText="1"/>
    </xf>
    <xf numFmtId="0" fontId="0" fillId="0" borderId="0" xfId="0" applyAlignment="1">
      <alignment horizontal="left" vertical="justify" wrapText="1"/>
    </xf>
    <xf numFmtId="0" fontId="0" fillId="0" borderId="0" xfId="0" applyAlignment="1">
      <alignment horizontal="left"/>
    </xf>
    <xf numFmtId="0" fontId="0" fillId="0" borderId="0" xfId="0" applyBorder="1" applyAlignment="1">
      <alignment horizontal="left" vertical="center" wrapText="1"/>
    </xf>
    <xf numFmtId="0" fontId="0" fillId="0" borderId="0" xfId="0" applyAlignment="1">
      <alignment horizontal="left" wrapText="1"/>
    </xf>
    <xf numFmtId="0" fontId="5" fillId="0" borderId="0" xfId="0" applyFont="1" applyAlignment="1">
      <alignment wrapText="1"/>
    </xf>
    <xf numFmtId="0" fontId="0" fillId="0" borderId="7" xfId="0" applyBorder="1" applyAlignment="1">
      <alignment vertical="center" wrapText="1"/>
    </xf>
    <xf numFmtId="0" fontId="0" fillId="0" borderId="5" xfId="0" applyBorder="1" applyAlignment="1">
      <alignment wrapText="1"/>
    </xf>
    <xf numFmtId="0" fontId="0" fillId="0" borderId="6" xfId="0" applyBorder="1" applyAlignment="1">
      <alignment wrapText="1"/>
    </xf>
    <xf numFmtId="0" fontId="4" fillId="4" borderId="7" xfId="0" applyFont="1" applyFill="1" applyBorder="1" applyAlignment="1">
      <alignment horizontal="center" vertical="center"/>
    </xf>
    <xf numFmtId="0" fontId="4" fillId="4" borderId="6" xfId="0" applyFont="1" applyFill="1" applyBorder="1" applyAlignment="1">
      <alignment horizontal="center" vertical="center"/>
    </xf>
    <xf numFmtId="0" fontId="4" fillId="2" borderId="0" xfId="0" applyFont="1" applyFill="1" applyAlignment="1">
      <alignment horizontal="center" vertical="center" wrapText="1"/>
    </xf>
    <xf numFmtId="0" fontId="4" fillId="2" borderId="21" xfId="0" applyFont="1" applyFill="1" applyBorder="1" applyAlignment="1">
      <alignment horizontal="center" vertical="center" wrapText="1"/>
    </xf>
    <xf numFmtId="0" fontId="0" fillId="0" borderId="0" xfId="0" applyAlignment="1">
      <alignment horizontal="center"/>
    </xf>
    <xf numFmtId="0" fontId="0" fillId="0" borderId="2" xfId="0" applyBorder="1" applyAlignment="1">
      <alignment horizontal="center" wrapText="1"/>
    </xf>
    <xf numFmtId="0" fontId="0" fillId="0" borderId="4" xfId="0" applyBorder="1" applyAlignment="1">
      <alignment horizontal="center" wrapText="1"/>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2.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3</xdr:col>
      <xdr:colOff>561975</xdr:colOff>
      <xdr:row>2</xdr:row>
      <xdr:rowOff>38100</xdr:rowOff>
    </xdr:from>
    <xdr:to>
      <xdr:col>12</xdr:col>
      <xdr:colOff>390525</xdr:colOff>
      <xdr:row>13</xdr:row>
      <xdr:rowOff>38100</xdr:rowOff>
    </xdr:to>
    <xdr:pic>
      <xdr:nvPicPr>
        <xdr:cNvPr id="1025" name="Picture 1">
          <a:extLst>
            <a:ext uri="{FF2B5EF4-FFF2-40B4-BE49-F238E27FC236}">
              <a16:creationId xmlns:a16="http://schemas.microsoft.com/office/drawing/2014/main" id="{A9BF531C-7B6C-1616-897E-3D923A4B40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29225" y="438150"/>
          <a:ext cx="5314950" cy="3600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TEMP/ClickInTradingLiquid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TEMP/ClickInTradingProducts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roduct Types"/>
      <sheetName val="Liquids"/>
      <sheetName val="NordicPower"/>
      <sheetName val="Languages"/>
      <sheetName val="UKGas"/>
      <sheetName val="UKPower"/>
      <sheetName val="ContPower"/>
      <sheetName val="IberianPower"/>
      <sheetName val="ContGas"/>
      <sheetName val="Coal"/>
      <sheetName val="Weather"/>
      <sheetName val="MC Weather"/>
      <sheetName val="DatabaseTABLES"/>
      <sheetName val="PTLong"/>
    </sheetNames>
    <sheetDataSet>
      <sheetData sheetId="0" refreshError="1"/>
      <sheetData sheetId="1" refreshError="1"/>
      <sheetData sheetId="2" refreshError="1"/>
      <sheetData sheetId="3" refreshError="1"/>
      <sheetData sheetId="4" refreshError="1">
        <row r="69">
          <cell r="D69" t="str">
            <v>United States Dollar</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roduct Types"/>
      <sheetName val="UKGas"/>
      <sheetName val="LongDescriptions"/>
      <sheetName val="Liquids"/>
      <sheetName val="IberianPower"/>
      <sheetName val="Weather"/>
      <sheetName val="Languages"/>
      <sheetName val="ContGas"/>
      <sheetName val="UKPower"/>
      <sheetName val="ContPower"/>
      <sheetName val="NordicPower"/>
      <sheetName val="Coal"/>
      <sheetName val="MC Weather"/>
      <sheetName val="Latency"/>
      <sheetName val="PTLong"/>
    </sheetNames>
    <sheetDataSet>
      <sheetData sheetId="0" refreshError="1"/>
      <sheetData sheetId="1">
        <row r="70">
          <cell r="D70" t="str">
            <v>United States Dollars</v>
          </cell>
        </row>
      </sheetData>
      <sheetData sheetId="2" refreshError="1"/>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9"/>
  <sheetViews>
    <sheetView topLeftCell="A38" workbookViewId="0">
      <selection activeCell="E48" sqref="E48"/>
    </sheetView>
  </sheetViews>
  <sheetFormatPr defaultRowHeight="12.75" x14ac:dyDescent="0.2"/>
  <cols>
    <col min="1" max="1" width="17.140625" style="123" customWidth="1"/>
    <col min="2" max="2" width="12.85546875" style="123" customWidth="1"/>
    <col min="3" max="3" width="15.7109375" style="123" customWidth="1"/>
    <col min="4" max="4" width="10.42578125" style="123" customWidth="1"/>
    <col min="5" max="5" width="14" style="123" customWidth="1"/>
    <col min="6" max="6" width="14.140625" style="123" customWidth="1"/>
    <col min="7" max="7" width="13.7109375" style="123" customWidth="1"/>
    <col min="8" max="8" width="21" style="118" customWidth="1"/>
    <col min="9" max="9" width="19.5703125" style="123" customWidth="1"/>
    <col min="10" max="16384" width="9.140625" style="123"/>
  </cols>
  <sheetData>
    <row r="1" spans="1:9" customFormat="1" ht="18.75" x14ac:dyDescent="0.3">
      <c r="A1" s="23" t="s">
        <v>344</v>
      </c>
      <c r="H1" s="118"/>
    </row>
    <row r="2" spans="1:9" customFormat="1" ht="27.75" customHeight="1" x14ac:dyDescent="0.2">
      <c r="A2" s="167" t="s">
        <v>350</v>
      </c>
      <c r="B2" s="168" t="s">
        <v>450</v>
      </c>
      <c r="C2" s="167" t="s">
        <v>351</v>
      </c>
      <c r="D2" s="168" t="s">
        <v>352</v>
      </c>
      <c r="E2" s="167" t="s">
        <v>353</v>
      </c>
      <c r="F2" s="169" t="s">
        <v>354</v>
      </c>
      <c r="G2" s="170" t="s">
        <v>355</v>
      </c>
      <c r="H2" s="169" t="s">
        <v>745</v>
      </c>
      <c r="I2" s="167" t="s">
        <v>356</v>
      </c>
    </row>
    <row r="3" spans="1:9" s="139" customFormat="1" ht="25.5" customHeight="1" x14ac:dyDescent="0.2">
      <c r="A3" s="137" t="s">
        <v>822</v>
      </c>
      <c r="B3" s="136" t="s">
        <v>446</v>
      </c>
      <c r="C3" s="137" t="s">
        <v>361</v>
      </c>
      <c r="D3" s="136" t="s">
        <v>694</v>
      </c>
      <c r="E3" s="137" t="s">
        <v>683</v>
      </c>
      <c r="F3" s="138" t="s">
        <v>451</v>
      </c>
      <c r="G3" s="134" t="s">
        <v>453</v>
      </c>
      <c r="H3" s="119" t="s">
        <v>338</v>
      </c>
      <c r="I3" s="137" t="s">
        <v>8</v>
      </c>
    </row>
    <row r="4" spans="1:9" s="139" customFormat="1" ht="25.5" customHeight="1" x14ac:dyDescent="0.2">
      <c r="A4" s="134" t="s">
        <v>822</v>
      </c>
      <c r="B4" s="138" t="s">
        <v>446</v>
      </c>
      <c r="C4" s="134" t="s">
        <v>361</v>
      </c>
      <c r="D4" s="138" t="s">
        <v>694</v>
      </c>
      <c r="E4" s="134" t="s">
        <v>684</v>
      </c>
      <c r="F4" s="138" t="s">
        <v>451</v>
      </c>
      <c r="G4" s="134" t="s">
        <v>453</v>
      </c>
      <c r="H4" s="119" t="s">
        <v>338</v>
      </c>
      <c r="I4" s="134" t="s">
        <v>8</v>
      </c>
    </row>
    <row r="5" spans="1:9" s="140" customFormat="1" ht="25.5" customHeight="1" x14ac:dyDescent="0.2">
      <c r="A5" s="134" t="s">
        <v>822</v>
      </c>
      <c r="B5" s="138" t="s">
        <v>446</v>
      </c>
      <c r="C5" s="134" t="s">
        <v>361</v>
      </c>
      <c r="D5" s="138" t="s">
        <v>695</v>
      </c>
      <c r="E5" s="134" t="s">
        <v>109</v>
      </c>
      <c r="F5" s="138" t="s">
        <v>358</v>
      </c>
      <c r="G5" s="134" t="s">
        <v>453</v>
      </c>
      <c r="H5" s="119" t="s">
        <v>338</v>
      </c>
      <c r="I5" s="134" t="s">
        <v>448</v>
      </c>
    </row>
    <row r="6" spans="1:9" s="140" customFormat="1" ht="25.5" customHeight="1" x14ac:dyDescent="0.2">
      <c r="A6" s="134" t="s">
        <v>822</v>
      </c>
      <c r="B6" s="138" t="s">
        <v>446</v>
      </c>
      <c r="C6" s="134" t="s">
        <v>361</v>
      </c>
      <c r="D6" s="138" t="s">
        <v>695</v>
      </c>
      <c r="E6" s="134" t="s">
        <v>110</v>
      </c>
      <c r="F6" s="138" t="s">
        <v>358</v>
      </c>
      <c r="G6" s="134" t="s">
        <v>453</v>
      </c>
      <c r="H6" s="119" t="s">
        <v>338</v>
      </c>
      <c r="I6" s="134" t="s">
        <v>448</v>
      </c>
    </row>
    <row r="7" spans="1:9" s="140" customFormat="1" ht="25.5" customHeight="1" x14ac:dyDescent="0.2">
      <c r="A7" s="134" t="s">
        <v>822</v>
      </c>
      <c r="B7" s="138" t="s">
        <v>446</v>
      </c>
      <c r="C7" s="134" t="s">
        <v>361</v>
      </c>
      <c r="D7" s="138" t="s">
        <v>695</v>
      </c>
      <c r="E7" s="134" t="s">
        <v>684</v>
      </c>
      <c r="F7" s="138" t="s">
        <v>358</v>
      </c>
      <c r="G7" s="134" t="s">
        <v>453</v>
      </c>
      <c r="H7" s="119" t="s">
        <v>338</v>
      </c>
      <c r="I7" s="134" t="s">
        <v>448</v>
      </c>
    </row>
    <row r="8" spans="1:9" s="140" customFormat="1" ht="25.5" customHeight="1" x14ac:dyDescent="0.2">
      <c r="A8" s="134" t="s">
        <v>822</v>
      </c>
      <c r="B8" s="138" t="s">
        <v>446</v>
      </c>
      <c r="C8" s="134" t="s">
        <v>361</v>
      </c>
      <c r="D8" s="138" t="s">
        <v>695</v>
      </c>
      <c r="E8" s="134" t="s">
        <v>449</v>
      </c>
      <c r="F8" s="138" t="s">
        <v>358</v>
      </c>
      <c r="G8" s="134" t="s">
        <v>453</v>
      </c>
      <c r="H8" s="119" t="s">
        <v>338</v>
      </c>
      <c r="I8" s="134" t="s">
        <v>448</v>
      </c>
    </row>
    <row r="9" spans="1:9" s="140" customFormat="1" ht="25.5" customHeight="1" thickBot="1" x14ac:dyDescent="0.25">
      <c r="A9" s="135" t="s">
        <v>822</v>
      </c>
      <c r="B9" s="141" t="s">
        <v>446</v>
      </c>
      <c r="C9" s="135" t="s">
        <v>361</v>
      </c>
      <c r="D9" s="141" t="s">
        <v>695</v>
      </c>
      <c r="E9" s="135" t="s">
        <v>687</v>
      </c>
      <c r="F9" s="141" t="s">
        <v>358</v>
      </c>
      <c r="G9" s="135" t="s">
        <v>453</v>
      </c>
      <c r="H9" s="120" t="s">
        <v>338</v>
      </c>
      <c r="I9" s="135" t="s">
        <v>448</v>
      </c>
    </row>
    <row r="10" spans="1:9" ht="25.5" customHeight="1" x14ac:dyDescent="0.2">
      <c r="A10" s="126" t="s">
        <v>823</v>
      </c>
      <c r="B10" s="144" t="s">
        <v>446</v>
      </c>
      <c r="C10" s="126" t="s">
        <v>360</v>
      </c>
      <c r="D10" s="144" t="s">
        <v>694</v>
      </c>
      <c r="E10" s="126" t="s">
        <v>683</v>
      </c>
      <c r="F10" s="144" t="s">
        <v>451</v>
      </c>
      <c r="G10" s="126" t="s">
        <v>363</v>
      </c>
      <c r="H10" s="119" t="s">
        <v>338</v>
      </c>
      <c r="I10" s="134" t="s">
        <v>8</v>
      </c>
    </row>
    <row r="11" spans="1:9" ht="25.5" customHeight="1" thickBot="1" x14ac:dyDescent="0.25">
      <c r="A11" s="127" t="s">
        <v>823</v>
      </c>
      <c r="B11" s="124" t="s">
        <v>446</v>
      </c>
      <c r="C11" s="127" t="s">
        <v>360</v>
      </c>
      <c r="D11" s="124" t="s">
        <v>694</v>
      </c>
      <c r="E11" s="127" t="s">
        <v>829</v>
      </c>
      <c r="F11" s="124" t="s">
        <v>451</v>
      </c>
      <c r="G11" s="127" t="s">
        <v>363</v>
      </c>
      <c r="H11" s="120" t="s">
        <v>338</v>
      </c>
      <c r="I11" s="135" t="s">
        <v>8</v>
      </c>
    </row>
    <row r="12" spans="1:9" s="122" customFormat="1" ht="42" customHeight="1" x14ac:dyDescent="0.2">
      <c r="A12" s="125" t="s">
        <v>824</v>
      </c>
      <c r="B12" s="171" t="s">
        <v>446</v>
      </c>
      <c r="C12" s="125" t="s">
        <v>360</v>
      </c>
      <c r="D12" s="171" t="s">
        <v>694</v>
      </c>
      <c r="E12" s="125" t="s">
        <v>683</v>
      </c>
      <c r="F12" s="171" t="s">
        <v>451</v>
      </c>
      <c r="G12" s="125" t="s">
        <v>454</v>
      </c>
      <c r="H12" s="172" t="s">
        <v>339</v>
      </c>
      <c r="I12" s="133" t="s">
        <v>8</v>
      </c>
    </row>
    <row r="13" spans="1:9" ht="44.25" customHeight="1" x14ac:dyDescent="0.2">
      <c r="A13" s="126" t="s">
        <v>824</v>
      </c>
      <c r="B13" s="144" t="s">
        <v>446</v>
      </c>
      <c r="C13" s="126" t="s">
        <v>360</v>
      </c>
      <c r="D13" s="144" t="s">
        <v>695</v>
      </c>
      <c r="E13" s="126" t="s">
        <v>357</v>
      </c>
      <c r="F13" s="144" t="s">
        <v>774</v>
      </c>
      <c r="G13" s="126" t="s">
        <v>454</v>
      </c>
      <c r="H13" s="172" t="s">
        <v>339</v>
      </c>
      <c r="I13" s="134" t="s">
        <v>448</v>
      </c>
    </row>
    <row r="14" spans="1:9" ht="42.75" customHeight="1" x14ac:dyDescent="0.2">
      <c r="A14" s="126" t="s">
        <v>824</v>
      </c>
      <c r="B14" s="144" t="s">
        <v>446</v>
      </c>
      <c r="C14" s="126" t="s">
        <v>360</v>
      </c>
      <c r="D14" s="144" t="s">
        <v>695</v>
      </c>
      <c r="E14" s="126" t="s">
        <v>357</v>
      </c>
      <c r="F14" s="144" t="s">
        <v>778</v>
      </c>
      <c r="G14" s="126" t="s">
        <v>454</v>
      </c>
      <c r="H14" s="172" t="s">
        <v>339</v>
      </c>
      <c r="I14" s="134" t="s">
        <v>448</v>
      </c>
    </row>
    <row r="15" spans="1:9" ht="41.25" customHeight="1" thickBot="1" x14ac:dyDescent="0.25">
      <c r="A15" s="127" t="s">
        <v>824</v>
      </c>
      <c r="B15" s="124" t="s">
        <v>446</v>
      </c>
      <c r="C15" s="127" t="s">
        <v>360</v>
      </c>
      <c r="D15" s="124" t="s">
        <v>695</v>
      </c>
      <c r="E15" s="127" t="s">
        <v>357</v>
      </c>
      <c r="F15" s="124" t="s">
        <v>777</v>
      </c>
      <c r="G15" s="127" t="s">
        <v>454</v>
      </c>
      <c r="H15" s="121" t="s">
        <v>339</v>
      </c>
      <c r="I15" s="135" t="s">
        <v>448</v>
      </c>
    </row>
    <row r="16" spans="1:9" ht="25.5" customHeight="1" x14ac:dyDescent="0.2">
      <c r="A16" s="126" t="s">
        <v>825</v>
      </c>
      <c r="B16" s="144" t="s">
        <v>446</v>
      </c>
      <c r="C16" s="126" t="s">
        <v>360</v>
      </c>
      <c r="D16" s="144" t="s">
        <v>694</v>
      </c>
      <c r="E16" s="126" t="s">
        <v>683</v>
      </c>
      <c r="F16" s="144" t="s">
        <v>451</v>
      </c>
      <c r="G16" s="126" t="s">
        <v>374</v>
      </c>
      <c r="H16" s="172" t="s">
        <v>340</v>
      </c>
      <c r="I16" s="134" t="s">
        <v>8</v>
      </c>
    </row>
    <row r="17" spans="1:9" ht="25.5" customHeight="1" x14ac:dyDescent="0.2">
      <c r="A17" s="126" t="s">
        <v>825</v>
      </c>
      <c r="B17" s="144" t="s">
        <v>446</v>
      </c>
      <c r="C17" s="126" t="s">
        <v>360</v>
      </c>
      <c r="D17" s="144" t="s">
        <v>694</v>
      </c>
      <c r="E17" s="126" t="s">
        <v>684</v>
      </c>
      <c r="F17" s="144" t="s">
        <v>451</v>
      </c>
      <c r="G17" s="126" t="s">
        <v>374</v>
      </c>
      <c r="H17" s="172" t="s">
        <v>340</v>
      </c>
      <c r="I17" s="134" t="s">
        <v>8</v>
      </c>
    </row>
    <row r="18" spans="1:9" ht="25.5" customHeight="1" thickBot="1" x14ac:dyDescent="0.25">
      <c r="A18" s="127" t="s">
        <v>825</v>
      </c>
      <c r="B18" s="124" t="s">
        <v>446</v>
      </c>
      <c r="C18" s="127" t="s">
        <v>360</v>
      </c>
      <c r="D18" s="124" t="s">
        <v>694</v>
      </c>
      <c r="E18" s="127" t="s">
        <v>829</v>
      </c>
      <c r="F18" s="124" t="s">
        <v>451</v>
      </c>
      <c r="G18" s="127" t="s">
        <v>374</v>
      </c>
      <c r="H18" s="121" t="s">
        <v>340</v>
      </c>
      <c r="I18" s="135" t="s">
        <v>8</v>
      </c>
    </row>
    <row r="19" spans="1:9" ht="25.5" x14ac:dyDescent="0.2">
      <c r="A19" s="126" t="s">
        <v>826</v>
      </c>
      <c r="B19" s="144" t="s">
        <v>446</v>
      </c>
      <c r="C19" s="126" t="s">
        <v>361</v>
      </c>
      <c r="D19" s="144" t="s">
        <v>694</v>
      </c>
      <c r="E19" s="126" t="s">
        <v>683</v>
      </c>
      <c r="F19" s="144" t="s">
        <v>451</v>
      </c>
      <c r="G19" s="126" t="s">
        <v>453</v>
      </c>
      <c r="H19" s="172" t="s">
        <v>341</v>
      </c>
      <c r="I19" s="134" t="s">
        <v>8</v>
      </c>
    </row>
    <row r="20" spans="1:9" ht="25.5" x14ac:dyDescent="0.2">
      <c r="A20" s="126" t="s">
        <v>826</v>
      </c>
      <c r="B20" s="144" t="s">
        <v>446</v>
      </c>
      <c r="C20" s="126" t="s">
        <v>361</v>
      </c>
      <c r="D20" s="144" t="s">
        <v>695</v>
      </c>
      <c r="E20" s="126" t="s">
        <v>357</v>
      </c>
      <c r="F20" s="144" t="s">
        <v>358</v>
      </c>
      <c r="G20" s="126" t="s">
        <v>453</v>
      </c>
      <c r="H20" s="172" t="s">
        <v>341</v>
      </c>
      <c r="I20" s="134" t="s">
        <v>448</v>
      </c>
    </row>
    <row r="21" spans="1:9" ht="25.5" x14ac:dyDescent="0.2">
      <c r="A21" s="126" t="s">
        <v>826</v>
      </c>
      <c r="B21" s="144" t="s">
        <v>446</v>
      </c>
      <c r="C21" s="126" t="s">
        <v>361</v>
      </c>
      <c r="D21" s="144" t="s">
        <v>695</v>
      </c>
      <c r="E21" s="126" t="s">
        <v>684</v>
      </c>
      <c r="F21" s="144" t="s">
        <v>451</v>
      </c>
      <c r="G21" s="126" t="s">
        <v>453</v>
      </c>
      <c r="H21" s="172" t="s">
        <v>341</v>
      </c>
      <c r="I21" s="134" t="s">
        <v>448</v>
      </c>
    </row>
    <row r="22" spans="1:9" ht="25.5" x14ac:dyDescent="0.2">
      <c r="A22" s="126" t="s">
        <v>826</v>
      </c>
      <c r="B22" s="144" t="s">
        <v>446</v>
      </c>
      <c r="C22" s="126" t="s">
        <v>361</v>
      </c>
      <c r="D22" s="144" t="s">
        <v>695</v>
      </c>
      <c r="E22" s="126" t="s">
        <v>449</v>
      </c>
      <c r="F22" s="144" t="s">
        <v>451</v>
      </c>
      <c r="G22" s="126" t="s">
        <v>453</v>
      </c>
      <c r="H22" s="172" t="s">
        <v>341</v>
      </c>
      <c r="I22" s="134" t="s">
        <v>448</v>
      </c>
    </row>
    <row r="23" spans="1:9" ht="26.25" thickBot="1" x14ac:dyDescent="0.25">
      <c r="A23" s="127" t="s">
        <v>826</v>
      </c>
      <c r="B23" s="124" t="s">
        <v>446</v>
      </c>
      <c r="C23" s="127" t="s">
        <v>361</v>
      </c>
      <c r="D23" s="124" t="s">
        <v>695</v>
      </c>
      <c r="E23" s="127" t="s">
        <v>687</v>
      </c>
      <c r="F23" s="124" t="s">
        <v>358</v>
      </c>
      <c r="G23" s="127" t="s">
        <v>453</v>
      </c>
      <c r="H23" s="121" t="s">
        <v>341</v>
      </c>
      <c r="I23" s="135" t="s">
        <v>448</v>
      </c>
    </row>
    <row r="24" spans="1:9" ht="25.5" customHeight="1" x14ac:dyDescent="0.2">
      <c r="A24" s="126" t="s">
        <v>827</v>
      </c>
      <c r="B24" s="144" t="s">
        <v>446</v>
      </c>
      <c r="C24" s="126" t="s">
        <v>827</v>
      </c>
      <c r="D24" s="144" t="s">
        <v>432</v>
      </c>
      <c r="E24" s="126" t="s">
        <v>433</v>
      </c>
      <c r="F24" s="144" t="s">
        <v>451</v>
      </c>
      <c r="G24" s="126" t="s">
        <v>374</v>
      </c>
      <c r="H24" s="119" t="s">
        <v>338</v>
      </c>
      <c r="I24" s="126" t="s">
        <v>410</v>
      </c>
    </row>
    <row r="25" spans="1:9" ht="25.5" customHeight="1" thickBot="1" x14ac:dyDescent="0.25">
      <c r="A25" s="127" t="s">
        <v>827</v>
      </c>
      <c r="B25" s="124" t="s">
        <v>446</v>
      </c>
      <c r="C25" s="127" t="s">
        <v>827</v>
      </c>
      <c r="D25" s="124" t="s">
        <v>432</v>
      </c>
      <c r="E25" s="127" t="s">
        <v>434</v>
      </c>
      <c r="F25" s="124" t="s">
        <v>451</v>
      </c>
      <c r="G25" s="127" t="s">
        <v>374</v>
      </c>
      <c r="H25" s="120" t="s">
        <v>338</v>
      </c>
      <c r="I25" s="127" t="s">
        <v>410</v>
      </c>
    </row>
    <row r="26" spans="1:9" ht="25.5" customHeight="1" x14ac:dyDescent="0.2">
      <c r="A26" s="126" t="s">
        <v>675</v>
      </c>
      <c r="B26" s="144" t="s">
        <v>446</v>
      </c>
      <c r="C26" s="126" t="s">
        <v>742</v>
      </c>
      <c r="D26" s="144" t="s">
        <v>694</v>
      </c>
      <c r="E26" s="126" t="s">
        <v>683</v>
      </c>
      <c r="F26" s="144" t="s">
        <v>451</v>
      </c>
      <c r="G26" s="126" t="s">
        <v>374</v>
      </c>
      <c r="H26" s="119" t="s">
        <v>338</v>
      </c>
      <c r="I26" s="126" t="s">
        <v>8</v>
      </c>
    </row>
    <row r="27" spans="1:9" ht="25.5" customHeight="1" x14ac:dyDescent="0.2">
      <c r="A27" s="126" t="s">
        <v>675</v>
      </c>
      <c r="B27" s="144" t="s">
        <v>446</v>
      </c>
      <c r="C27" s="126" t="s">
        <v>743</v>
      </c>
      <c r="D27" s="144" t="s">
        <v>694</v>
      </c>
      <c r="E27" s="126" t="s">
        <v>683</v>
      </c>
      <c r="F27" s="144" t="s">
        <v>451</v>
      </c>
      <c r="G27" s="126" t="s">
        <v>374</v>
      </c>
      <c r="H27" s="119" t="s">
        <v>338</v>
      </c>
      <c r="I27" s="126" t="s">
        <v>8</v>
      </c>
    </row>
    <row r="28" spans="1:9" ht="25.5" customHeight="1" x14ac:dyDescent="0.2">
      <c r="A28" s="126" t="s">
        <v>675</v>
      </c>
      <c r="B28" s="144" t="s">
        <v>446</v>
      </c>
      <c r="C28" s="126" t="s">
        <v>435</v>
      </c>
      <c r="D28" s="144" t="s">
        <v>694</v>
      </c>
      <c r="E28" s="126" t="s">
        <v>683</v>
      </c>
      <c r="F28" s="144" t="s">
        <v>451</v>
      </c>
      <c r="G28" s="126" t="s">
        <v>374</v>
      </c>
      <c r="H28" s="119" t="s">
        <v>338</v>
      </c>
      <c r="I28" s="126" t="s">
        <v>8</v>
      </c>
    </row>
    <row r="29" spans="1:9" ht="25.5" customHeight="1" x14ac:dyDescent="0.2">
      <c r="A29" s="126" t="s">
        <v>675</v>
      </c>
      <c r="B29" s="144" t="s">
        <v>446</v>
      </c>
      <c r="C29" s="126" t="s">
        <v>742</v>
      </c>
      <c r="D29" s="144" t="s">
        <v>694</v>
      </c>
      <c r="E29" s="126" t="s">
        <v>684</v>
      </c>
      <c r="F29" s="144" t="s">
        <v>451</v>
      </c>
      <c r="G29" s="126" t="s">
        <v>374</v>
      </c>
      <c r="H29" s="119" t="s">
        <v>338</v>
      </c>
      <c r="I29" s="126" t="s">
        <v>8</v>
      </c>
    </row>
    <row r="30" spans="1:9" ht="25.5" customHeight="1" x14ac:dyDescent="0.2">
      <c r="A30" s="126" t="s">
        <v>675</v>
      </c>
      <c r="B30" s="144" t="s">
        <v>446</v>
      </c>
      <c r="C30" s="126" t="s">
        <v>743</v>
      </c>
      <c r="D30" s="144" t="s">
        <v>694</v>
      </c>
      <c r="E30" s="126" t="s">
        <v>684</v>
      </c>
      <c r="F30" s="144" t="s">
        <v>451</v>
      </c>
      <c r="G30" s="126" t="s">
        <v>374</v>
      </c>
      <c r="H30" s="119" t="s">
        <v>338</v>
      </c>
      <c r="I30" s="126" t="s">
        <v>8</v>
      </c>
    </row>
    <row r="31" spans="1:9" ht="25.5" customHeight="1" thickBot="1" x14ac:dyDescent="0.25">
      <c r="A31" s="127" t="s">
        <v>675</v>
      </c>
      <c r="B31" s="124" t="s">
        <v>446</v>
      </c>
      <c r="C31" s="127" t="s">
        <v>435</v>
      </c>
      <c r="D31" s="124" t="s">
        <v>694</v>
      </c>
      <c r="E31" s="127" t="s">
        <v>684</v>
      </c>
      <c r="F31" s="124" t="s">
        <v>451</v>
      </c>
      <c r="G31" s="127" t="s">
        <v>374</v>
      </c>
      <c r="H31" s="120" t="s">
        <v>338</v>
      </c>
      <c r="I31" s="127" t="s">
        <v>8</v>
      </c>
    </row>
    <row r="32" spans="1:9" ht="25.5" customHeight="1" x14ac:dyDescent="0.2">
      <c r="A32" s="126" t="s">
        <v>837</v>
      </c>
      <c r="B32" s="144" t="s">
        <v>446</v>
      </c>
      <c r="C32" s="128" t="s">
        <v>375</v>
      </c>
      <c r="D32" s="144" t="s">
        <v>694</v>
      </c>
      <c r="E32" s="126" t="s">
        <v>683</v>
      </c>
      <c r="F32" s="144" t="s">
        <v>451</v>
      </c>
      <c r="G32" s="126" t="s">
        <v>436</v>
      </c>
      <c r="H32" s="145" t="s">
        <v>746</v>
      </c>
      <c r="I32" s="126" t="s">
        <v>8</v>
      </c>
    </row>
    <row r="33" spans="1:9" ht="25.5" customHeight="1" x14ac:dyDescent="0.2">
      <c r="A33" s="126" t="s">
        <v>837</v>
      </c>
      <c r="B33" s="144" t="s">
        <v>446</v>
      </c>
      <c r="C33" s="129" t="s">
        <v>378</v>
      </c>
      <c r="D33" s="144" t="s">
        <v>694</v>
      </c>
      <c r="E33" s="126" t="s">
        <v>683</v>
      </c>
      <c r="F33" s="144" t="s">
        <v>451</v>
      </c>
      <c r="G33" s="126" t="s">
        <v>436</v>
      </c>
      <c r="H33" s="172" t="s">
        <v>746</v>
      </c>
      <c r="I33" s="126" t="s">
        <v>8</v>
      </c>
    </row>
    <row r="34" spans="1:9" ht="25.5" customHeight="1" x14ac:dyDescent="0.2">
      <c r="A34" s="126" t="s">
        <v>837</v>
      </c>
      <c r="B34" s="144" t="s">
        <v>446</v>
      </c>
      <c r="C34" s="128" t="s">
        <v>278</v>
      </c>
      <c r="D34" s="144" t="s">
        <v>694</v>
      </c>
      <c r="E34" s="126" t="s">
        <v>683</v>
      </c>
      <c r="F34" s="144" t="s">
        <v>451</v>
      </c>
      <c r="G34" s="126" t="s">
        <v>436</v>
      </c>
      <c r="H34" s="172" t="s">
        <v>746</v>
      </c>
      <c r="I34" s="126" t="s">
        <v>8</v>
      </c>
    </row>
    <row r="35" spans="1:9" ht="25.5" customHeight="1" x14ac:dyDescent="0.2">
      <c r="A35" s="126" t="s">
        <v>837</v>
      </c>
      <c r="B35" s="144" t="s">
        <v>446</v>
      </c>
      <c r="C35" s="128" t="s">
        <v>23</v>
      </c>
      <c r="D35" s="144" t="s">
        <v>694</v>
      </c>
      <c r="E35" s="126" t="s">
        <v>683</v>
      </c>
      <c r="F35" s="144" t="s">
        <v>451</v>
      </c>
      <c r="G35" s="126" t="s">
        <v>436</v>
      </c>
      <c r="H35" s="172" t="s">
        <v>746</v>
      </c>
      <c r="I35" s="126" t="s">
        <v>8</v>
      </c>
    </row>
    <row r="36" spans="1:9" ht="25.5" customHeight="1" x14ac:dyDescent="0.2">
      <c r="A36" s="126" t="s">
        <v>837</v>
      </c>
      <c r="B36" s="144" t="s">
        <v>446</v>
      </c>
      <c r="C36" s="128" t="s">
        <v>392</v>
      </c>
      <c r="D36" s="144" t="s">
        <v>694</v>
      </c>
      <c r="E36" s="126" t="s">
        <v>683</v>
      </c>
      <c r="F36" s="144" t="s">
        <v>451</v>
      </c>
      <c r="G36" s="126" t="s">
        <v>436</v>
      </c>
      <c r="H36" s="172" t="s">
        <v>746</v>
      </c>
      <c r="I36" s="126" t="s">
        <v>8</v>
      </c>
    </row>
    <row r="37" spans="1:9" ht="25.5" customHeight="1" x14ac:dyDescent="0.2">
      <c r="A37" s="126" t="s">
        <v>837</v>
      </c>
      <c r="B37" s="144" t="s">
        <v>446</v>
      </c>
      <c r="C37" s="130" t="s">
        <v>406</v>
      </c>
      <c r="D37" s="144" t="s">
        <v>694</v>
      </c>
      <c r="E37" s="126" t="s">
        <v>407</v>
      </c>
      <c r="F37" s="144" t="s">
        <v>451</v>
      </c>
      <c r="G37" s="126" t="s">
        <v>436</v>
      </c>
      <c r="H37" s="172" t="s">
        <v>746</v>
      </c>
      <c r="I37" s="126" t="s">
        <v>8</v>
      </c>
    </row>
    <row r="38" spans="1:9" ht="25.5" customHeight="1" x14ac:dyDescent="0.2">
      <c r="A38" s="126" t="s">
        <v>837</v>
      </c>
      <c r="B38" s="144" t="s">
        <v>446</v>
      </c>
      <c r="C38" s="128" t="s">
        <v>394</v>
      </c>
      <c r="D38" s="144" t="s">
        <v>695</v>
      </c>
      <c r="E38" s="126" t="s">
        <v>433</v>
      </c>
      <c r="F38" s="144" t="s">
        <v>451</v>
      </c>
      <c r="G38" s="126" t="s">
        <v>436</v>
      </c>
      <c r="H38" s="172" t="s">
        <v>342</v>
      </c>
      <c r="I38" s="126" t="s">
        <v>364</v>
      </c>
    </row>
    <row r="39" spans="1:9" ht="25.5" x14ac:dyDescent="0.2">
      <c r="A39" s="126" t="s">
        <v>837</v>
      </c>
      <c r="B39" s="144" t="s">
        <v>446</v>
      </c>
      <c r="C39" s="128" t="s">
        <v>397</v>
      </c>
      <c r="D39" s="144" t="s">
        <v>695</v>
      </c>
      <c r="E39" s="126" t="s">
        <v>433</v>
      </c>
      <c r="F39" s="144" t="s">
        <v>451</v>
      </c>
      <c r="G39" s="126" t="s">
        <v>436</v>
      </c>
      <c r="H39" s="172" t="s">
        <v>342</v>
      </c>
      <c r="I39" s="126" t="s">
        <v>364</v>
      </c>
    </row>
    <row r="40" spans="1:9" ht="25.5" x14ac:dyDescent="0.2">
      <c r="A40" s="126" t="s">
        <v>837</v>
      </c>
      <c r="B40" s="144" t="s">
        <v>446</v>
      </c>
      <c r="C40" s="128" t="s">
        <v>399</v>
      </c>
      <c r="D40" s="144" t="s">
        <v>695</v>
      </c>
      <c r="E40" s="126" t="s">
        <v>433</v>
      </c>
      <c r="F40" s="144" t="s">
        <v>451</v>
      </c>
      <c r="G40" s="126" t="s">
        <v>436</v>
      </c>
      <c r="H40" s="172" t="s">
        <v>342</v>
      </c>
      <c r="I40" s="126" t="s">
        <v>364</v>
      </c>
    </row>
    <row r="41" spans="1:9" ht="25.5" x14ac:dyDescent="0.2">
      <c r="A41" s="126" t="s">
        <v>837</v>
      </c>
      <c r="B41" s="144" t="s">
        <v>446</v>
      </c>
      <c r="C41" s="128" t="s">
        <v>403</v>
      </c>
      <c r="D41" s="144" t="s">
        <v>695</v>
      </c>
      <c r="E41" s="126" t="s">
        <v>433</v>
      </c>
      <c r="F41" s="144" t="s">
        <v>451</v>
      </c>
      <c r="G41" s="126" t="s">
        <v>436</v>
      </c>
      <c r="H41" s="172" t="s">
        <v>342</v>
      </c>
      <c r="I41" s="126" t="s">
        <v>364</v>
      </c>
    </row>
    <row r="42" spans="1:9" ht="38.25" x14ac:dyDescent="0.2">
      <c r="A42" s="126" t="s">
        <v>837</v>
      </c>
      <c r="B42" s="144" t="s">
        <v>446</v>
      </c>
      <c r="C42" s="128" t="s">
        <v>279</v>
      </c>
      <c r="D42" s="144" t="s">
        <v>695</v>
      </c>
      <c r="E42" s="126" t="s">
        <v>433</v>
      </c>
      <c r="F42" s="144" t="s">
        <v>451</v>
      </c>
      <c r="G42" s="126" t="s">
        <v>436</v>
      </c>
      <c r="H42" s="172" t="s">
        <v>342</v>
      </c>
      <c r="I42" s="126" t="s">
        <v>8</v>
      </c>
    </row>
    <row r="43" spans="1:9" ht="25.5" x14ac:dyDescent="0.2">
      <c r="A43" s="126" t="s">
        <v>837</v>
      </c>
      <c r="B43" s="144" t="s">
        <v>446</v>
      </c>
      <c r="C43" s="128" t="s">
        <v>280</v>
      </c>
      <c r="D43" s="144" t="s">
        <v>695</v>
      </c>
      <c r="E43" s="126" t="s">
        <v>433</v>
      </c>
      <c r="F43" s="144" t="s">
        <v>451</v>
      </c>
      <c r="G43" s="126" t="s">
        <v>436</v>
      </c>
      <c r="H43" s="172" t="s">
        <v>342</v>
      </c>
      <c r="I43" s="126" t="s">
        <v>364</v>
      </c>
    </row>
    <row r="44" spans="1:9" ht="25.5" x14ac:dyDescent="0.2">
      <c r="A44" s="126" t="s">
        <v>837</v>
      </c>
      <c r="B44" s="144" t="s">
        <v>446</v>
      </c>
      <c r="C44" s="128" t="s">
        <v>281</v>
      </c>
      <c r="D44" s="144" t="s">
        <v>695</v>
      </c>
      <c r="E44" s="126" t="s">
        <v>433</v>
      </c>
      <c r="F44" s="144" t="s">
        <v>451</v>
      </c>
      <c r="G44" s="126" t="s">
        <v>436</v>
      </c>
      <c r="H44" s="172" t="s">
        <v>342</v>
      </c>
      <c r="I44" s="126" t="s">
        <v>364</v>
      </c>
    </row>
    <row r="45" spans="1:9" ht="26.25" thickBot="1" x14ac:dyDescent="0.25">
      <c r="A45" s="127" t="s">
        <v>837</v>
      </c>
      <c r="B45" s="124" t="s">
        <v>446</v>
      </c>
      <c r="C45" s="131" t="s">
        <v>282</v>
      </c>
      <c r="D45" s="124" t="s">
        <v>695</v>
      </c>
      <c r="E45" s="127" t="s">
        <v>433</v>
      </c>
      <c r="F45" s="124" t="s">
        <v>451</v>
      </c>
      <c r="G45" s="127" t="s">
        <v>436</v>
      </c>
      <c r="H45" s="121" t="s">
        <v>342</v>
      </c>
      <c r="I45" s="127" t="s">
        <v>364</v>
      </c>
    </row>
    <row r="46" spans="1:9" ht="25.5" x14ac:dyDescent="0.2">
      <c r="A46" s="132" t="s">
        <v>262</v>
      </c>
      <c r="B46" s="145" t="s">
        <v>409</v>
      </c>
      <c r="C46" s="132" t="s">
        <v>360</v>
      </c>
      <c r="D46" s="145" t="s">
        <v>694</v>
      </c>
      <c r="E46" s="132" t="s">
        <v>683</v>
      </c>
      <c r="F46" s="145" t="s">
        <v>451</v>
      </c>
      <c r="G46" s="132" t="s">
        <v>363</v>
      </c>
      <c r="H46" s="173" t="s">
        <v>343</v>
      </c>
      <c r="I46" s="132" t="s">
        <v>411</v>
      </c>
    </row>
    <row r="47" spans="1:9" ht="25.5" x14ac:dyDescent="0.2">
      <c r="A47" s="132" t="s">
        <v>262</v>
      </c>
      <c r="B47" s="145" t="s">
        <v>409</v>
      </c>
      <c r="C47" s="132" t="s">
        <v>360</v>
      </c>
      <c r="D47" s="145" t="s">
        <v>694</v>
      </c>
      <c r="E47" s="132" t="s">
        <v>684</v>
      </c>
      <c r="F47" s="145" t="s">
        <v>451</v>
      </c>
      <c r="G47" s="132" t="s">
        <v>363</v>
      </c>
      <c r="H47" s="173" t="s">
        <v>343</v>
      </c>
      <c r="I47" s="132" t="s">
        <v>411</v>
      </c>
    </row>
    <row r="48" spans="1:9" ht="25.5" x14ac:dyDescent="0.2">
      <c r="A48" s="132" t="s">
        <v>262</v>
      </c>
      <c r="B48" s="145" t="s">
        <v>409</v>
      </c>
      <c r="C48" s="132" t="s">
        <v>360</v>
      </c>
      <c r="D48" s="145" t="s">
        <v>694</v>
      </c>
      <c r="E48" s="132" t="s">
        <v>829</v>
      </c>
      <c r="F48" s="145" t="s">
        <v>451</v>
      </c>
      <c r="G48" s="132" t="s">
        <v>363</v>
      </c>
      <c r="H48" s="173" t="s">
        <v>343</v>
      </c>
      <c r="I48" s="132" t="s">
        <v>411</v>
      </c>
    </row>
    <row r="49" spans="1:9" ht="25.5" x14ac:dyDescent="0.2">
      <c r="A49" s="152" t="s">
        <v>262</v>
      </c>
      <c r="B49" s="154" t="s">
        <v>409</v>
      </c>
      <c r="C49" s="152" t="s">
        <v>360</v>
      </c>
      <c r="D49" s="154" t="s">
        <v>695</v>
      </c>
      <c r="E49" s="152" t="s">
        <v>683</v>
      </c>
      <c r="F49" s="154" t="s">
        <v>451</v>
      </c>
      <c r="G49" s="152" t="s">
        <v>363</v>
      </c>
      <c r="H49" s="174" t="s">
        <v>343</v>
      </c>
      <c r="I49" s="152" t="s">
        <v>411</v>
      </c>
    </row>
  </sheetData>
  <pageMargins left="0.75" right="0.75" top="1" bottom="1" header="0.5" footer="0.5"/>
  <pageSetup paperSize="9" orientation="portrait" verticalDpi="0"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IV114"/>
  <sheetViews>
    <sheetView topLeftCell="A43" workbookViewId="0">
      <selection activeCell="C45" sqref="C45"/>
    </sheetView>
  </sheetViews>
  <sheetFormatPr defaultRowHeight="12.75" x14ac:dyDescent="0.2"/>
  <cols>
    <col min="1" max="1" width="17.5703125" customWidth="1"/>
    <col min="2" max="2" width="21.85546875" customWidth="1"/>
    <col min="3" max="3" width="11.7109375" customWidth="1"/>
    <col min="4" max="4" width="9.5703125" customWidth="1"/>
    <col min="5" max="5" width="10.85546875" customWidth="1"/>
    <col min="7" max="7" width="12.140625" customWidth="1"/>
    <col min="8" max="8" width="10.7109375" customWidth="1"/>
    <col min="9" max="9" width="13" customWidth="1"/>
    <col min="10" max="10" width="9.7109375" customWidth="1"/>
    <col min="11" max="11" width="11.85546875" customWidth="1"/>
    <col min="13" max="13" width="10.28515625" customWidth="1"/>
    <col min="15" max="15" width="12.42578125" customWidth="1"/>
    <col min="17" max="17" width="12.5703125" customWidth="1"/>
    <col min="19" max="19" width="12.28515625" customWidth="1"/>
  </cols>
  <sheetData>
    <row r="1" spans="1:17" x14ac:dyDescent="0.2">
      <c r="A1" s="65" t="s">
        <v>67</v>
      </c>
    </row>
    <row r="2" spans="1:17" ht="18.75" x14ac:dyDescent="0.3">
      <c r="A2" s="23" t="s">
        <v>780</v>
      </c>
      <c r="B2" s="4"/>
      <c r="M2" s="10"/>
      <c r="N2" s="11"/>
      <c r="O2" s="19" t="s">
        <v>658</v>
      </c>
      <c r="P2" s="11"/>
      <c r="Q2" s="13"/>
    </row>
    <row r="3" spans="1:17" ht="13.5" thickBot="1" x14ac:dyDescent="0.25"/>
    <row r="4" spans="1:17" ht="39.75" customHeight="1" thickBot="1" x14ac:dyDescent="0.25">
      <c r="A4" s="7" t="s">
        <v>538</v>
      </c>
      <c r="B4" s="9"/>
      <c r="C4" s="5" t="s">
        <v>769</v>
      </c>
      <c r="D4" s="14"/>
      <c r="E4" s="5" t="s">
        <v>649</v>
      </c>
      <c r="F4" s="14"/>
      <c r="G4" s="5" t="s">
        <v>661</v>
      </c>
      <c r="H4" s="14"/>
      <c r="I4" s="5" t="s">
        <v>745</v>
      </c>
      <c r="J4" s="6"/>
      <c r="K4" s="34" t="s">
        <v>750</v>
      </c>
      <c r="L4" s="6"/>
      <c r="M4" s="8" t="s">
        <v>653</v>
      </c>
      <c r="N4" s="17"/>
      <c r="O4" s="8" t="s">
        <v>656</v>
      </c>
      <c r="P4" s="17"/>
      <c r="Q4" s="8" t="s">
        <v>657</v>
      </c>
    </row>
    <row r="5" spans="1:17" x14ac:dyDescent="0.2">
      <c r="A5" t="s">
        <v>140</v>
      </c>
      <c r="C5" s="30" t="s">
        <v>663</v>
      </c>
      <c r="E5" s="60" t="s">
        <v>651</v>
      </c>
      <c r="F5" s="2"/>
      <c r="G5" s="30" t="s">
        <v>267</v>
      </c>
      <c r="H5" s="2"/>
      <c r="I5" s="86" t="s">
        <v>746</v>
      </c>
      <c r="J5" s="18"/>
      <c r="K5" s="86" t="s">
        <v>755</v>
      </c>
      <c r="M5" s="18"/>
      <c r="N5" s="18"/>
      <c r="O5" s="18"/>
      <c r="P5" s="18"/>
      <c r="Q5" s="18"/>
    </row>
    <row r="6" spans="1:17" x14ac:dyDescent="0.2">
      <c r="C6" s="30" t="s">
        <v>767</v>
      </c>
      <c r="E6" s="60" t="s">
        <v>664</v>
      </c>
      <c r="F6" s="2"/>
      <c r="G6" s="60" t="s">
        <v>662</v>
      </c>
      <c r="H6" s="2"/>
      <c r="I6" s="86" t="s">
        <v>231</v>
      </c>
      <c r="J6" s="18"/>
      <c r="K6" s="18"/>
      <c r="M6" s="18"/>
      <c r="N6" s="18"/>
      <c r="O6" s="18"/>
      <c r="P6" s="18"/>
      <c r="Q6" s="18"/>
    </row>
    <row r="7" spans="1:17" x14ac:dyDescent="0.2">
      <c r="C7" t="s">
        <v>768</v>
      </c>
      <c r="E7" s="85" t="s">
        <v>666</v>
      </c>
      <c r="F7" s="2"/>
      <c r="G7" s="60" t="s">
        <v>638</v>
      </c>
      <c r="H7" s="2"/>
      <c r="I7" s="30" t="s">
        <v>747</v>
      </c>
      <c r="M7" s="18"/>
      <c r="N7" s="18"/>
      <c r="O7" s="18"/>
      <c r="P7" s="18"/>
      <c r="Q7" s="18"/>
    </row>
    <row r="8" spans="1:17" x14ac:dyDescent="0.2">
      <c r="E8" s="85" t="s">
        <v>667</v>
      </c>
      <c r="G8" s="2"/>
      <c r="I8" s="30" t="s">
        <v>757</v>
      </c>
      <c r="M8" s="18"/>
      <c r="N8" s="18"/>
      <c r="O8" s="18"/>
      <c r="P8" s="18"/>
      <c r="Q8" s="18"/>
    </row>
    <row r="9" spans="1:17" x14ac:dyDescent="0.2">
      <c r="E9" s="21" t="s">
        <v>668</v>
      </c>
      <c r="F9" s="2"/>
      <c r="H9" s="2"/>
      <c r="I9" s="60" t="s">
        <v>758</v>
      </c>
      <c r="J9" s="2"/>
      <c r="K9" s="2"/>
    </row>
    <row r="10" spans="1:17" x14ac:dyDescent="0.2">
      <c r="E10" s="21" t="s">
        <v>669</v>
      </c>
      <c r="I10" s="30" t="s">
        <v>759</v>
      </c>
    </row>
    <row r="11" spans="1:17" x14ac:dyDescent="0.2">
      <c r="I11" s="30" t="s">
        <v>232</v>
      </c>
    </row>
    <row r="12" spans="1:17" x14ac:dyDescent="0.2">
      <c r="E12" s="14"/>
      <c r="I12" s="30" t="s">
        <v>761</v>
      </c>
    </row>
    <row r="13" spans="1:17" x14ac:dyDescent="0.2">
      <c r="E13" s="2"/>
      <c r="I13" s="30" t="s">
        <v>762</v>
      </c>
    </row>
    <row r="14" spans="1:17" x14ac:dyDescent="0.2">
      <c r="E14" s="2"/>
      <c r="I14" s="30" t="s">
        <v>763</v>
      </c>
    </row>
    <row r="15" spans="1:17" x14ac:dyDescent="0.2">
      <c r="E15" s="2"/>
      <c r="I15" s="30" t="s">
        <v>764</v>
      </c>
    </row>
    <row r="16" spans="1:17" ht="13.5" thickBot="1" x14ac:dyDescent="0.25"/>
    <row r="17" spans="1:21" ht="26.25" thickBot="1" x14ac:dyDescent="0.25">
      <c r="A17" s="7" t="s">
        <v>539</v>
      </c>
      <c r="B17" s="9"/>
      <c r="C17" s="5" t="s">
        <v>647</v>
      </c>
      <c r="D17" s="14"/>
      <c r="E17" s="5" t="s">
        <v>649</v>
      </c>
      <c r="F17" s="14"/>
      <c r="G17" s="5" t="s">
        <v>661</v>
      </c>
      <c r="H17" s="14"/>
      <c r="I17" s="5" t="s">
        <v>525</v>
      </c>
      <c r="J17" s="14"/>
      <c r="K17" s="5" t="s">
        <v>678</v>
      </c>
      <c r="L17" s="14"/>
      <c r="M17" s="5" t="s">
        <v>677</v>
      </c>
      <c r="N17" s="6"/>
      <c r="O17" s="5" t="s">
        <v>773</v>
      </c>
      <c r="P17" s="6"/>
      <c r="Q17" s="5" t="s">
        <v>679</v>
      </c>
      <c r="R17" s="6"/>
      <c r="S17" s="5" t="s">
        <v>745</v>
      </c>
      <c r="T17" s="6"/>
      <c r="U17" s="34" t="s">
        <v>750</v>
      </c>
    </row>
    <row r="18" spans="1:21" x14ac:dyDescent="0.2">
      <c r="A18" t="s">
        <v>73</v>
      </c>
      <c r="C18" t="s">
        <v>270</v>
      </c>
      <c r="E18" s="2" t="s">
        <v>651</v>
      </c>
      <c r="F18" s="2"/>
      <c r="G18" s="2" t="s">
        <v>662</v>
      </c>
      <c r="H18" s="2"/>
      <c r="I18" s="2" t="s">
        <v>651</v>
      </c>
      <c r="J18" s="2"/>
      <c r="K18" t="s">
        <v>774</v>
      </c>
      <c r="L18" s="2"/>
      <c r="M18" t="s">
        <v>772</v>
      </c>
      <c r="O18" t="s">
        <v>266</v>
      </c>
      <c r="Q18" t="s">
        <v>775</v>
      </c>
      <c r="S18" s="18" t="s">
        <v>746</v>
      </c>
      <c r="T18" s="18"/>
      <c r="U18" s="18" t="s">
        <v>755</v>
      </c>
    </row>
    <row r="19" spans="1:21" x14ac:dyDescent="0.2">
      <c r="C19" t="s">
        <v>271</v>
      </c>
      <c r="E19" s="2" t="s">
        <v>664</v>
      </c>
      <c r="F19" s="2"/>
      <c r="G19" s="33" t="s">
        <v>520</v>
      </c>
      <c r="H19" s="33"/>
      <c r="I19" s="33" t="s">
        <v>664</v>
      </c>
      <c r="J19" s="2"/>
      <c r="K19" t="s">
        <v>778</v>
      </c>
      <c r="L19" s="2"/>
      <c r="M19" t="s">
        <v>771</v>
      </c>
      <c r="Q19" t="s">
        <v>776</v>
      </c>
      <c r="S19" s="18" t="s">
        <v>748</v>
      </c>
      <c r="T19" s="18"/>
      <c r="U19" s="18"/>
    </row>
    <row r="20" spans="1:21" x14ac:dyDescent="0.2">
      <c r="C20" t="s">
        <v>233</v>
      </c>
      <c r="E20" s="20" t="s">
        <v>666</v>
      </c>
      <c r="F20" s="2"/>
      <c r="G20" s="22" t="s">
        <v>521</v>
      </c>
      <c r="H20" s="22"/>
      <c r="I20" t="s">
        <v>527</v>
      </c>
      <c r="J20" s="2"/>
      <c r="K20" t="s">
        <v>777</v>
      </c>
      <c r="L20" s="2"/>
      <c r="Q20" t="s">
        <v>532</v>
      </c>
      <c r="S20" t="s">
        <v>747</v>
      </c>
    </row>
    <row r="21" spans="1:21" x14ac:dyDescent="0.2">
      <c r="C21" t="s">
        <v>770</v>
      </c>
      <c r="E21" s="20" t="s">
        <v>667</v>
      </c>
      <c r="G21" s="33" t="s">
        <v>519</v>
      </c>
      <c r="H21" s="33"/>
      <c r="I21" s="22" t="s">
        <v>526</v>
      </c>
      <c r="S21" t="s">
        <v>757</v>
      </c>
    </row>
    <row r="22" spans="1:21" x14ac:dyDescent="0.2">
      <c r="E22" s="21" t="s">
        <v>668</v>
      </c>
      <c r="F22" s="2"/>
      <c r="G22" s="2"/>
      <c r="H22" s="2"/>
      <c r="I22" s="2"/>
      <c r="J22" s="2"/>
      <c r="L22" s="2"/>
      <c r="S22" s="2" t="s">
        <v>758</v>
      </c>
      <c r="T22" s="2"/>
      <c r="U22" s="2"/>
    </row>
    <row r="23" spans="1:21" x14ac:dyDescent="0.2">
      <c r="E23" s="21" t="s">
        <v>669</v>
      </c>
      <c r="S23" t="s">
        <v>759</v>
      </c>
    </row>
    <row r="24" spans="1:21" x14ac:dyDescent="0.2">
      <c r="S24" t="s">
        <v>760</v>
      </c>
    </row>
    <row r="25" spans="1:21" x14ac:dyDescent="0.2">
      <c r="A25" s="57" t="s">
        <v>682</v>
      </c>
      <c r="B25" s="50" t="s">
        <v>779</v>
      </c>
      <c r="S25" t="s">
        <v>761</v>
      </c>
    </row>
    <row r="26" spans="1:21" x14ac:dyDescent="0.2">
      <c r="A26" s="50"/>
      <c r="B26" s="50" t="s">
        <v>51</v>
      </c>
      <c r="S26" t="s">
        <v>762</v>
      </c>
    </row>
    <row r="27" spans="1:21" x14ac:dyDescent="0.2">
      <c r="S27" t="s">
        <v>763</v>
      </c>
    </row>
    <row r="28" spans="1:21" ht="18.75" x14ac:dyDescent="0.3">
      <c r="A28" s="23" t="s">
        <v>710</v>
      </c>
      <c r="S28" t="s">
        <v>764</v>
      </c>
    </row>
    <row r="29" spans="1:21" x14ac:dyDescent="0.2">
      <c r="S29" t="s">
        <v>765</v>
      </c>
    </row>
    <row r="30" spans="1:21" x14ac:dyDescent="0.2">
      <c r="A30" s="74" t="s">
        <v>641</v>
      </c>
      <c r="B30" s="73"/>
      <c r="C30" s="73"/>
      <c r="D30" s="73"/>
      <c r="E30" s="74"/>
      <c r="F30" s="73"/>
      <c r="G30" s="73"/>
      <c r="H30" s="73"/>
      <c r="I30" s="74"/>
      <c r="J30" s="73"/>
      <c r="K30" s="73"/>
      <c r="L30" s="73"/>
      <c r="M30" s="74"/>
      <c r="N30" s="73"/>
      <c r="O30" s="73"/>
      <c r="P30" s="73"/>
      <c r="Q30" s="74"/>
      <c r="R30" s="73"/>
      <c r="S30" t="s">
        <v>766</v>
      </c>
    </row>
    <row r="31" spans="1:21" x14ac:dyDescent="0.2">
      <c r="A31" s="73"/>
      <c r="B31" s="75" t="s">
        <v>140</v>
      </c>
      <c r="C31" s="73" t="s">
        <v>466</v>
      </c>
      <c r="D31" s="73"/>
      <c r="E31" s="75"/>
      <c r="F31" s="73"/>
      <c r="G31" s="73"/>
      <c r="H31" s="73"/>
      <c r="I31" s="75"/>
      <c r="J31" s="73"/>
      <c r="K31" s="73"/>
      <c r="L31" s="73"/>
      <c r="M31" s="75"/>
      <c r="N31" s="73"/>
      <c r="O31" s="73"/>
      <c r="P31" s="73"/>
      <c r="Q31" s="75"/>
      <c r="R31" s="73"/>
    </row>
    <row r="32" spans="1:21" x14ac:dyDescent="0.2">
      <c r="A32" s="73"/>
      <c r="B32" s="75" t="s">
        <v>73</v>
      </c>
      <c r="C32" s="76" t="s">
        <v>235</v>
      </c>
      <c r="D32" s="73"/>
      <c r="E32" s="75"/>
      <c r="F32" s="73"/>
      <c r="G32" s="76"/>
      <c r="H32" s="73"/>
      <c r="I32" s="75"/>
      <c r="J32" s="73"/>
      <c r="K32" s="76"/>
      <c r="L32" s="73"/>
      <c r="M32" s="75"/>
      <c r="N32" s="73"/>
      <c r="O32" s="76"/>
      <c r="P32" s="73"/>
      <c r="Q32" s="75"/>
      <c r="R32" s="73"/>
    </row>
    <row r="33" spans="1:256" x14ac:dyDescent="0.2">
      <c r="A33" s="73"/>
      <c r="B33" s="75"/>
      <c r="C33" s="73"/>
      <c r="D33" s="76"/>
      <c r="E33" s="73"/>
      <c r="F33" s="75"/>
      <c r="G33" s="73"/>
      <c r="H33" s="76"/>
      <c r="I33" s="73"/>
      <c r="J33" s="75"/>
      <c r="K33" s="73"/>
      <c r="L33" s="76"/>
      <c r="M33" s="73"/>
      <c r="N33" s="75"/>
      <c r="O33" s="73"/>
      <c r="P33" s="76"/>
      <c r="Q33" s="73"/>
      <c r="R33" s="75"/>
    </row>
    <row r="35" spans="1:256" x14ac:dyDescent="0.2">
      <c r="A35" s="30" t="s">
        <v>769</v>
      </c>
      <c r="B35" s="31" t="s">
        <v>663</v>
      </c>
      <c r="C35" t="s">
        <v>467</v>
      </c>
    </row>
    <row r="36" spans="1:256" x14ac:dyDescent="0.2">
      <c r="B36" s="31" t="s">
        <v>767</v>
      </c>
      <c r="C36" t="s">
        <v>468</v>
      </c>
      <c r="S36" s="73"/>
      <c r="T36" s="73"/>
      <c r="U36" s="74"/>
      <c r="V36" s="73"/>
      <c r="W36" s="73"/>
      <c r="X36" s="73"/>
      <c r="Y36" s="74"/>
      <c r="Z36" s="73"/>
      <c r="AA36" s="73"/>
      <c r="AB36" s="73"/>
      <c r="AC36" s="74"/>
      <c r="AD36" s="73"/>
      <c r="AE36" s="73"/>
      <c r="AF36" s="73"/>
      <c r="AG36" s="74"/>
      <c r="AH36" s="73"/>
      <c r="AI36" s="73"/>
      <c r="AJ36" s="73"/>
      <c r="AK36" s="74"/>
      <c r="AL36" s="73"/>
      <c r="AM36" s="73"/>
      <c r="AN36" s="73"/>
      <c r="AO36" s="74"/>
      <c r="AP36" s="73"/>
      <c r="AQ36" s="73"/>
      <c r="AR36" s="73"/>
      <c r="AS36" s="74"/>
      <c r="AT36" s="73"/>
      <c r="AU36" s="73"/>
      <c r="AV36" s="73"/>
      <c r="AW36" s="74"/>
      <c r="AX36" s="73"/>
      <c r="AY36" s="73"/>
      <c r="AZ36" s="73"/>
      <c r="BA36" s="74"/>
      <c r="BB36" s="73"/>
      <c r="BC36" s="73"/>
      <c r="BD36" s="73"/>
      <c r="BE36" s="74"/>
      <c r="BF36" s="73"/>
      <c r="BG36" s="73"/>
      <c r="BH36" s="73"/>
      <c r="BI36" s="74"/>
      <c r="BJ36" s="73"/>
      <c r="BK36" s="73"/>
      <c r="BL36" s="73"/>
      <c r="BM36" s="74"/>
      <c r="BN36" s="73"/>
      <c r="BO36" s="73"/>
      <c r="BP36" s="73"/>
      <c r="BQ36" s="74"/>
      <c r="BR36" s="73"/>
      <c r="BS36" s="73"/>
      <c r="BT36" s="73"/>
      <c r="BU36" s="74"/>
      <c r="BV36" s="73"/>
      <c r="BW36" s="73"/>
      <c r="BX36" s="73"/>
      <c r="BY36" s="74"/>
      <c r="BZ36" s="73"/>
      <c r="CA36" s="73"/>
      <c r="CB36" s="73"/>
      <c r="CC36" s="74"/>
      <c r="CD36" s="73"/>
      <c r="CE36" s="73"/>
      <c r="CF36" s="73"/>
      <c r="CG36" s="74"/>
      <c r="CH36" s="73"/>
      <c r="CI36" s="73"/>
      <c r="CJ36" s="73"/>
      <c r="CK36" s="74"/>
      <c r="CL36" s="73"/>
      <c r="CM36" s="73"/>
      <c r="CN36" s="73"/>
      <c r="CO36" s="74"/>
      <c r="CP36" s="73"/>
      <c r="CQ36" s="73"/>
      <c r="CR36" s="73"/>
      <c r="CS36" s="74"/>
      <c r="CT36" s="73"/>
      <c r="CU36" s="73"/>
      <c r="CV36" s="73"/>
      <c r="CW36" s="74"/>
      <c r="CX36" s="73"/>
      <c r="CY36" s="73"/>
      <c r="CZ36" s="73"/>
      <c r="DA36" s="74"/>
      <c r="DB36" s="73"/>
      <c r="DC36" s="73"/>
      <c r="DD36" s="73"/>
      <c r="DE36" s="74"/>
      <c r="DF36" s="73"/>
      <c r="DG36" s="73"/>
      <c r="DH36" s="73"/>
      <c r="DI36" s="74"/>
      <c r="DJ36" s="73"/>
      <c r="DK36" s="73"/>
      <c r="DL36" s="73"/>
      <c r="DM36" s="74"/>
      <c r="DN36" s="73"/>
      <c r="DO36" s="73"/>
      <c r="DP36" s="73"/>
      <c r="DQ36" s="74"/>
      <c r="DR36" s="73"/>
      <c r="DS36" s="73"/>
      <c r="DT36" s="73"/>
      <c r="DU36" s="74"/>
      <c r="DV36" s="73"/>
      <c r="DW36" s="73"/>
      <c r="DX36" s="73"/>
      <c r="DY36" s="74"/>
      <c r="DZ36" s="73"/>
      <c r="EA36" s="73"/>
      <c r="EB36" s="73"/>
      <c r="EC36" s="74"/>
      <c r="ED36" s="73"/>
      <c r="EE36" s="73"/>
      <c r="EF36" s="73"/>
      <c r="EG36" s="74"/>
      <c r="EH36" s="73"/>
      <c r="EI36" s="73"/>
      <c r="EJ36" s="73"/>
      <c r="EK36" s="74"/>
      <c r="EL36" s="73"/>
      <c r="EM36" s="73"/>
      <c r="EN36" s="73"/>
      <c r="EO36" s="74"/>
      <c r="EP36" s="73"/>
      <c r="EQ36" s="73"/>
      <c r="ER36" s="73"/>
      <c r="ES36" s="74"/>
      <c r="ET36" s="73"/>
      <c r="EU36" s="73"/>
      <c r="EV36" s="73"/>
      <c r="EW36" s="74"/>
      <c r="EX36" s="73"/>
      <c r="EY36" s="73"/>
      <c r="EZ36" s="73"/>
      <c r="FA36" s="74"/>
      <c r="FB36" s="73"/>
      <c r="FC36" s="73"/>
      <c r="FD36" s="73"/>
      <c r="FE36" s="74"/>
      <c r="FF36" s="73"/>
      <c r="FG36" s="73"/>
      <c r="FH36" s="73"/>
      <c r="FI36" s="74"/>
      <c r="FJ36" s="73"/>
      <c r="FK36" s="73"/>
      <c r="FL36" s="73"/>
      <c r="FM36" s="74"/>
      <c r="FN36" s="73"/>
      <c r="FO36" s="73"/>
      <c r="FP36" s="73"/>
      <c r="FQ36" s="74"/>
      <c r="FR36" s="73"/>
      <c r="FS36" s="73"/>
      <c r="FT36" s="73"/>
      <c r="FU36" s="74"/>
      <c r="FV36" s="73"/>
      <c r="FW36" s="73"/>
      <c r="FX36" s="73"/>
      <c r="FY36" s="74"/>
      <c r="FZ36" s="73"/>
      <c r="GA36" s="73"/>
      <c r="GB36" s="73"/>
      <c r="GC36" s="74"/>
      <c r="GD36" s="73"/>
      <c r="GE36" s="73"/>
      <c r="GF36" s="73"/>
      <c r="GG36" s="74"/>
      <c r="GH36" s="73"/>
      <c r="GI36" s="73"/>
      <c r="GJ36" s="73"/>
      <c r="GK36" s="74"/>
      <c r="GL36" s="73"/>
      <c r="GM36" s="73"/>
      <c r="GN36" s="73"/>
      <c r="GO36" s="74"/>
      <c r="GP36" s="73"/>
      <c r="GQ36" s="73"/>
      <c r="GR36" s="73"/>
      <c r="GS36" s="74"/>
      <c r="GT36" s="73"/>
      <c r="GU36" s="73"/>
      <c r="GV36" s="73"/>
      <c r="GW36" s="74"/>
      <c r="GX36" s="73"/>
      <c r="GY36" s="73"/>
      <c r="GZ36" s="73"/>
      <c r="HA36" s="74"/>
      <c r="HB36" s="73"/>
      <c r="HC36" s="73"/>
      <c r="HD36" s="73"/>
      <c r="HE36" s="74"/>
      <c r="HF36" s="73"/>
      <c r="HG36" s="73"/>
      <c r="HH36" s="73"/>
      <c r="HI36" s="74"/>
      <c r="HJ36" s="73"/>
      <c r="HK36" s="73"/>
      <c r="HL36" s="73"/>
      <c r="HM36" s="74"/>
      <c r="HN36" s="73"/>
      <c r="HO36" s="73"/>
      <c r="HP36" s="73"/>
      <c r="HQ36" s="74"/>
      <c r="HR36" s="73"/>
      <c r="HS36" s="73"/>
      <c r="HT36" s="73"/>
      <c r="HU36" s="74"/>
      <c r="HV36" s="73"/>
      <c r="HW36" s="73"/>
      <c r="HX36" s="73"/>
      <c r="HY36" s="74"/>
      <c r="HZ36" s="73"/>
      <c r="IA36" s="73"/>
      <c r="IB36" s="73"/>
      <c r="IC36" s="74"/>
      <c r="ID36" s="73"/>
      <c r="IE36" s="73"/>
      <c r="IF36" s="73"/>
      <c r="IG36" s="74"/>
      <c r="IH36" s="73"/>
      <c r="II36" s="73"/>
      <c r="IJ36" s="73"/>
      <c r="IK36" s="74"/>
      <c r="IL36" s="73"/>
      <c r="IM36" s="73"/>
      <c r="IN36" s="73"/>
      <c r="IO36" s="74"/>
      <c r="IP36" s="73"/>
      <c r="IQ36" s="73"/>
      <c r="IR36" s="73"/>
      <c r="IS36" s="74"/>
      <c r="IT36" s="73"/>
      <c r="IU36" s="73"/>
      <c r="IV36" s="73"/>
    </row>
    <row r="37" spans="1:256" x14ac:dyDescent="0.2">
      <c r="B37" s="31" t="s">
        <v>768</v>
      </c>
      <c r="C37" t="s">
        <v>269</v>
      </c>
      <c r="S37" s="73"/>
      <c r="T37" s="73"/>
      <c r="U37" s="75"/>
      <c r="V37" s="73"/>
      <c r="W37" s="73"/>
      <c r="X37" s="73"/>
      <c r="Y37" s="75"/>
      <c r="Z37" s="73"/>
      <c r="AA37" s="73"/>
      <c r="AB37" s="73"/>
      <c r="AC37" s="75"/>
      <c r="AD37" s="73"/>
      <c r="AE37" s="73"/>
      <c r="AF37" s="73"/>
      <c r="AG37" s="75"/>
      <c r="AH37" s="73"/>
      <c r="AI37" s="73"/>
      <c r="AJ37" s="73"/>
      <c r="AK37" s="75"/>
      <c r="AL37" s="73"/>
      <c r="AM37" s="73"/>
      <c r="AN37" s="73"/>
      <c r="AO37" s="75"/>
      <c r="AP37" s="73"/>
      <c r="AQ37" s="73"/>
      <c r="AR37" s="73"/>
      <c r="AS37" s="75"/>
      <c r="AT37" s="73"/>
      <c r="AU37" s="73"/>
      <c r="AV37" s="73"/>
      <c r="AW37" s="75"/>
      <c r="AX37" s="73"/>
      <c r="AY37" s="73"/>
      <c r="AZ37" s="73"/>
      <c r="BA37" s="75"/>
      <c r="BB37" s="73"/>
      <c r="BC37" s="73"/>
      <c r="BD37" s="73"/>
      <c r="BE37" s="75"/>
      <c r="BF37" s="73"/>
      <c r="BG37" s="73"/>
      <c r="BH37" s="73"/>
      <c r="BI37" s="75"/>
      <c r="BJ37" s="73"/>
      <c r="BK37" s="73"/>
      <c r="BL37" s="73"/>
      <c r="BM37" s="75"/>
      <c r="BN37" s="73"/>
      <c r="BO37" s="73"/>
      <c r="BP37" s="73"/>
      <c r="BQ37" s="75"/>
      <c r="BR37" s="73"/>
      <c r="BS37" s="73"/>
      <c r="BT37" s="73"/>
      <c r="BU37" s="75"/>
      <c r="BV37" s="73"/>
      <c r="BW37" s="73"/>
      <c r="BX37" s="73"/>
      <c r="BY37" s="75"/>
      <c r="BZ37" s="73"/>
      <c r="CA37" s="73"/>
      <c r="CB37" s="73"/>
      <c r="CC37" s="75"/>
      <c r="CD37" s="73"/>
      <c r="CE37" s="73"/>
      <c r="CF37" s="73"/>
      <c r="CG37" s="75"/>
      <c r="CH37" s="73"/>
      <c r="CI37" s="73"/>
      <c r="CJ37" s="73"/>
      <c r="CK37" s="75"/>
      <c r="CL37" s="73"/>
      <c r="CM37" s="73"/>
      <c r="CN37" s="73"/>
      <c r="CO37" s="75"/>
      <c r="CP37" s="73"/>
      <c r="CQ37" s="73"/>
      <c r="CR37" s="73"/>
      <c r="CS37" s="75"/>
      <c r="CT37" s="73"/>
      <c r="CU37" s="73"/>
      <c r="CV37" s="73"/>
      <c r="CW37" s="75"/>
      <c r="CX37" s="73"/>
      <c r="CY37" s="73"/>
      <c r="CZ37" s="73"/>
      <c r="DA37" s="75"/>
      <c r="DB37" s="73"/>
      <c r="DC37" s="73"/>
      <c r="DD37" s="73"/>
      <c r="DE37" s="75"/>
      <c r="DF37" s="73"/>
      <c r="DG37" s="73"/>
      <c r="DH37" s="73"/>
      <c r="DI37" s="75"/>
      <c r="DJ37" s="73"/>
      <c r="DK37" s="73"/>
      <c r="DL37" s="73"/>
      <c r="DM37" s="75"/>
      <c r="DN37" s="73"/>
      <c r="DO37" s="73"/>
      <c r="DP37" s="73"/>
      <c r="DQ37" s="75"/>
      <c r="DR37" s="73"/>
      <c r="DS37" s="73"/>
      <c r="DT37" s="73"/>
      <c r="DU37" s="75"/>
      <c r="DV37" s="73"/>
      <c r="DW37" s="73"/>
      <c r="DX37" s="73"/>
      <c r="DY37" s="75"/>
      <c r="DZ37" s="73"/>
      <c r="EA37" s="73"/>
      <c r="EB37" s="73"/>
      <c r="EC37" s="75"/>
      <c r="ED37" s="73"/>
      <c r="EE37" s="73"/>
      <c r="EF37" s="73"/>
      <c r="EG37" s="75"/>
      <c r="EH37" s="73"/>
      <c r="EI37" s="73"/>
      <c r="EJ37" s="73"/>
      <c r="EK37" s="75"/>
      <c r="EL37" s="73"/>
      <c r="EM37" s="73"/>
      <c r="EN37" s="73"/>
      <c r="EO37" s="75"/>
      <c r="EP37" s="73"/>
      <c r="EQ37" s="73"/>
      <c r="ER37" s="73"/>
      <c r="ES37" s="75"/>
      <c r="ET37" s="73"/>
      <c r="EU37" s="73"/>
      <c r="EV37" s="73"/>
      <c r="EW37" s="75"/>
      <c r="EX37" s="73"/>
      <c r="EY37" s="73"/>
      <c r="EZ37" s="73"/>
      <c r="FA37" s="75"/>
      <c r="FB37" s="73"/>
      <c r="FC37" s="73"/>
      <c r="FD37" s="73"/>
      <c r="FE37" s="75"/>
      <c r="FF37" s="73"/>
      <c r="FG37" s="73"/>
      <c r="FH37" s="73"/>
      <c r="FI37" s="75"/>
      <c r="FJ37" s="73"/>
      <c r="FK37" s="73"/>
      <c r="FL37" s="73"/>
      <c r="FM37" s="75"/>
      <c r="FN37" s="73"/>
      <c r="FO37" s="73"/>
      <c r="FP37" s="73"/>
      <c r="FQ37" s="75"/>
      <c r="FR37" s="73"/>
      <c r="FS37" s="73"/>
      <c r="FT37" s="73"/>
      <c r="FU37" s="75"/>
      <c r="FV37" s="73"/>
      <c r="FW37" s="73"/>
      <c r="FX37" s="73"/>
      <c r="FY37" s="75"/>
      <c r="FZ37" s="73"/>
      <c r="GA37" s="73"/>
      <c r="GB37" s="73"/>
      <c r="GC37" s="75"/>
      <c r="GD37" s="73"/>
      <c r="GE37" s="73"/>
      <c r="GF37" s="73"/>
      <c r="GG37" s="75"/>
      <c r="GH37" s="73"/>
      <c r="GI37" s="73"/>
      <c r="GJ37" s="73"/>
      <c r="GK37" s="75"/>
      <c r="GL37" s="73"/>
      <c r="GM37" s="73"/>
      <c r="GN37" s="73"/>
      <c r="GO37" s="75"/>
      <c r="GP37" s="73"/>
      <c r="GQ37" s="73"/>
      <c r="GR37" s="73"/>
      <c r="GS37" s="75"/>
      <c r="GT37" s="73"/>
      <c r="GU37" s="73"/>
      <c r="GV37" s="73"/>
      <c r="GW37" s="75"/>
      <c r="GX37" s="73"/>
      <c r="GY37" s="73"/>
      <c r="GZ37" s="73"/>
      <c r="HA37" s="75"/>
      <c r="HB37" s="73"/>
      <c r="HC37" s="73"/>
      <c r="HD37" s="73"/>
      <c r="HE37" s="75"/>
      <c r="HF37" s="73"/>
      <c r="HG37" s="73"/>
      <c r="HH37" s="73"/>
      <c r="HI37" s="75"/>
      <c r="HJ37" s="73"/>
      <c r="HK37" s="73"/>
      <c r="HL37" s="73"/>
      <c r="HM37" s="75"/>
      <c r="HN37" s="73"/>
      <c r="HO37" s="73"/>
      <c r="HP37" s="73"/>
      <c r="HQ37" s="75"/>
      <c r="HR37" s="73"/>
      <c r="HS37" s="73"/>
      <c r="HT37" s="73"/>
      <c r="HU37" s="75"/>
      <c r="HV37" s="73"/>
      <c r="HW37" s="73"/>
      <c r="HX37" s="73"/>
      <c r="HY37" s="75"/>
      <c r="HZ37" s="73"/>
      <c r="IA37" s="73"/>
      <c r="IB37" s="73"/>
      <c r="IC37" s="75"/>
      <c r="ID37" s="73"/>
      <c r="IE37" s="73"/>
      <c r="IF37" s="73"/>
      <c r="IG37" s="75"/>
      <c r="IH37" s="73"/>
      <c r="II37" s="73"/>
      <c r="IJ37" s="73"/>
      <c r="IK37" s="75"/>
      <c r="IL37" s="73"/>
      <c r="IM37" s="73"/>
      <c r="IN37" s="73"/>
      <c r="IO37" s="75"/>
      <c r="IP37" s="73"/>
      <c r="IQ37" s="73"/>
      <c r="IR37" s="73"/>
      <c r="IS37" s="75"/>
      <c r="IT37" s="73"/>
      <c r="IU37" s="73"/>
    </row>
    <row r="38" spans="1:256" x14ac:dyDescent="0.2">
      <c r="B38" s="31"/>
      <c r="S38" s="76"/>
      <c r="T38" s="73"/>
      <c r="U38" s="75"/>
      <c r="V38" s="73"/>
      <c r="W38" s="76"/>
      <c r="X38" s="73"/>
      <c r="Y38" s="75"/>
      <c r="Z38" s="73"/>
      <c r="AA38" s="76"/>
      <c r="AB38" s="73"/>
      <c r="AC38" s="75"/>
      <c r="AD38" s="73"/>
      <c r="AE38" s="76"/>
      <c r="AF38" s="73"/>
      <c r="AG38" s="75"/>
      <c r="AH38" s="73"/>
      <c r="AI38" s="76"/>
      <c r="AJ38" s="73"/>
      <c r="AK38" s="75"/>
      <c r="AL38" s="73"/>
      <c r="AM38" s="76"/>
      <c r="AN38" s="73"/>
      <c r="AO38" s="75"/>
      <c r="AP38" s="73"/>
      <c r="AQ38" s="76"/>
      <c r="AR38" s="73"/>
      <c r="AS38" s="75"/>
      <c r="AT38" s="73"/>
      <c r="AU38" s="76"/>
      <c r="AV38" s="73"/>
      <c r="AW38" s="75"/>
      <c r="AX38" s="73"/>
      <c r="AY38" s="76"/>
      <c r="AZ38" s="73"/>
      <c r="BA38" s="75"/>
      <c r="BB38" s="73"/>
      <c r="BC38" s="76"/>
      <c r="BD38" s="73"/>
      <c r="BE38" s="75"/>
      <c r="BF38" s="73"/>
      <c r="BG38" s="76"/>
      <c r="BH38" s="73"/>
      <c r="BI38" s="75"/>
      <c r="BJ38" s="73"/>
      <c r="BK38" s="76"/>
      <c r="BL38" s="73"/>
      <c r="BM38" s="75"/>
      <c r="BN38" s="73"/>
      <c r="BO38" s="76"/>
      <c r="BP38" s="73"/>
      <c r="BQ38" s="75"/>
      <c r="BR38" s="73"/>
      <c r="BS38" s="76"/>
      <c r="BT38" s="73"/>
      <c r="BU38" s="75"/>
      <c r="BV38" s="73"/>
      <c r="BW38" s="76"/>
      <c r="BX38" s="73"/>
      <c r="BY38" s="75"/>
      <c r="BZ38" s="73"/>
      <c r="CA38" s="76"/>
      <c r="CB38" s="73"/>
      <c r="CC38" s="75"/>
      <c r="CD38" s="73"/>
      <c r="CE38" s="76"/>
      <c r="CF38" s="73"/>
      <c r="CG38" s="75"/>
      <c r="CH38" s="73"/>
      <c r="CI38" s="76"/>
      <c r="CJ38" s="73"/>
      <c r="CK38" s="75"/>
      <c r="CL38" s="73"/>
      <c r="CM38" s="76"/>
      <c r="CN38" s="73"/>
      <c r="CO38" s="75"/>
      <c r="CP38" s="73"/>
      <c r="CQ38" s="76"/>
      <c r="CR38" s="73"/>
      <c r="CS38" s="75"/>
      <c r="CT38" s="73"/>
      <c r="CU38" s="76"/>
      <c r="CV38" s="73"/>
      <c r="CW38" s="75"/>
      <c r="CX38" s="73"/>
      <c r="CY38" s="76"/>
      <c r="CZ38" s="73"/>
      <c r="DA38" s="75"/>
      <c r="DB38" s="73"/>
      <c r="DC38" s="76"/>
      <c r="DD38" s="73"/>
      <c r="DE38" s="75"/>
      <c r="DF38" s="73"/>
      <c r="DG38" s="76"/>
      <c r="DH38" s="73"/>
      <c r="DI38" s="75"/>
      <c r="DJ38" s="73"/>
      <c r="DK38" s="76"/>
      <c r="DL38" s="73"/>
      <c r="DM38" s="75"/>
      <c r="DN38" s="73"/>
      <c r="DO38" s="76"/>
      <c r="DP38" s="73"/>
      <c r="DQ38" s="75"/>
      <c r="DR38" s="73"/>
      <c r="DS38" s="76"/>
      <c r="DT38" s="73"/>
      <c r="DU38" s="75"/>
      <c r="DV38" s="73"/>
      <c r="DW38" s="76"/>
      <c r="DX38" s="73"/>
      <c r="DY38" s="75"/>
      <c r="DZ38" s="73"/>
      <c r="EA38" s="76"/>
      <c r="EB38" s="73"/>
      <c r="EC38" s="75"/>
      <c r="ED38" s="73"/>
      <c r="EE38" s="76"/>
      <c r="EF38" s="73"/>
      <c r="EG38" s="75"/>
      <c r="EH38" s="73"/>
      <c r="EI38" s="76"/>
      <c r="EJ38" s="73"/>
      <c r="EK38" s="75"/>
      <c r="EL38" s="73"/>
      <c r="EM38" s="76"/>
      <c r="EN38" s="73"/>
      <c r="EO38" s="75"/>
      <c r="EP38" s="73"/>
      <c r="EQ38" s="76"/>
      <c r="ER38" s="73"/>
      <c r="ES38" s="75"/>
      <c r="ET38" s="73"/>
      <c r="EU38" s="76"/>
      <c r="EV38" s="73"/>
      <c r="EW38" s="75"/>
      <c r="EX38" s="73"/>
      <c r="EY38" s="76"/>
      <c r="EZ38" s="73"/>
      <c r="FA38" s="75"/>
      <c r="FB38" s="73"/>
      <c r="FC38" s="76"/>
      <c r="FD38" s="73"/>
      <c r="FE38" s="75"/>
      <c r="FF38" s="73"/>
      <c r="FG38" s="76"/>
      <c r="FH38" s="73"/>
      <c r="FI38" s="75"/>
      <c r="FJ38" s="73"/>
      <c r="FK38" s="76"/>
      <c r="FL38" s="73"/>
      <c r="FM38" s="75"/>
      <c r="FN38" s="73"/>
      <c r="FO38" s="76"/>
      <c r="FP38" s="73"/>
      <c r="FQ38" s="75"/>
      <c r="FR38" s="73"/>
      <c r="FS38" s="76"/>
      <c r="FT38" s="73"/>
      <c r="FU38" s="75"/>
      <c r="FV38" s="73"/>
      <c r="FW38" s="76"/>
      <c r="FX38" s="73"/>
      <c r="FY38" s="75"/>
      <c r="FZ38" s="73"/>
      <c r="GA38" s="76"/>
      <c r="GB38" s="73"/>
      <c r="GC38" s="75"/>
      <c r="GD38" s="73"/>
      <c r="GE38" s="76"/>
      <c r="GF38" s="73"/>
      <c r="GG38" s="75"/>
      <c r="GH38" s="73"/>
      <c r="GI38" s="76"/>
      <c r="GJ38" s="73"/>
      <c r="GK38" s="75"/>
      <c r="GL38" s="73"/>
      <c r="GM38" s="76"/>
      <c r="GN38" s="73"/>
      <c r="GO38" s="75"/>
      <c r="GP38" s="73"/>
      <c r="GQ38" s="76"/>
      <c r="GR38" s="73"/>
      <c r="GS38" s="75"/>
      <c r="GT38" s="73"/>
      <c r="GU38" s="76"/>
      <c r="GV38" s="73"/>
      <c r="GW38" s="75"/>
      <c r="GX38" s="73"/>
      <c r="GY38" s="76"/>
      <c r="GZ38" s="73"/>
      <c r="HA38" s="75"/>
      <c r="HB38" s="73"/>
      <c r="HC38" s="76"/>
      <c r="HD38" s="73"/>
      <c r="HE38" s="75"/>
      <c r="HF38" s="73"/>
      <c r="HG38" s="76"/>
      <c r="HH38" s="73"/>
      <c r="HI38" s="75"/>
      <c r="HJ38" s="73"/>
      <c r="HK38" s="76"/>
      <c r="HL38" s="73"/>
      <c r="HM38" s="75"/>
      <c r="HN38" s="73"/>
      <c r="HO38" s="76"/>
      <c r="HP38" s="73"/>
      <c r="HQ38" s="75"/>
      <c r="HR38" s="73"/>
      <c r="HS38" s="76"/>
      <c r="HT38" s="73"/>
      <c r="HU38" s="75"/>
      <c r="HV38" s="73"/>
      <c r="HW38" s="76"/>
      <c r="HX38" s="73"/>
      <c r="HY38" s="75"/>
      <c r="HZ38" s="73"/>
      <c r="IA38" s="76"/>
      <c r="IB38" s="73"/>
      <c r="IC38" s="75"/>
      <c r="ID38" s="73"/>
      <c r="IE38" s="76"/>
      <c r="IF38" s="73"/>
      <c r="IG38" s="75"/>
      <c r="IH38" s="73"/>
      <c r="II38" s="76"/>
      <c r="IJ38" s="73"/>
      <c r="IK38" s="75"/>
      <c r="IL38" s="73"/>
      <c r="IM38" s="76"/>
      <c r="IN38" s="73"/>
      <c r="IO38" s="75"/>
      <c r="IP38" s="73"/>
      <c r="IQ38" s="76"/>
      <c r="IR38" s="73"/>
      <c r="IS38" s="75"/>
      <c r="IT38" s="73"/>
      <c r="IU38" s="76"/>
    </row>
    <row r="39" spans="1:256" x14ac:dyDescent="0.2">
      <c r="A39" s="30" t="s">
        <v>647</v>
      </c>
      <c r="B39" s="31" t="s">
        <v>270</v>
      </c>
      <c r="C39" t="s">
        <v>516</v>
      </c>
      <c r="S39" s="73"/>
      <c r="T39" s="76"/>
      <c r="U39" s="73"/>
      <c r="V39" s="75"/>
      <c r="W39" s="73"/>
      <c r="X39" s="76"/>
      <c r="Y39" s="73"/>
      <c r="Z39" s="75"/>
      <c r="AA39" s="73"/>
      <c r="AB39" s="76"/>
      <c r="AC39" s="73"/>
      <c r="AD39" s="75"/>
      <c r="AE39" s="73"/>
      <c r="AF39" s="76"/>
      <c r="AG39" s="73"/>
      <c r="AH39" s="75"/>
      <c r="AI39" s="73"/>
      <c r="AJ39" s="76"/>
      <c r="AK39" s="73"/>
      <c r="AL39" s="75"/>
      <c r="AM39" s="73"/>
      <c r="AN39" s="76"/>
      <c r="AO39" s="73"/>
      <c r="AP39" s="75"/>
      <c r="AQ39" s="73"/>
      <c r="AR39" s="76"/>
      <c r="AS39" s="73"/>
      <c r="AT39" s="75"/>
      <c r="AU39" s="73"/>
      <c r="AV39" s="76"/>
      <c r="AW39" s="73"/>
      <c r="AX39" s="75"/>
      <c r="AY39" s="73"/>
      <c r="AZ39" s="76"/>
      <c r="BA39" s="73"/>
      <c r="BB39" s="75"/>
      <c r="BC39" s="73"/>
      <c r="BD39" s="76"/>
      <c r="BE39" s="73"/>
      <c r="BF39" s="75"/>
      <c r="BG39" s="73"/>
      <c r="BH39" s="76"/>
      <c r="BI39" s="73"/>
      <c r="BJ39" s="75"/>
      <c r="BK39" s="73"/>
      <c r="BL39" s="76"/>
      <c r="BM39" s="73"/>
      <c r="BN39" s="75"/>
      <c r="BO39" s="73"/>
      <c r="BP39" s="76"/>
      <c r="BQ39" s="73"/>
      <c r="BR39" s="75"/>
      <c r="BS39" s="73"/>
      <c r="BT39" s="76"/>
      <c r="BU39" s="73"/>
      <c r="BV39" s="75"/>
      <c r="BW39" s="73"/>
      <c r="BX39" s="76"/>
      <c r="BY39" s="73"/>
      <c r="BZ39" s="75"/>
      <c r="CA39" s="73"/>
      <c r="CB39" s="76"/>
      <c r="CC39" s="73"/>
      <c r="CD39" s="75"/>
      <c r="CE39" s="73"/>
      <c r="CF39" s="76"/>
      <c r="CG39" s="73"/>
      <c r="CH39" s="75"/>
      <c r="CI39" s="73"/>
      <c r="CJ39" s="76"/>
      <c r="CK39" s="73"/>
      <c r="CL39" s="75"/>
      <c r="CM39" s="73"/>
      <c r="CN39" s="76"/>
      <c r="CO39" s="73"/>
      <c r="CP39" s="75"/>
      <c r="CQ39" s="73"/>
      <c r="CR39" s="76"/>
      <c r="CS39" s="73"/>
      <c r="CT39" s="75"/>
      <c r="CU39" s="73"/>
      <c r="CV39" s="76"/>
      <c r="CW39" s="73"/>
      <c r="CX39" s="75"/>
      <c r="CY39" s="73"/>
      <c r="CZ39" s="76"/>
      <c r="DA39" s="73"/>
      <c r="DB39" s="75"/>
      <c r="DC39" s="73"/>
      <c r="DD39" s="76"/>
      <c r="DE39" s="73"/>
      <c r="DF39" s="75"/>
      <c r="DG39" s="73"/>
      <c r="DH39" s="76"/>
      <c r="DI39" s="73"/>
      <c r="DJ39" s="75"/>
      <c r="DK39" s="73"/>
      <c r="DL39" s="76"/>
      <c r="DM39" s="73"/>
      <c r="DN39" s="75"/>
      <c r="DO39" s="73"/>
      <c r="DP39" s="76"/>
      <c r="DQ39" s="73"/>
      <c r="DR39" s="75"/>
      <c r="DS39" s="73"/>
      <c r="DT39" s="76"/>
      <c r="DU39" s="73"/>
      <c r="DV39" s="75"/>
      <c r="DW39" s="73"/>
      <c r="DX39" s="76"/>
      <c r="DY39" s="73"/>
      <c r="DZ39" s="75"/>
      <c r="EA39" s="73"/>
      <c r="EB39" s="76"/>
      <c r="EC39" s="73"/>
      <c r="ED39" s="75"/>
      <c r="EE39" s="73"/>
      <c r="EF39" s="76"/>
      <c r="EG39" s="73"/>
      <c r="EH39" s="75"/>
      <c r="EI39" s="73"/>
      <c r="EJ39" s="76"/>
      <c r="EK39" s="73"/>
      <c r="EL39" s="75"/>
      <c r="EM39" s="73"/>
      <c r="EN39" s="76"/>
      <c r="EO39" s="73"/>
      <c r="EP39" s="75"/>
      <c r="EQ39" s="73"/>
      <c r="ER39" s="76"/>
      <c r="ES39" s="73"/>
      <c r="ET39" s="75"/>
      <c r="EU39" s="73"/>
      <c r="EV39" s="76"/>
      <c r="EW39" s="73"/>
      <c r="EX39" s="75"/>
      <c r="EY39" s="73"/>
      <c r="EZ39" s="76"/>
      <c r="FA39" s="73"/>
      <c r="FB39" s="75"/>
      <c r="FC39" s="73"/>
      <c r="FD39" s="76"/>
      <c r="FE39" s="73"/>
      <c r="FF39" s="75"/>
      <c r="FG39" s="73"/>
      <c r="FH39" s="76"/>
      <c r="FI39" s="73"/>
      <c r="FJ39" s="75"/>
      <c r="FK39" s="73"/>
      <c r="FL39" s="76"/>
      <c r="FM39" s="73"/>
      <c r="FN39" s="75"/>
      <c r="FO39" s="73"/>
      <c r="FP39" s="76"/>
      <c r="FQ39" s="73"/>
      <c r="FR39" s="75"/>
      <c r="FS39" s="73"/>
      <c r="FT39" s="76"/>
      <c r="FU39" s="73"/>
      <c r="FV39" s="75"/>
      <c r="FW39" s="73"/>
      <c r="FX39" s="76"/>
      <c r="FY39" s="73"/>
      <c r="FZ39" s="75"/>
      <c r="GA39" s="73"/>
      <c r="GB39" s="76"/>
      <c r="GC39" s="73"/>
      <c r="GD39" s="75"/>
      <c r="GE39" s="73"/>
      <c r="GF39" s="76"/>
      <c r="GG39" s="73"/>
      <c r="GH39" s="75"/>
      <c r="GI39" s="73"/>
      <c r="GJ39" s="76"/>
      <c r="GK39" s="73"/>
      <c r="GL39" s="75"/>
      <c r="GM39" s="73"/>
      <c r="GN39" s="76"/>
      <c r="GO39" s="73"/>
      <c r="GP39" s="75"/>
      <c r="GQ39" s="73"/>
      <c r="GR39" s="76"/>
      <c r="GS39" s="73"/>
      <c r="GT39" s="75"/>
      <c r="GU39" s="73"/>
      <c r="GV39" s="76"/>
      <c r="GW39" s="73"/>
      <c r="GX39" s="75"/>
      <c r="GY39" s="73"/>
      <c r="GZ39" s="76"/>
      <c r="HA39" s="73"/>
      <c r="HB39" s="75"/>
      <c r="HC39" s="73"/>
      <c r="HD39" s="76"/>
      <c r="HE39" s="73"/>
      <c r="HF39" s="75"/>
      <c r="HG39" s="73"/>
      <c r="HH39" s="76"/>
      <c r="HI39" s="73"/>
      <c r="HJ39" s="75"/>
      <c r="HK39" s="73"/>
      <c r="HL39" s="76"/>
      <c r="HM39" s="73"/>
      <c r="HN39" s="75"/>
      <c r="HO39" s="73"/>
      <c r="HP39" s="76"/>
      <c r="HQ39" s="73"/>
      <c r="HR39" s="75"/>
      <c r="HS39" s="73"/>
      <c r="HT39" s="76"/>
      <c r="HU39" s="73"/>
      <c r="HV39" s="75"/>
      <c r="HW39" s="73"/>
      <c r="HX39" s="76"/>
      <c r="HY39" s="73"/>
      <c r="HZ39" s="75"/>
      <c r="IA39" s="73"/>
      <c r="IB39" s="76"/>
      <c r="IC39" s="73"/>
      <c r="ID39" s="75"/>
      <c r="IE39" s="73"/>
      <c r="IF39" s="76"/>
      <c r="IG39" s="73"/>
      <c r="IH39" s="75"/>
      <c r="II39" s="73"/>
      <c r="IJ39" s="76"/>
      <c r="IK39" s="73"/>
      <c r="IL39" s="75"/>
      <c r="IM39" s="73"/>
      <c r="IN39" s="76"/>
      <c r="IO39" s="73"/>
      <c r="IP39" s="75"/>
      <c r="IQ39" s="73"/>
      <c r="IR39" s="76"/>
      <c r="IS39" s="73"/>
      <c r="IT39" s="75"/>
      <c r="IU39" s="73"/>
      <c r="IV39" s="76"/>
    </row>
    <row r="40" spans="1:256" x14ac:dyDescent="0.2">
      <c r="A40" s="30"/>
      <c r="B40" s="31" t="s">
        <v>271</v>
      </c>
      <c r="C40" t="s">
        <v>515</v>
      </c>
    </row>
    <row r="41" spans="1:256" x14ac:dyDescent="0.2">
      <c r="B41" s="31" t="s">
        <v>233</v>
      </c>
      <c r="C41" t="s">
        <v>240</v>
      </c>
    </row>
    <row r="42" spans="1:256" x14ac:dyDescent="0.2">
      <c r="B42" s="31" t="s">
        <v>770</v>
      </c>
      <c r="C42" t="s">
        <v>241</v>
      </c>
    </row>
    <row r="43" spans="1:256" x14ac:dyDescent="0.2">
      <c r="B43" s="31"/>
    </row>
    <row r="44" spans="1:256" x14ac:dyDescent="0.2">
      <c r="A44" s="30" t="s">
        <v>649</v>
      </c>
      <c r="B44" s="31" t="s">
        <v>32</v>
      </c>
      <c r="C44" t="s">
        <v>10</v>
      </c>
    </row>
    <row r="45" spans="1:256" x14ac:dyDescent="0.2">
      <c r="A45" s="35"/>
      <c r="B45" s="31" t="s">
        <v>664</v>
      </c>
      <c r="C45" t="s">
        <v>11</v>
      </c>
    </row>
    <row r="46" spans="1:256" x14ac:dyDescent="0.2">
      <c r="B46" s="32" t="s">
        <v>666</v>
      </c>
      <c r="C46" s="33" t="s">
        <v>164</v>
      </c>
    </row>
    <row r="47" spans="1:256" x14ac:dyDescent="0.2">
      <c r="B47" s="32" t="s">
        <v>34</v>
      </c>
      <c r="C47" s="33" t="s">
        <v>165</v>
      </c>
    </row>
    <row r="48" spans="1:256" x14ac:dyDescent="0.2">
      <c r="B48" s="32" t="s">
        <v>668</v>
      </c>
      <c r="C48" s="33" t="s">
        <v>166</v>
      </c>
    </row>
    <row r="49" spans="1:3" x14ac:dyDescent="0.2">
      <c r="B49" s="32" t="s">
        <v>669</v>
      </c>
      <c r="C49" s="33" t="s">
        <v>167</v>
      </c>
    </row>
    <row r="50" spans="1:3" x14ac:dyDescent="0.2">
      <c r="B50" s="39"/>
    </row>
    <row r="51" spans="1:3" x14ac:dyDescent="0.2">
      <c r="A51" s="30" t="s">
        <v>661</v>
      </c>
      <c r="B51" s="32" t="s">
        <v>17</v>
      </c>
      <c r="C51" s="33" t="s">
        <v>470</v>
      </c>
    </row>
    <row r="52" spans="1:3" x14ac:dyDescent="0.2">
      <c r="A52" s="35"/>
      <c r="B52" s="32" t="s">
        <v>517</v>
      </c>
      <c r="C52" s="33" t="s">
        <v>549</v>
      </c>
    </row>
    <row r="53" spans="1:3" x14ac:dyDescent="0.2">
      <c r="A53" s="35"/>
      <c r="B53" s="31" t="s">
        <v>518</v>
      </c>
      <c r="C53" s="33" t="s">
        <v>550</v>
      </c>
    </row>
    <row r="54" spans="1:3" x14ac:dyDescent="0.2">
      <c r="A54" s="35"/>
      <c r="B54" s="32" t="s">
        <v>519</v>
      </c>
      <c r="C54" s="33" t="s">
        <v>551</v>
      </c>
    </row>
    <row r="55" spans="1:3" x14ac:dyDescent="0.2">
      <c r="A55" s="35"/>
      <c r="B55" s="32" t="s">
        <v>268</v>
      </c>
      <c r="C55" s="33" t="s">
        <v>552</v>
      </c>
    </row>
    <row r="56" spans="1:3" x14ac:dyDescent="0.2">
      <c r="B56" s="32"/>
    </row>
    <row r="57" spans="1:3" x14ac:dyDescent="0.2">
      <c r="A57" s="30" t="s">
        <v>30</v>
      </c>
      <c r="B57" s="31" t="s">
        <v>35</v>
      </c>
      <c r="C57" t="s">
        <v>36</v>
      </c>
    </row>
    <row r="59" spans="1:3" x14ac:dyDescent="0.2">
      <c r="A59" s="30" t="s">
        <v>745</v>
      </c>
      <c r="B59" s="31" t="s">
        <v>746</v>
      </c>
      <c r="C59" s="22" t="s">
        <v>38</v>
      </c>
    </row>
    <row r="60" spans="1:3" x14ac:dyDescent="0.2">
      <c r="B60" s="31" t="s">
        <v>747</v>
      </c>
      <c r="C60" s="22" t="s">
        <v>40</v>
      </c>
    </row>
    <row r="61" spans="1:3" x14ac:dyDescent="0.2">
      <c r="B61" s="31" t="s">
        <v>757</v>
      </c>
      <c r="C61" s="22" t="s">
        <v>41</v>
      </c>
    </row>
    <row r="62" spans="1:3" x14ac:dyDescent="0.2">
      <c r="B62" s="32" t="s">
        <v>37</v>
      </c>
      <c r="C62" s="33" t="s">
        <v>42</v>
      </c>
    </row>
    <row r="63" spans="1:3" x14ac:dyDescent="0.2">
      <c r="B63" s="31" t="s">
        <v>759</v>
      </c>
      <c r="C63" s="22" t="s">
        <v>43</v>
      </c>
    </row>
    <row r="64" spans="1:3" x14ac:dyDescent="0.2">
      <c r="B64" s="31" t="s">
        <v>232</v>
      </c>
      <c r="C64" s="22" t="s">
        <v>44</v>
      </c>
    </row>
    <row r="65" spans="1:12" x14ac:dyDescent="0.2">
      <c r="B65" s="31" t="s">
        <v>761</v>
      </c>
      <c r="C65" s="22" t="s">
        <v>45</v>
      </c>
    </row>
    <row r="66" spans="1:12" x14ac:dyDescent="0.2">
      <c r="B66" s="31" t="s">
        <v>762</v>
      </c>
      <c r="C66" s="22" t="s">
        <v>46</v>
      </c>
    </row>
    <row r="67" spans="1:12" x14ac:dyDescent="0.2">
      <c r="B67" s="31" t="s">
        <v>763</v>
      </c>
      <c r="C67" s="22" t="s">
        <v>47</v>
      </c>
    </row>
    <row r="68" spans="1:12" x14ac:dyDescent="0.2">
      <c r="B68" s="31" t="s">
        <v>764</v>
      </c>
      <c r="C68" s="22" t="s">
        <v>48</v>
      </c>
    </row>
    <row r="69" spans="1:12" x14ac:dyDescent="0.2">
      <c r="B69" s="31" t="s">
        <v>765</v>
      </c>
      <c r="C69" s="22" t="s">
        <v>49</v>
      </c>
    </row>
    <row r="70" spans="1:12" x14ac:dyDescent="0.2">
      <c r="B70" s="31" t="s">
        <v>231</v>
      </c>
      <c r="C70" s="22" t="s">
        <v>50</v>
      </c>
    </row>
    <row r="72" spans="1:12" x14ac:dyDescent="0.2">
      <c r="A72" s="30" t="s">
        <v>750</v>
      </c>
      <c r="B72" s="46" t="s">
        <v>755</v>
      </c>
      <c r="C72" s="56" t="s">
        <v>260</v>
      </c>
    </row>
    <row r="73" spans="1:12" x14ac:dyDescent="0.2">
      <c r="B73" s="31"/>
    </row>
    <row r="74" spans="1:12" x14ac:dyDescent="0.2">
      <c r="A74" s="30" t="s">
        <v>677</v>
      </c>
      <c r="B74" s="31" t="s">
        <v>772</v>
      </c>
      <c r="C74" t="s">
        <v>257</v>
      </c>
    </row>
    <row r="75" spans="1:12" x14ac:dyDescent="0.2">
      <c r="B75" s="31"/>
    </row>
    <row r="77" spans="1:12" x14ac:dyDescent="0.2">
      <c r="A77" s="30" t="s">
        <v>31</v>
      </c>
      <c r="B77" s="31" t="s">
        <v>774</v>
      </c>
      <c r="C77" t="s">
        <v>523</v>
      </c>
    </row>
    <row r="78" spans="1:12" x14ac:dyDescent="0.2">
      <c r="A78" s="30"/>
      <c r="B78" s="66" t="s">
        <v>778</v>
      </c>
      <c r="C78" s="197" t="s">
        <v>524</v>
      </c>
      <c r="D78" s="197"/>
      <c r="E78" s="197"/>
      <c r="F78" s="197"/>
      <c r="G78" s="197"/>
      <c r="H78" s="197"/>
      <c r="I78" s="197"/>
      <c r="J78" s="197"/>
      <c r="K78" s="197"/>
      <c r="L78" s="197"/>
    </row>
    <row r="79" spans="1:12" x14ac:dyDescent="0.2">
      <c r="A79" s="30"/>
      <c r="B79" s="66" t="s">
        <v>777</v>
      </c>
      <c r="C79" s="197" t="s">
        <v>522</v>
      </c>
      <c r="D79" s="197"/>
      <c r="E79" s="197"/>
      <c r="F79" s="197"/>
      <c r="G79" s="197"/>
      <c r="H79" s="197"/>
      <c r="I79" s="197"/>
      <c r="J79" s="197"/>
      <c r="K79" s="197"/>
      <c r="L79" s="197"/>
    </row>
    <row r="80" spans="1:12" x14ac:dyDescent="0.2">
      <c r="A80" s="30"/>
    </row>
    <row r="81" spans="1:11" x14ac:dyDescent="0.2">
      <c r="A81" s="30" t="s">
        <v>679</v>
      </c>
      <c r="B81" s="31" t="s">
        <v>775</v>
      </c>
      <c r="C81" t="s">
        <v>258</v>
      </c>
    </row>
    <row r="82" spans="1:11" x14ac:dyDescent="0.2">
      <c r="A82" s="30"/>
      <c r="B82" s="31" t="s">
        <v>776</v>
      </c>
      <c r="C82" t="s">
        <v>259</v>
      </c>
    </row>
    <row r="83" spans="1:11" x14ac:dyDescent="0.2">
      <c r="A83" s="30"/>
      <c r="B83" s="31" t="s">
        <v>532</v>
      </c>
      <c r="C83" t="s">
        <v>533</v>
      </c>
    </row>
    <row r="84" spans="1:11" ht="25.5" customHeight="1" x14ac:dyDescent="0.2">
      <c r="A84" s="30"/>
    </row>
    <row r="85" spans="1:11" ht="26.25" customHeight="1" x14ac:dyDescent="0.2">
      <c r="A85" s="30" t="s">
        <v>525</v>
      </c>
      <c r="B85" s="32" t="s">
        <v>651</v>
      </c>
      <c r="C85" t="s">
        <v>528</v>
      </c>
    </row>
    <row r="86" spans="1:11" x14ac:dyDescent="0.2">
      <c r="A86" s="30"/>
      <c r="B86" s="32" t="s">
        <v>664</v>
      </c>
      <c r="C86" t="s">
        <v>529</v>
      </c>
    </row>
    <row r="87" spans="1:11" x14ac:dyDescent="0.2">
      <c r="A87" s="30"/>
      <c r="B87" s="31" t="s">
        <v>527</v>
      </c>
      <c r="C87" t="s">
        <v>531</v>
      </c>
    </row>
    <row r="88" spans="1:11" x14ac:dyDescent="0.2">
      <c r="A88" s="30"/>
      <c r="B88" s="31" t="s">
        <v>526</v>
      </c>
      <c r="C88" t="s">
        <v>530</v>
      </c>
    </row>
    <row r="89" spans="1:11" x14ac:dyDescent="0.2">
      <c r="A89" s="30"/>
    </row>
    <row r="90" spans="1:11" x14ac:dyDescent="0.2">
      <c r="A90" s="30" t="s">
        <v>161</v>
      </c>
      <c r="C90" t="s">
        <v>163</v>
      </c>
    </row>
    <row r="91" spans="1:11" ht="18.75" x14ac:dyDescent="0.3">
      <c r="A91" s="23" t="s">
        <v>693</v>
      </c>
    </row>
    <row r="92" spans="1:11" ht="13.5" thickBot="1" x14ac:dyDescent="0.25"/>
    <row r="93" spans="1:11" ht="13.5" thickBot="1" x14ac:dyDescent="0.25">
      <c r="A93" s="32" t="s">
        <v>715</v>
      </c>
      <c r="B93" s="26" t="s">
        <v>261</v>
      </c>
      <c r="C93" s="24"/>
      <c r="D93" s="24"/>
      <c r="E93" s="24"/>
      <c r="F93" s="24"/>
      <c r="G93" s="24"/>
      <c r="H93" s="25"/>
    </row>
    <row r="94" spans="1:11" x14ac:dyDescent="0.2">
      <c r="A94" s="32"/>
    </row>
    <row r="95" spans="1:11" ht="54" customHeight="1" x14ac:dyDescent="0.2">
      <c r="A95" s="67" t="s">
        <v>714</v>
      </c>
      <c r="B95" s="200" t="str">
        <f>CONCATENATE(C31,", i.e. ",C44," against ",C36,", for "," for ",C51,", and settled in ",C61," per ",C72,".")</f>
        <v>A Transaction under which one Party pays a Floating Price and the other Party pays a Fixed Price in respect of the Notional Quantity per Determination Period, , i.e. from  00:00 CET  (Central European Time) to 24:00 CET following day against where the Floating Price shall be the arithmetic average of the Day Ahead Baseload Prices of the Central European Price Index (CEPI) as published  for each day by Dow Jones (in its internet address located at http://www.dowpower.com), for  for energy delivered at a steady rate between 00:00 and 24:00, and settled in German Marks per Megawatt (1,000,000 watts) hour, where watt is a unit of electrical power equivalent to one Joule per second.</v>
      </c>
      <c r="C95" s="201"/>
      <c r="D95" s="201"/>
      <c r="E95" s="201"/>
      <c r="F95" s="201"/>
      <c r="G95" s="201"/>
      <c r="H95" s="201"/>
      <c r="I95" s="201"/>
      <c r="J95" s="201"/>
      <c r="K95" s="201"/>
    </row>
    <row r="97" spans="1:11" ht="13.5" thickBot="1" x14ac:dyDescent="0.25"/>
    <row r="98" spans="1:11" ht="13.5" thickBot="1" x14ac:dyDescent="0.25">
      <c r="A98" s="67" t="s">
        <v>715</v>
      </c>
      <c r="B98" s="205" t="s">
        <v>534</v>
      </c>
      <c r="C98" s="206"/>
      <c r="D98" s="206"/>
      <c r="E98" s="206"/>
      <c r="F98" s="206"/>
      <c r="G98" s="206"/>
      <c r="H98" s="206"/>
      <c r="I98" s="207"/>
    </row>
    <row r="99" spans="1:11" ht="17.25" customHeight="1" x14ac:dyDescent="0.2">
      <c r="A99" s="67"/>
    </row>
    <row r="100" spans="1:11" ht="80.25" customHeight="1" x14ac:dyDescent="0.2">
      <c r="A100" s="67" t="s">
        <v>714</v>
      </c>
      <c r="B100" s="200" t="str">
        <f>CONCATENATE(C32,", i.e. ",C45,", at ",C39,". ",C52,", and ",C79," and settled in ",C65,", quoted in ",C65," per ",C72,".")</f>
        <v>An agreement whereby physical electricity is exchanged for a fixed price over a specified period, i.e.  from 00:00 on the first Monday of the specified period  to 24:00 on the following Sunday, at Laufenburg, Switzerland, on the high voltage grid (power originating from a generator without export rights). energy delivered in a period 08:00 to 20:00 on a weekday, and electricity flow that is subject to potential interruption by the supplier for a specified number of days or hours during times of peak demand or in the event of system emergencies without financial consequences. and settled in Swiss Francs, quoted in Swiss Francs per Megawatt (1,000,000 watts) hour, where watt is a unit of electrical power equivalent to one Joule per second.</v>
      </c>
      <c r="C100" s="201"/>
      <c r="D100" s="201"/>
      <c r="E100" s="201"/>
      <c r="F100" s="201"/>
      <c r="G100" s="201"/>
      <c r="H100" s="201"/>
      <c r="I100" s="201"/>
      <c r="J100" s="201"/>
      <c r="K100" s="201"/>
    </row>
    <row r="101" spans="1:11" ht="51.75" customHeight="1" x14ac:dyDescent="0.2">
      <c r="A101" s="67"/>
    </row>
    <row r="102" spans="1:11" x14ac:dyDescent="0.2">
      <c r="A102" s="67"/>
    </row>
    <row r="103" spans="1:11" x14ac:dyDescent="0.2">
      <c r="A103" s="67"/>
    </row>
    <row r="104" spans="1:11" ht="29.25" customHeight="1" x14ac:dyDescent="0.2">
      <c r="A104" s="67"/>
    </row>
    <row r="105" spans="1:11" x14ac:dyDescent="0.2">
      <c r="A105" s="67"/>
    </row>
    <row r="106" spans="1:11" ht="81.75" customHeight="1" x14ac:dyDescent="0.2">
      <c r="A106" s="67"/>
    </row>
    <row r="107" spans="1:11" x14ac:dyDescent="0.2">
      <c r="A107" s="67"/>
    </row>
    <row r="108" spans="1:11" x14ac:dyDescent="0.2">
      <c r="A108" s="67"/>
    </row>
    <row r="109" spans="1:11" x14ac:dyDescent="0.2">
      <c r="A109" s="67"/>
    </row>
    <row r="110" spans="1:11" x14ac:dyDescent="0.2">
      <c r="A110" s="67"/>
    </row>
    <row r="111" spans="1:11" x14ac:dyDescent="0.2">
      <c r="A111" s="67"/>
    </row>
    <row r="112" spans="1:11" x14ac:dyDescent="0.2">
      <c r="A112" s="67"/>
    </row>
    <row r="113" spans="1:1" x14ac:dyDescent="0.2">
      <c r="A113" s="67"/>
    </row>
    <row r="114" spans="1:1" ht="18.75" x14ac:dyDescent="0.3">
      <c r="A114" s="23"/>
    </row>
  </sheetData>
  <mergeCells count="5">
    <mergeCell ref="C78:L78"/>
    <mergeCell ref="B100:K100"/>
    <mergeCell ref="C79:L79"/>
    <mergeCell ref="B95:K95"/>
    <mergeCell ref="B98:I98"/>
  </mergeCells>
  <pageMargins left="0.4" right="0.51" top="1" bottom="1" header="0.5" footer="0.5"/>
  <pageSetup paperSize="9" scale="63" orientation="landscape" verticalDpi="0"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5"/>
  <sheetViews>
    <sheetView workbookViewId="0">
      <selection activeCell="D10" sqref="D10"/>
    </sheetView>
  </sheetViews>
  <sheetFormatPr defaultRowHeight="12.75" x14ac:dyDescent="0.2"/>
  <cols>
    <col min="1" max="1" width="15.7109375" customWidth="1"/>
    <col min="2" max="2" width="17.42578125" customWidth="1"/>
    <col min="4" max="4" width="12.28515625" customWidth="1"/>
    <col min="5" max="5" width="12.42578125" customWidth="1"/>
    <col min="6" max="6" width="11.85546875" customWidth="1"/>
    <col min="7" max="7" width="15.85546875" customWidth="1"/>
    <col min="9" max="9" width="14.5703125" customWidth="1"/>
    <col min="10" max="10" width="10.140625" customWidth="1"/>
    <col min="11" max="11" width="12.28515625" customWidth="1"/>
    <col min="12" max="12" width="9.7109375" customWidth="1"/>
    <col min="13" max="13" width="13" customWidth="1"/>
    <col min="14" max="14" width="12" customWidth="1"/>
    <col min="15" max="15" width="12.5703125" customWidth="1"/>
    <col min="17" max="17" width="10.140625" customWidth="1"/>
    <col min="19" max="19" width="11.28515625" customWidth="1"/>
    <col min="22" max="22" width="11.85546875" customWidth="1"/>
  </cols>
  <sheetData>
    <row r="1" spans="1:19" x14ac:dyDescent="0.2">
      <c r="A1" s="65" t="s">
        <v>71</v>
      </c>
    </row>
    <row r="2" spans="1:19" ht="18.75" x14ac:dyDescent="0.3">
      <c r="A2" s="23" t="s">
        <v>853</v>
      </c>
      <c r="B2" s="4"/>
      <c r="O2" s="10"/>
      <c r="P2" s="11"/>
      <c r="Q2" s="19" t="s">
        <v>658</v>
      </c>
      <c r="R2" s="11"/>
      <c r="S2" s="13"/>
    </row>
    <row r="3" spans="1:19" ht="13.5" thickBot="1" x14ac:dyDescent="0.25"/>
    <row r="4" spans="1:19" ht="35.25" customHeight="1" thickBot="1" x14ac:dyDescent="0.25">
      <c r="A4" s="7" t="s">
        <v>854</v>
      </c>
      <c r="B4" s="9"/>
      <c r="C4" s="5" t="s">
        <v>649</v>
      </c>
      <c r="D4" s="14"/>
      <c r="E4" s="5" t="s">
        <v>872</v>
      </c>
      <c r="F4" s="14"/>
      <c r="G4" s="5" t="s">
        <v>857</v>
      </c>
      <c r="H4" s="14"/>
      <c r="I4" s="5" t="s">
        <v>717</v>
      </c>
      <c r="J4" s="14"/>
      <c r="K4" s="5" t="s">
        <v>745</v>
      </c>
      <c r="L4" s="6"/>
      <c r="M4" s="34" t="s">
        <v>750</v>
      </c>
      <c r="N4" s="6"/>
      <c r="O4" s="8" t="s">
        <v>653</v>
      </c>
      <c r="P4" s="17"/>
      <c r="Q4" s="8" t="s">
        <v>656</v>
      </c>
      <c r="R4" s="17"/>
      <c r="S4" s="8" t="s">
        <v>864</v>
      </c>
    </row>
    <row r="5" spans="1:19" x14ac:dyDescent="0.2">
      <c r="A5" t="s">
        <v>175</v>
      </c>
      <c r="C5" s="2" t="s">
        <v>665</v>
      </c>
      <c r="D5" s="2"/>
      <c r="E5" s="2">
        <v>1999</v>
      </c>
      <c r="F5" s="2"/>
      <c r="G5" t="s">
        <v>858</v>
      </c>
      <c r="H5" s="2"/>
      <c r="I5" s="2" t="s">
        <v>662</v>
      </c>
      <c r="J5" s="2"/>
      <c r="K5" t="s">
        <v>763</v>
      </c>
      <c r="L5" s="18"/>
      <c r="M5" s="18" t="s">
        <v>755</v>
      </c>
      <c r="O5" s="18" t="s">
        <v>654</v>
      </c>
      <c r="P5" s="18"/>
      <c r="Q5" s="18"/>
      <c r="R5" s="18"/>
      <c r="S5" s="18"/>
    </row>
    <row r="6" spans="1:19" x14ac:dyDescent="0.2">
      <c r="A6" t="s">
        <v>176</v>
      </c>
      <c r="C6" s="2" t="s">
        <v>666</v>
      </c>
      <c r="D6" s="2"/>
      <c r="E6" s="2">
        <v>2000</v>
      </c>
      <c r="F6" s="2"/>
      <c r="G6" t="s">
        <v>859</v>
      </c>
      <c r="H6" s="2"/>
      <c r="I6" s="2" t="s">
        <v>866</v>
      </c>
      <c r="J6" s="2"/>
      <c r="K6" t="s">
        <v>764</v>
      </c>
      <c r="L6" s="18"/>
      <c r="M6" s="18"/>
      <c r="O6" s="18" t="s">
        <v>863</v>
      </c>
      <c r="P6" s="18"/>
      <c r="Q6" s="18"/>
      <c r="R6" s="18"/>
      <c r="S6" s="18"/>
    </row>
    <row r="7" spans="1:19" x14ac:dyDescent="0.2">
      <c r="A7" t="s">
        <v>684</v>
      </c>
      <c r="C7" s="2" t="s">
        <v>856</v>
      </c>
      <c r="D7" s="2"/>
      <c r="E7" s="2"/>
      <c r="F7" s="2"/>
      <c r="G7" t="s">
        <v>860</v>
      </c>
      <c r="H7" s="2"/>
      <c r="I7" s="2" t="s">
        <v>867</v>
      </c>
      <c r="J7" s="2"/>
      <c r="K7" t="s">
        <v>855</v>
      </c>
      <c r="O7" t="s">
        <v>865</v>
      </c>
    </row>
    <row r="8" spans="1:19" x14ac:dyDescent="0.2">
      <c r="A8" t="s">
        <v>829</v>
      </c>
      <c r="C8" s="2" t="s">
        <v>626</v>
      </c>
      <c r="G8" t="s">
        <v>861</v>
      </c>
      <c r="I8" s="2"/>
      <c r="K8" t="s">
        <v>747</v>
      </c>
      <c r="O8" t="s">
        <v>865</v>
      </c>
    </row>
    <row r="9" spans="1:19" x14ac:dyDescent="0.2">
      <c r="C9" s="2" t="s">
        <v>633</v>
      </c>
      <c r="D9" s="2"/>
      <c r="E9" s="2"/>
      <c r="F9" s="2"/>
      <c r="G9" t="s">
        <v>862</v>
      </c>
      <c r="H9" s="2"/>
      <c r="J9" s="2"/>
      <c r="K9" s="18" t="s">
        <v>746</v>
      </c>
      <c r="L9" s="2"/>
      <c r="M9" s="2"/>
    </row>
    <row r="10" spans="1:19" x14ac:dyDescent="0.2">
      <c r="C10" s="1" t="s">
        <v>876</v>
      </c>
      <c r="D10" s="28"/>
      <c r="E10" s="28"/>
      <c r="F10" s="28"/>
      <c r="K10" s="18" t="s">
        <v>748</v>
      </c>
    </row>
    <row r="11" spans="1:19" x14ac:dyDescent="0.2">
      <c r="C11" s="1" t="s">
        <v>628</v>
      </c>
      <c r="D11" s="28"/>
      <c r="E11" s="28"/>
      <c r="F11" s="28"/>
    </row>
    <row r="12" spans="1:19" x14ac:dyDescent="0.2">
      <c r="Q12" s="3"/>
    </row>
    <row r="13" spans="1:19" x14ac:dyDescent="0.2">
      <c r="A13" s="57"/>
      <c r="B13" s="50"/>
      <c r="Q13" s="3"/>
    </row>
    <row r="14" spans="1:19" x14ac:dyDescent="0.2">
      <c r="B14" s="3"/>
      <c r="Q14" s="3"/>
    </row>
    <row r="15" spans="1:19" x14ac:dyDescent="0.2">
      <c r="Q15" s="3"/>
    </row>
    <row r="16" spans="1:19" ht="17.25" customHeight="1" x14ac:dyDescent="0.3">
      <c r="A16" s="23" t="s">
        <v>710</v>
      </c>
    </row>
    <row r="18" spans="1:8" x14ac:dyDescent="0.2">
      <c r="A18" s="30" t="s">
        <v>649</v>
      </c>
      <c r="B18" s="32" t="s">
        <v>33</v>
      </c>
      <c r="C18" s="33" t="s">
        <v>629</v>
      </c>
    </row>
    <row r="19" spans="1:8" x14ac:dyDescent="0.2">
      <c r="B19" s="32" t="s">
        <v>666</v>
      </c>
      <c r="C19" s="33" t="s">
        <v>630</v>
      </c>
      <c r="H19" s="65"/>
    </row>
    <row r="20" spans="1:8" x14ac:dyDescent="0.2">
      <c r="B20" s="32" t="s">
        <v>856</v>
      </c>
      <c r="C20" s="33" t="s">
        <v>631</v>
      </c>
    </row>
    <row r="21" spans="1:8" x14ac:dyDescent="0.2">
      <c r="B21" s="45" t="s">
        <v>626</v>
      </c>
      <c r="C21" s="61" t="s">
        <v>177</v>
      </c>
    </row>
    <row r="22" spans="1:8" x14ac:dyDescent="0.2">
      <c r="B22" s="32" t="s">
        <v>836</v>
      </c>
      <c r="C22" s="33" t="s">
        <v>178</v>
      </c>
    </row>
    <row r="23" spans="1:8" x14ac:dyDescent="0.2">
      <c r="B23" s="45" t="s">
        <v>627</v>
      </c>
      <c r="C23" s="61" t="s">
        <v>179</v>
      </c>
    </row>
    <row r="24" spans="1:8" x14ac:dyDescent="0.2">
      <c r="B24" s="32"/>
      <c r="C24" s="32"/>
    </row>
    <row r="25" spans="1:8" x14ac:dyDescent="0.2">
      <c r="B25" s="45" t="s">
        <v>628</v>
      </c>
      <c r="C25" s="61" t="s">
        <v>634</v>
      </c>
      <c r="E25" s="61"/>
      <c r="F25" s="61"/>
    </row>
    <row r="26" spans="1:8" x14ac:dyDescent="0.2">
      <c r="B26" s="31"/>
    </row>
    <row r="27" spans="1:8" x14ac:dyDescent="0.2">
      <c r="B27" s="31"/>
    </row>
    <row r="28" spans="1:8" x14ac:dyDescent="0.2">
      <c r="A28" s="30" t="s">
        <v>857</v>
      </c>
      <c r="B28" s="31"/>
    </row>
    <row r="29" spans="1:8" x14ac:dyDescent="0.2">
      <c r="B29" s="31" t="s">
        <v>858</v>
      </c>
      <c r="C29" t="s">
        <v>180</v>
      </c>
    </row>
    <row r="30" spans="1:8" x14ac:dyDescent="0.2">
      <c r="B30" s="31" t="s">
        <v>859</v>
      </c>
      <c r="C30" t="s">
        <v>181</v>
      </c>
    </row>
    <row r="31" spans="1:8" x14ac:dyDescent="0.2">
      <c r="B31" s="31" t="s">
        <v>860</v>
      </c>
      <c r="C31" t="s">
        <v>182</v>
      </c>
    </row>
    <row r="32" spans="1:8" x14ac:dyDescent="0.2">
      <c r="B32" s="31" t="s">
        <v>861</v>
      </c>
      <c r="C32" t="s">
        <v>183</v>
      </c>
    </row>
    <row r="33" spans="1:3" x14ac:dyDescent="0.2">
      <c r="B33" s="31" t="s">
        <v>862</v>
      </c>
      <c r="C33" t="s">
        <v>184</v>
      </c>
    </row>
    <row r="34" spans="1:3" x14ac:dyDescent="0.2">
      <c r="B34" s="31"/>
    </row>
    <row r="35" spans="1:3" x14ac:dyDescent="0.2">
      <c r="B35" s="31"/>
    </row>
    <row r="36" spans="1:3" x14ac:dyDescent="0.2">
      <c r="A36" s="30" t="s">
        <v>717</v>
      </c>
      <c r="B36" s="31"/>
    </row>
    <row r="37" spans="1:3" x14ac:dyDescent="0.2">
      <c r="B37" s="32" t="s">
        <v>662</v>
      </c>
      <c r="C37" s="33" t="s">
        <v>632</v>
      </c>
    </row>
    <row r="38" spans="1:3" x14ac:dyDescent="0.2">
      <c r="B38" s="32" t="s">
        <v>866</v>
      </c>
      <c r="C38" s="33" t="s">
        <v>345</v>
      </c>
    </row>
    <row r="39" spans="1:3" x14ac:dyDescent="0.2">
      <c r="B39" s="32" t="s">
        <v>867</v>
      </c>
      <c r="C39" s="33" t="s">
        <v>346</v>
      </c>
    </row>
    <row r="40" spans="1:3" x14ac:dyDescent="0.2">
      <c r="B40" s="32"/>
      <c r="C40" s="33"/>
    </row>
    <row r="41" spans="1:3" x14ac:dyDescent="0.2">
      <c r="A41" s="30" t="s">
        <v>30</v>
      </c>
      <c r="B41" s="31" t="s">
        <v>35</v>
      </c>
      <c r="C41" s="22" t="s">
        <v>36</v>
      </c>
    </row>
    <row r="42" spans="1:3" x14ac:dyDescent="0.2">
      <c r="B42" s="31"/>
    </row>
    <row r="43" spans="1:3" x14ac:dyDescent="0.2">
      <c r="A43" s="30" t="s">
        <v>653</v>
      </c>
      <c r="B43" s="31" t="s">
        <v>704</v>
      </c>
      <c r="C43" s="22" t="s">
        <v>185</v>
      </c>
    </row>
    <row r="44" spans="1:3" x14ac:dyDescent="0.2">
      <c r="B44" s="31" t="s">
        <v>705</v>
      </c>
      <c r="C44" s="22" t="s">
        <v>186</v>
      </c>
    </row>
    <row r="45" spans="1:3" x14ac:dyDescent="0.2">
      <c r="B45" s="31" t="s">
        <v>187</v>
      </c>
      <c r="C45" s="22" t="s">
        <v>188</v>
      </c>
    </row>
    <row r="46" spans="1:3" x14ac:dyDescent="0.2">
      <c r="B46" s="31" t="s">
        <v>189</v>
      </c>
      <c r="C46" s="22" t="s">
        <v>190</v>
      </c>
    </row>
    <row r="47" spans="1:3" x14ac:dyDescent="0.2">
      <c r="B47" s="75" t="s">
        <v>73</v>
      </c>
      <c r="C47" s="22" t="s">
        <v>191</v>
      </c>
    </row>
    <row r="48" spans="1:3" x14ac:dyDescent="0.2">
      <c r="B48" s="31" t="s">
        <v>192</v>
      </c>
      <c r="C48" s="22" t="s">
        <v>193</v>
      </c>
    </row>
    <row r="49" spans="1:4" x14ac:dyDescent="0.2">
      <c r="B49" s="31" t="s">
        <v>194</v>
      </c>
      <c r="C49" s="22" t="s">
        <v>195</v>
      </c>
    </row>
    <row r="50" spans="1:4" x14ac:dyDescent="0.2">
      <c r="B50" s="31"/>
      <c r="C50" s="73"/>
    </row>
    <row r="51" spans="1:4" x14ac:dyDescent="0.2">
      <c r="A51" s="30" t="s">
        <v>196</v>
      </c>
      <c r="B51" t="s">
        <v>197</v>
      </c>
      <c r="C51" t="s">
        <v>198</v>
      </c>
    </row>
    <row r="52" spans="1:4" x14ac:dyDescent="0.2">
      <c r="B52" t="s">
        <v>199</v>
      </c>
      <c r="C52" t="s">
        <v>200</v>
      </c>
    </row>
    <row r="53" spans="1:4" x14ac:dyDescent="0.2">
      <c r="B53" t="s">
        <v>201</v>
      </c>
      <c r="C53" t="s">
        <v>202</v>
      </c>
      <c r="D53" s="73"/>
    </row>
    <row r="54" spans="1:4" x14ac:dyDescent="0.2">
      <c r="B54" t="s">
        <v>203</v>
      </c>
      <c r="C54" t="s">
        <v>204</v>
      </c>
      <c r="D54" s="76"/>
    </row>
    <row r="55" spans="1:4" x14ac:dyDescent="0.2">
      <c r="B55" t="s">
        <v>359</v>
      </c>
      <c r="C55" t="s">
        <v>205</v>
      </c>
    </row>
  </sheetData>
  <pageMargins left="0.75" right="0.75" top="1" bottom="1" header="0.5" footer="0.5"/>
  <pageSetup paperSize="9" orientation="portrait" verticalDpi="0"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S53"/>
  <sheetViews>
    <sheetView topLeftCell="A19" workbookViewId="0">
      <selection activeCell="D26" sqref="D26"/>
    </sheetView>
  </sheetViews>
  <sheetFormatPr defaultRowHeight="12.75" x14ac:dyDescent="0.2"/>
  <cols>
    <col min="1" max="1" width="16.85546875" customWidth="1"/>
    <col min="2" max="2" width="13.28515625" customWidth="1"/>
    <col min="3" max="3" width="15.5703125" customWidth="1"/>
    <col min="5" max="5" width="11.140625" customWidth="1"/>
    <col min="19" max="19" width="10.42578125" customWidth="1"/>
  </cols>
  <sheetData>
    <row r="1" spans="1:19" x14ac:dyDescent="0.2">
      <c r="A1" s="65" t="s">
        <v>827</v>
      </c>
    </row>
    <row r="2" spans="1:19" ht="18.75" x14ac:dyDescent="0.3">
      <c r="A2" s="23" t="s">
        <v>646</v>
      </c>
      <c r="B2" s="4"/>
      <c r="C2" s="4"/>
      <c r="D2" s="4"/>
      <c r="O2" s="10"/>
      <c r="P2" s="11"/>
      <c r="Q2" s="19" t="s">
        <v>658</v>
      </c>
      <c r="R2" s="11"/>
      <c r="S2" s="13"/>
    </row>
    <row r="3" spans="1:19" ht="13.5" thickBot="1" x14ac:dyDescent="0.25"/>
    <row r="4" spans="1:19" ht="32.25" customHeight="1" thickBot="1" x14ac:dyDescent="0.25">
      <c r="A4" s="7" t="s">
        <v>805</v>
      </c>
      <c r="B4" s="9"/>
      <c r="C4" s="5" t="s">
        <v>806</v>
      </c>
      <c r="D4" s="9"/>
      <c r="E4" s="5" t="s">
        <v>647</v>
      </c>
      <c r="F4" s="6"/>
      <c r="G4" s="5" t="s">
        <v>649</v>
      </c>
      <c r="H4" s="14"/>
      <c r="I4" s="5" t="s">
        <v>872</v>
      </c>
      <c r="J4" s="14"/>
      <c r="K4" s="5" t="s">
        <v>745</v>
      </c>
      <c r="L4" s="6"/>
      <c r="M4" s="34" t="s">
        <v>750</v>
      </c>
      <c r="N4" s="14"/>
      <c r="O4" s="8" t="s">
        <v>653</v>
      </c>
      <c r="P4" s="17"/>
      <c r="Q4" s="8" t="s">
        <v>656</v>
      </c>
      <c r="R4" s="17"/>
      <c r="S4" s="8" t="s">
        <v>657</v>
      </c>
    </row>
    <row r="5" spans="1:19" x14ac:dyDescent="0.2">
      <c r="A5" t="s">
        <v>807</v>
      </c>
      <c r="C5" t="s">
        <v>810</v>
      </c>
      <c r="E5" t="s">
        <v>673</v>
      </c>
      <c r="G5" s="2" t="s">
        <v>831</v>
      </c>
      <c r="H5" s="2"/>
      <c r="I5" s="2">
        <v>1999</v>
      </c>
      <c r="J5" s="2"/>
      <c r="K5" s="18" t="s">
        <v>746</v>
      </c>
      <c r="L5" s="18"/>
      <c r="M5" s="18" t="s">
        <v>756</v>
      </c>
      <c r="N5" s="2"/>
      <c r="O5" s="18" t="s">
        <v>654</v>
      </c>
      <c r="P5" s="18"/>
      <c r="Q5" s="18"/>
      <c r="R5" s="18"/>
      <c r="S5" s="18"/>
    </row>
    <row r="6" spans="1:19" x14ac:dyDescent="0.2">
      <c r="A6" t="s">
        <v>808</v>
      </c>
      <c r="C6" t="s">
        <v>811</v>
      </c>
      <c r="G6" s="2" t="s">
        <v>832</v>
      </c>
      <c r="H6" s="2"/>
      <c r="I6" s="2">
        <v>2000</v>
      </c>
      <c r="J6" s="2"/>
      <c r="K6" s="18" t="s">
        <v>748</v>
      </c>
      <c r="L6" s="18"/>
      <c r="M6" s="18"/>
      <c r="N6" s="2"/>
      <c r="O6" s="18" t="s">
        <v>655</v>
      </c>
      <c r="P6" s="18"/>
      <c r="Q6" s="18"/>
      <c r="R6" s="18"/>
      <c r="S6" s="18"/>
    </row>
    <row r="7" spans="1:19" x14ac:dyDescent="0.2">
      <c r="C7" t="s">
        <v>812</v>
      </c>
      <c r="G7" s="2" t="s">
        <v>833</v>
      </c>
      <c r="H7" s="2"/>
      <c r="I7" s="2"/>
      <c r="J7" s="2"/>
      <c r="K7" t="s">
        <v>747</v>
      </c>
      <c r="N7" s="2"/>
      <c r="O7" s="18" t="s">
        <v>818</v>
      </c>
      <c r="P7" s="18"/>
      <c r="Q7" s="18"/>
      <c r="R7" s="18"/>
      <c r="S7" s="18"/>
    </row>
    <row r="8" spans="1:19" x14ac:dyDescent="0.2">
      <c r="C8" t="s">
        <v>847</v>
      </c>
      <c r="G8" s="2" t="s">
        <v>834</v>
      </c>
      <c r="O8" s="18" t="s">
        <v>819</v>
      </c>
      <c r="P8" s="18"/>
      <c r="Q8" s="18"/>
      <c r="R8" s="18"/>
      <c r="S8" s="18"/>
    </row>
    <row r="12" spans="1:19" x14ac:dyDescent="0.2">
      <c r="A12" s="57" t="s">
        <v>682</v>
      </c>
      <c r="B12" s="50" t="s">
        <v>820</v>
      </c>
    </row>
    <row r="14" spans="1:19" ht="18.75" x14ac:dyDescent="0.3">
      <c r="A14" s="23" t="s">
        <v>710</v>
      </c>
    </row>
    <row r="16" spans="1:19" x14ac:dyDescent="0.2">
      <c r="A16" s="30" t="s">
        <v>641</v>
      </c>
      <c r="B16" s="31" t="s">
        <v>807</v>
      </c>
      <c r="D16" t="s">
        <v>223</v>
      </c>
    </row>
    <row r="17" spans="1:5" x14ac:dyDescent="0.2">
      <c r="B17" s="31" t="s">
        <v>554</v>
      </c>
      <c r="D17" s="22" t="s">
        <v>545</v>
      </c>
    </row>
    <row r="18" spans="1:5" x14ac:dyDescent="0.2">
      <c r="B18" s="31" t="s">
        <v>555</v>
      </c>
      <c r="D18" s="22" t="s">
        <v>546</v>
      </c>
    </row>
    <row r="19" spans="1:5" x14ac:dyDescent="0.2">
      <c r="C19" s="22"/>
    </row>
    <row r="20" spans="1:5" x14ac:dyDescent="0.2">
      <c r="A20" s="30" t="s">
        <v>806</v>
      </c>
      <c r="B20" s="31" t="s">
        <v>810</v>
      </c>
      <c r="D20" s="22" t="s">
        <v>222</v>
      </c>
    </row>
    <row r="21" spans="1:5" x14ac:dyDescent="0.2">
      <c r="C21" s="2" t="s">
        <v>674</v>
      </c>
      <c r="E21" s="38" t="s">
        <v>840</v>
      </c>
    </row>
    <row r="22" spans="1:5" x14ac:dyDescent="0.2">
      <c r="C22" s="2" t="s">
        <v>841</v>
      </c>
      <c r="E22" s="38" t="s">
        <v>842</v>
      </c>
    </row>
    <row r="23" spans="1:5" x14ac:dyDescent="0.2">
      <c r="C23" s="2" t="s">
        <v>843</v>
      </c>
      <c r="E23" s="38" t="s">
        <v>844</v>
      </c>
    </row>
    <row r="24" spans="1:5" x14ac:dyDescent="0.2">
      <c r="C24" s="2" t="s">
        <v>845</v>
      </c>
      <c r="E24" s="38" t="s">
        <v>846</v>
      </c>
    </row>
    <row r="25" spans="1:5" x14ac:dyDescent="0.2">
      <c r="D25" s="35"/>
      <c r="E25" s="38"/>
    </row>
    <row r="26" spans="1:5" x14ac:dyDescent="0.2">
      <c r="B26" s="31" t="s">
        <v>847</v>
      </c>
      <c r="D26" s="22" t="s">
        <v>226</v>
      </c>
    </row>
    <row r="27" spans="1:5" x14ac:dyDescent="0.2">
      <c r="C27" s="2" t="s">
        <v>813</v>
      </c>
      <c r="E27" s="38" t="s">
        <v>840</v>
      </c>
    </row>
    <row r="28" spans="1:5" x14ac:dyDescent="0.2">
      <c r="C28" s="2" t="s">
        <v>814</v>
      </c>
      <c r="E28" s="38" t="s">
        <v>842</v>
      </c>
    </row>
    <row r="29" spans="1:5" x14ac:dyDescent="0.2">
      <c r="C29" s="2" t="s">
        <v>815</v>
      </c>
      <c r="E29" s="38" t="s">
        <v>844</v>
      </c>
    </row>
    <row r="30" spans="1:5" x14ac:dyDescent="0.2">
      <c r="C30" s="2" t="s">
        <v>816</v>
      </c>
      <c r="E30" s="38" t="s">
        <v>846</v>
      </c>
    </row>
    <row r="31" spans="1:5" x14ac:dyDescent="0.2">
      <c r="E31" s="31"/>
    </row>
    <row r="32" spans="1:5" x14ac:dyDescent="0.2">
      <c r="A32" s="60" t="s">
        <v>817</v>
      </c>
    </row>
    <row r="33" spans="1:13" ht="24.75" customHeight="1" x14ac:dyDescent="0.2">
      <c r="B33" s="67" t="s">
        <v>809</v>
      </c>
      <c r="C33" s="197" t="s">
        <v>513</v>
      </c>
      <c r="D33" s="197"/>
      <c r="E33" s="197"/>
      <c r="F33" s="197"/>
      <c r="G33" s="197"/>
      <c r="H33" s="197"/>
      <c r="I33" s="197"/>
      <c r="J33" s="197"/>
      <c r="K33" s="197"/>
      <c r="L33" s="197"/>
      <c r="M33" s="197"/>
    </row>
    <row r="34" spans="1:13" ht="16.5" customHeight="1" x14ac:dyDescent="0.2">
      <c r="B34" s="32" t="s">
        <v>848</v>
      </c>
      <c r="C34" t="s">
        <v>514</v>
      </c>
      <c r="E34" s="35"/>
    </row>
    <row r="35" spans="1:13" ht="16.5" customHeight="1" x14ac:dyDescent="0.2">
      <c r="B35" s="32" t="s">
        <v>849</v>
      </c>
      <c r="C35" t="s">
        <v>61</v>
      </c>
      <c r="D35" s="38"/>
      <c r="E35" s="35"/>
    </row>
    <row r="36" spans="1:13" ht="16.5" customHeight="1" x14ac:dyDescent="0.2">
      <c r="B36" s="32"/>
      <c r="C36" s="35"/>
      <c r="D36" s="38"/>
      <c r="E36" s="35"/>
    </row>
    <row r="37" spans="1:13" x14ac:dyDescent="0.2">
      <c r="E37" s="35"/>
    </row>
    <row r="38" spans="1:13" ht="17.25" customHeight="1" x14ac:dyDescent="0.2">
      <c r="A38" s="30" t="s">
        <v>647</v>
      </c>
      <c r="B38" s="31" t="s">
        <v>790</v>
      </c>
      <c r="C38" t="s">
        <v>225</v>
      </c>
      <c r="E38" s="35"/>
    </row>
    <row r="39" spans="1:13" x14ac:dyDescent="0.2">
      <c r="B39" s="31"/>
      <c r="E39" s="35"/>
    </row>
    <row r="40" spans="1:13" x14ac:dyDescent="0.2">
      <c r="A40" s="30" t="s">
        <v>850</v>
      </c>
      <c r="B40" s="31" t="s">
        <v>787</v>
      </c>
      <c r="C40" t="s">
        <v>224</v>
      </c>
      <c r="E40" s="35"/>
    </row>
    <row r="41" spans="1:13" x14ac:dyDescent="0.2">
      <c r="B41" s="31"/>
      <c r="E41" s="35"/>
    </row>
    <row r="42" spans="1:13" x14ac:dyDescent="0.2">
      <c r="A42" s="30" t="s">
        <v>750</v>
      </c>
      <c r="B42" s="31" t="s">
        <v>756</v>
      </c>
      <c r="C42" t="s">
        <v>852</v>
      </c>
    </row>
    <row r="43" spans="1:13" x14ac:dyDescent="0.2">
      <c r="A43" s="30"/>
    </row>
    <row r="44" spans="1:13" ht="18.75" x14ac:dyDescent="0.3">
      <c r="A44" s="23" t="s">
        <v>693</v>
      </c>
    </row>
    <row r="45" spans="1:13" ht="13.5" thickBot="1" x14ac:dyDescent="0.25"/>
    <row r="46" spans="1:13" ht="16.5" customHeight="1" thickBot="1" x14ac:dyDescent="0.25">
      <c r="A46" s="32" t="s">
        <v>715</v>
      </c>
      <c r="B46" s="41" t="s">
        <v>556</v>
      </c>
      <c r="C46" s="24"/>
      <c r="D46" s="24"/>
      <c r="E46" s="25"/>
      <c r="F46" s="25"/>
    </row>
    <row r="47" spans="1:13" x14ac:dyDescent="0.2">
      <c r="A47" s="32"/>
    </row>
    <row r="48" spans="1:13" ht="72" customHeight="1" x14ac:dyDescent="0.2">
      <c r="A48" s="67" t="s">
        <v>714</v>
      </c>
      <c r="B48" s="197" t="str">
        <f>CONCATENATE(D16," for ",B20, " with quality ",C21, ", ", C22,", ", C23,", ",C24,", to be delivered on the basis of ",C40," at the ",C38,", for ",UKGas!D41,", as quoted in ", UKGas!D75, " per ",C42)</f>
        <v>A Transaction under which the Seller shall sell and the Buyer shall purchase the agreed Quantity of  for Steam Coal 1 with quality NCV 6,000 kcal/kg, Sulphur Max  [1]%, Ash Max [14.5]%, Moisture Max [5-8]%, to be delivered on the basis of  to be delivered on CIF (Cost, Insurance and Freight) basis as defined by Incoterms 1990, where delivery point is at the  Amsterdam-Rotterdam-Antwerpen port area, for the period from 06:00 hrs 1st July to 06:00 hrs 1st October, as quoted in Pounds Sterling per metric tonne [1000 kg]</v>
      </c>
      <c r="C48" s="197"/>
      <c r="D48" s="197"/>
      <c r="E48" s="197"/>
      <c r="F48" s="197"/>
      <c r="G48" s="197"/>
      <c r="H48" s="197"/>
      <c r="I48" s="197"/>
      <c r="J48" s="197"/>
    </row>
    <row r="49" spans="1:10" ht="13.5" thickBot="1" x14ac:dyDescent="0.25"/>
    <row r="50" spans="1:10" ht="18" customHeight="1" thickBot="1" x14ac:dyDescent="0.25">
      <c r="A50" s="32" t="s">
        <v>715</v>
      </c>
      <c r="B50" s="41" t="s">
        <v>557</v>
      </c>
      <c r="C50" s="24"/>
      <c r="D50" s="24"/>
      <c r="E50" s="25"/>
      <c r="F50" s="25"/>
      <c r="G50" s="25"/>
      <c r="H50" s="25"/>
    </row>
    <row r="51" spans="1:10" x14ac:dyDescent="0.2">
      <c r="A51" s="32"/>
    </row>
    <row r="52" spans="1:10" ht="81.75" customHeight="1" x14ac:dyDescent="0.2">
      <c r="A52" s="67" t="s">
        <v>714</v>
      </c>
      <c r="B52" s="197" t="str">
        <f>CONCATENATE(D17," for ",B20, " with quality ",C21, ", ", C22,", ", C23,", ",C24,", to be delivered on the basis of ",C40," at the ",C38,", for ",UKGas!D42, ", as quoted in ",UKGas!D74, " per ", C42)</f>
        <v>An agreement whereby the buyer (the holder) has the right but not the obligation to buy the underlying commodity for a specified price on a specified exercise date in exchange for a premium payment for Steam Coal 1 with quality NCV 6,000 kcal/kg, Sulphur Max  [1]%, Ash Max [14.5]%, Moisture Max [5-8]%, to be delivered on the basis of  to be delivered on CIF (Cost, Insurance and Freight) basis as defined by Incoterms 1990, where delivery point is at the  Amsterdam-Rotterdam-Antwerpen port area, for the period from 06:00 hrs 1st October to 06:00 hrs 1st January of the following year, as quoted in United States Dollars per metric tonne [1000 kg]</v>
      </c>
      <c r="C52" s="197"/>
      <c r="D52" s="197"/>
      <c r="E52" s="197"/>
      <c r="F52" s="197"/>
      <c r="G52" s="197"/>
      <c r="H52" s="197"/>
      <c r="I52" s="197"/>
      <c r="J52" s="197"/>
    </row>
    <row r="53" spans="1:10" x14ac:dyDescent="0.2">
      <c r="A53" s="32"/>
    </row>
  </sheetData>
  <mergeCells count="3">
    <mergeCell ref="B48:J48"/>
    <mergeCell ref="B52:J52"/>
    <mergeCell ref="C33:M33"/>
  </mergeCells>
  <pageMargins left="0.75" right="0.75" top="1" bottom="1" header="0.5" footer="0.5"/>
  <pageSetup paperSize="9" orientation="portrait" verticalDpi="0"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2"/>
  <sheetViews>
    <sheetView workbookViewId="0">
      <selection activeCell="J6" sqref="J6"/>
    </sheetView>
  </sheetViews>
  <sheetFormatPr defaultRowHeight="12.75" x14ac:dyDescent="0.2"/>
  <cols>
    <col min="1" max="2" width="10.7109375" customWidth="1"/>
    <col min="3" max="3" width="3.42578125" customWidth="1"/>
    <col min="4" max="4" width="15.28515625" customWidth="1"/>
    <col min="5" max="5" width="3.42578125" customWidth="1"/>
    <col min="6" max="6" width="14.140625" customWidth="1"/>
    <col min="7" max="7" width="3.5703125" customWidth="1"/>
    <col min="9" max="9" width="5" customWidth="1"/>
    <col min="10" max="10" width="27.42578125" customWidth="1"/>
    <col min="11" max="11" width="3.7109375" customWidth="1"/>
    <col min="12" max="12" width="11.85546875" customWidth="1"/>
    <col min="13" max="13" width="3.140625" customWidth="1"/>
    <col min="15" max="15" width="3" customWidth="1"/>
    <col min="16" max="16" width="18" customWidth="1"/>
    <col min="17" max="17" width="3.28515625" customWidth="1"/>
    <col min="18" max="18" width="13.42578125" customWidth="1"/>
    <col min="19" max="19" width="4.28515625" customWidth="1"/>
    <col min="20" max="20" width="11.85546875" customWidth="1"/>
    <col min="21" max="21" width="11" customWidth="1"/>
  </cols>
  <sheetData>
    <row r="1" spans="1:25" x14ac:dyDescent="0.2">
      <c r="A1" s="65" t="s">
        <v>828</v>
      </c>
    </row>
    <row r="2" spans="1:25" ht="15.75" thickBot="1" x14ac:dyDescent="0.25">
      <c r="A2" s="4" t="s">
        <v>132</v>
      </c>
      <c r="B2" s="4"/>
      <c r="X2" s="18"/>
      <c r="Y2" s="18"/>
    </row>
    <row r="3" spans="1:25" ht="13.5" thickBot="1" x14ac:dyDescent="0.25">
      <c r="T3" s="208" t="s">
        <v>366</v>
      </c>
      <c r="U3" s="209"/>
    </row>
    <row r="4" spans="1:25" ht="42" customHeight="1" thickBot="1" x14ac:dyDescent="0.25">
      <c r="A4" s="210" t="s">
        <v>367</v>
      </c>
      <c r="B4" s="211"/>
      <c r="C4" s="9"/>
      <c r="D4" s="88" t="s">
        <v>368</v>
      </c>
      <c r="E4" s="9"/>
      <c r="F4" s="88" t="s">
        <v>369</v>
      </c>
      <c r="G4" s="9"/>
      <c r="H4" s="88" t="s">
        <v>745</v>
      </c>
      <c r="I4" s="14"/>
      <c r="J4" s="88" t="s">
        <v>456</v>
      </c>
      <c r="K4" s="14"/>
      <c r="L4" s="88" t="s">
        <v>370</v>
      </c>
      <c r="M4" s="14"/>
      <c r="N4" s="88" t="s">
        <v>872</v>
      </c>
      <c r="O4" s="14"/>
      <c r="P4" s="88" t="s">
        <v>461</v>
      </c>
      <c r="Q4" s="6"/>
      <c r="R4" s="88" t="s">
        <v>676</v>
      </c>
      <c r="S4" s="6"/>
      <c r="T4" s="88" t="s">
        <v>371</v>
      </c>
      <c r="U4" s="88" t="s">
        <v>372</v>
      </c>
    </row>
    <row r="5" spans="1:25" x14ac:dyDescent="0.2">
      <c r="A5" s="212" t="s">
        <v>373</v>
      </c>
      <c r="B5" s="212"/>
      <c r="D5" t="s">
        <v>743</v>
      </c>
      <c r="F5" s="89" t="s">
        <v>437</v>
      </c>
      <c r="H5" s="89" t="s">
        <v>746</v>
      </c>
      <c r="L5" s="2" t="s">
        <v>438</v>
      </c>
      <c r="M5" s="2"/>
      <c r="N5" s="89">
        <v>2000</v>
      </c>
      <c r="O5" s="2"/>
      <c r="P5" s="90">
        <v>2500</v>
      </c>
      <c r="R5" s="70">
        <v>500000</v>
      </c>
      <c r="T5" s="91">
        <v>3000</v>
      </c>
      <c r="U5" s="92"/>
      <c r="X5" s="18"/>
    </row>
    <row r="6" spans="1:25" x14ac:dyDescent="0.2">
      <c r="A6">
        <v>460</v>
      </c>
      <c r="B6" t="s">
        <v>635</v>
      </c>
      <c r="D6" t="s">
        <v>742</v>
      </c>
      <c r="F6" s="89" t="s">
        <v>744</v>
      </c>
      <c r="H6" s="89" t="s">
        <v>748</v>
      </c>
      <c r="J6" t="s">
        <v>728</v>
      </c>
      <c r="L6" s="2" t="s">
        <v>439</v>
      </c>
      <c r="M6" s="2"/>
      <c r="N6" s="89" t="s">
        <v>440</v>
      </c>
      <c r="O6" s="2"/>
      <c r="P6" s="92">
        <v>10000</v>
      </c>
      <c r="R6" s="70">
        <v>2000000</v>
      </c>
      <c r="T6" s="91"/>
      <c r="U6" s="92">
        <v>250000</v>
      </c>
      <c r="X6" s="18"/>
    </row>
    <row r="7" spans="1:25" x14ac:dyDescent="0.2">
      <c r="A7">
        <v>5000</v>
      </c>
      <c r="B7" t="s">
        <v>636</v>
      </c>
      <c r="D7" t="s">
        <v>738</v>
      </c>
      <c r="F7" s="89" t="s">
        <v>441</v>
      </c>
      <c r="H7" s="89" t="s">
        <v>747</v>
      </c>
      <c r="J7" t="s">
        <v>729</v>
      </c>
      <c r="L7" s="2" t="s">
        <v>442</v>
      </c>
      <c r="M7" s="20"/>
      <c r="N7" s="89">
        <v>2000</v>
      </c>
      <c r="O7" s="20"/>
      <c r="P7" s="92">
        <v>2500</v>
      </c>
      <c r="R7" s="70">
        <v>1000000</v>
      </c>
      <c r="T7" s="93"/>
      <c r="U7" s="92">
        <v>500000</v>
      </c>
      <c r="X7" s="18"/>
    </row>
    <row r="8" spans="1:25" x14ac:dyDescent="0.2">
      <c r="H8" s="20"/>
      <c r="L8" s="2"/>
      <c r="M8" s="20"/>
      <c r="N8" s="20"/>
      <c r="O8" s="20"/>
      <c r="T8" s="20"/>
      <c r="X8" s="18"/>
    </row>
    <row r="12" spans="1:25" ht="106.5" customHeight="1" x14ac:dyDescent="0.2">
      <c r="P12" s="94" t="s">
        <v>443</v>
      </c>
      <c r="R12" s="94" t="s">
        <v>444</v>
      </c>
      <c r="T12" s="213" t="s">
        <v>445</v>
      </c>
      <c r="U12" s="214"/>
    </row>
  </sheetData>
  <mergeCells count="4">
    <mergeCell ref="T3:U3"/>
    <mergeCell ref="A4:B4"/>
    <mergeCell ref="A5:B5"/>
    <mergeCell ref="T12:U12"/>
  </mergeCells>
  <pageMargins left="0.75" right="0.75" top="1" bottom="1" header="0.5" footer="0.5"/>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10"/>
  <sheetViews>
    <sheetView workbookViewId="0">
      <selection activeCell="A2" sqref="A2:D10"/>
    </sheetView>
  </sheetViews>
  <sheetFormatPr defaultRowHeight="12.75" x14ac:dyDescent="0.2"/>
  <cols>
    <col min="1" max="1" width="16.5703125" customWidth="1"/>
    <col min="2" max="2" width="20.7109375" customWidth="1"/>
    <col min="3" max="3" width="14.5703125" customWidth="1"/>
    <col min="4" max="4" width="11.42578125" customWidth="1"/>
    <col min="5" max="5" width="12.28515625" customWidth="1"/>
  </cols>
  <sheetData>
    <row r="2" spans="1:4" ht="51" customHeight="1" x14ac:dyDescent="0.2">
      <c r="A2" s="142" t="s">
        <v>821</v>
      </c>
      <c r="B2" s="142" t="s">
        <v>327</v>
      </c>
      <c r="C2" s="142" t="s">
        <v>328</v>
      </c>
      <c r="D2" s="142" t="s">
        <v>292</v>
      </c>
    </row>
    <row r="3" spans="1:4" x14ac:dyDescent="0.2">
      <c r="A3" s="143" t="s">
        <v>822</v>
      </c>
      <c r="B3" s="147" t="s">
        <v>331</v>
      </c>
      <c r="C3" s="146" t="s">
        <v>332</v>
      </c>
      <c r="D3" s="147">
        <v>100</v>
      </c>
    </row>
    <row r="4" spans="1:4" x14ac:dyDescent="0.2">
      <c r="A4" s="143" t="s">
        <v>823</v>
      </c>
      <c r="B4" s="147" t="s">
        <v>286</v>
      </c>
      <c r="C4" s="147">
        <v>20</v>
      </c>
      <c r="D4" s="146" t="s">
        <v>277</v>
      </c>
    </row>
    <row r="5" spans="1:4" x14ac:dyDescent="0.2">
      <c r="A5" s="143" t="s">
        <v>825</v>
      </c>
      <c r="B5" s="147" t="s">
        <v>287</v>
      </c>
      <c r="C5" s="146" t="s">
        <v>276</v>
      </c>
      <c r="D5" s="146" t="s">
        <v>273</v>
      </c>
    </row>
    <row r="6" spans="1:4" x14ac:dyDescent="0.2">
      <c r="A6" s="143" t="s">
        <v>824</v>
      </c>
      <c r="B6" s="147" t="s">
        <v>288</v>
      </c>
      <c r="C6" s="147">
        <v>25</v>
      </c>
      <c r="D6" s="147">
        <v>6</v>
      </c>
    </row>
    <row r="7" spans="1:4" x14ac:dyDescent="0.2">
      <c r="A7" s="143" t="s">
        <v>262</v>
      </c>
      <c r="B7" s="147" t="s">
        <v>289</v>
      </c>
      <c r="C7" s="147" t="s">
        <v>329</v>
      </c>
      <c r="D7" s="148" t="s">
        <v>330</v>
      </c>
    </row>
    <row r="8" spans="1:4" x14ac:dyDescent="0.2">
      <c r="A8" s="143" t="s">
        <v>826</v>
      </c>
      <c r="B8" s="147" t="s">
        <v>290</v>
      </c>
      <c r="C8" s="147">
        <v>10</v>
      </c>
      <c r="D8" s="147">
        <v>2</v>
      </c>
    </row>
    <row r="9" spans="1:4" x14ac:dyDescent="0.2">
      <c r="A9" s="143" t="s">
        <v>827</v>
      </c>
      <c r="B9" s="147" t="s">
        <v>291</v>
      </c>
      <c r="C9" s="146" t="s">
        <v>273</v>
      </c>
      <c r="D9" s="146" t="s">
        <v>273</v>
      </c>
    </row>
    <row r="10" spans="1:4" x14ac:dyDescent="0.2">
      <c r="A10" s="143" t="s">
        <v>70</v>
      </c>
      <c r="B10" s="147" t="s">
        <v>274</v>
      </c>
      <c r="C10" s="147" t="s">
        <v>275</v>
      </c>
      <c r="D10" s="147" t="s">
        <v>275</v>
      </c>
    </row>
  </sheetData>
  <pageMargins left="0.75" right="0.75" top="1" bottom="1" header="0.5" footer="0.5"/>
  <pageSetup paperSize="9" orientation="portrait" verticalDpi="0"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92"/>
  <sheetViews>
    <sheetView workbookViewId="0">
      <pane ySplit="2" topLeftCell="A156" activePane="bottomLeft" state="frozen"/>
      <selection pane="bottomLeft" activeCell="B180" sqref="B180"/>
    </sheetView>
  </sheetViews>
  <sheetFormatPr defaultRowHeight="12.75" x14ac:dyDescent="0.2"/>
  <cols>
    <col min="1" max="1" width="2.85546875" customWidth="1"/>
    <col min="2" max="2" width="17.28515625" customWidth="1"/>
    <col min="3" max="3" width="12.85546875" customWidth="1"/>
    <col min="4" max="4" width="24" customWidth="1"/>
    <col min="5" max="5" width="10.42578125" customWidth="1"/>
    <col min="6" max="6" width="13.42578125" customWidth="1"/>
    <col min="7" max="7" width="14.140625" customWidth="1"/>
    <col min="8" max="8" width="13.7109375" customWidth="1"/>
    <col min="9" max="9" width="10" customWidth="1"/>
    <col min="10" max="10" width="19.5703125" customWidth="1"/>
  </cols>
  <sheetData>
    <row r="1" spans="1:10" ht="18.75" x14ac:dyDescent="0.3">
      <c r="A1" s="23" t="s">
        <v>349</v>
      </c>
    </row>
    <row r="2" spans="1:10" ht="36" customHeight="1" x14ac:dyDescent="0.2">
      <c r="A2" s="96"/>
      <c r="B2" s="97" t="s">
        <v>350</v>
      </c>
      <c r="C2" s="97" t="s">
        <v>450</v>
      </c>
      <c r="D2" s="97" t="s">
        <v>351</v>
      </c>
      <c r="E2" s="97" t="s">
        <v>352</v>
      </c>
      <c r="F2" s="97" t="s">
        <v>353</v>
      </c>
      <c r="G2" s="100" t="s">
        <v>354</v>
      </c>
      <c r="H2" s="100" t="s">
        <v>355</v>
      </c>
      <c r="I2" s="97" t="s">
        <v>745</v>
      </c>
      <c r="J2" s="97" t="s">
        <v>356</v>
      </c>
    </row>
    <row r="3" spans="1:10" s="95" customFormat="1" x14ac:dyDescent="0.2">
      <c r="B3" s="106" t="s">
        <v>822</v>
      </c>
      <c r="C3" s="106" t="s">
        <v>446</v>
      </c>
      <c r="D3" s="106" t="s">
        <v>361</v>
      </c>
      <c r="E3" s="106" t="s">
        <v>694</v>
      </c>
      <c r="F3" s="106" t="s">
        <v>683</v>
      </c>
      <c r="G3" s="56" t="s">
        <v>451</v>
      </c>
      <c r="H3" s="56" t="s">
        <v>453</v>
      </c>
      <c r="I3" s="106" t="s">
        <v>746</v>
      </c>
      <c r="J3" s="104" t="s">
        <v>447</v>
      </c>
    </row>
    <row r="4" spans="1:10" s="95" customFormat="1" x14ac:dyDescent="0.2">
      <c r="B4" s="56" t="s">
        <v>822</v>
      </c>
      <c r="C4" s="56" t="s">
        <v>446</v>
      </c>
      <c r="D4" s="56" t="s">
        <v>361</v>
      </c>
      <c r="E4" s="56" t="s">
        <v>694</v>
      </c>
      <c r="F4" s="56" t="s">
        <v>683</v>
      </c>
      <c r="G4" s="56" t="s">
        <v>451</v>
      </c>
      <c r="H4" s="56" t="s">
        <v>453</v>
      </c>
      <c r="I4" s="56" t="s">
        <v>748</v>
      </c>
      <c r="J4" s="101" t="s">
        <v>447</v>
      </c>
    </row>
    <row r="5" spans="1:10" s="95" customFormat="1" x14ac:dyDescent="0.2">
      <c r="B5" s="56" t="s">
        <v>822</v>
      </c>
      <c r="C5" s="56" t="s">
        <v>446</v>
      </c>
      <c r="D5" s="56" t="s">
        <v>361</v>
      </c>
      <c r="E5" s="56" t="s">
        <v>694</v>
      </c>
      <c r="F5" s="56" t="s">
        <v>683</v>
      </c>
      <c r="G5" s="56" t="s">
        <v>451</v>
      </c>
      <c r="H5" s="56" t="s">
        <v>453</v>
      </c>
      <c r="I5" s="56" t="s">
        <v>747</v>
      </c>
      <c r="J5" s="101" t="s">
        <v>447</v>
      </c>
    </row>
    <row r="6" spans="1:10" s="95" customFormat="1" x14ac:dyDescent="0.2">
      <c r="B6" s="56" t="s">
        <v>822</v>
      </c>
      <c r="C6" s="56" t="s">
        <v>446</v>
      </c>
      <c r="D6" s="56" t="s">
        <v>361</v>
      </c>
      <c r="E6" s="56" t="s">
        <v>694</v>
      </c>
      <c r="F6" s="56" t="s">
        <v>684</v>
      </c>
      <c r="G6" s="56" t="s">
        <v>451</v>
      </c>
      <c r="H6" s="56" t="s">
        <v>453</v>
      </c>
      <c r="I6" s="56" t="s">
        <v>746</v>
      </c>
      <c r="J6" s="101" t="s">
        <v>447</v>
      </c>
    </row>
    <row r="7" spans="1:10" s="95" customFormat="1" x14ac:dyDescent="0.2">
      <c r="B7" s="56" t="s">
        <v>822</v>
      </c>
      <c r="C7" s="56" t="s">
        <v>446</v>
      </c>
      <c r="D7" s="56" t="s">
        <v>361</v>
      </c>
      <c r="E7" s="56" t="s">
        <v>694</v>
      </c>
      <c r="F7" s="56" t="s">
        <v>684</v>
      </c>
      <c r="G7" s="56" t="s">
        <v>451</v>
      </c>
      <c r="H7" s="56" t="s">
        <v>453</v>
      </c>
      <c r="I7" s="56" t="s">
        <v>748</v>
      </c>
      <c r="J7" s="101" t="s">
        <v>447</v>
      </c>
    </row>
    <row r="8" spans="1:10" s="95" customFormat="1" x14ac:dyDescent="0.2">
      <c r="B8" s="56" t="s">
        <v>822</v>
      </c>
      <c r="C8" s="56" t="s">
        <v>446</v>
      </c>
      <c r="D8" s="56" t="s">
        <v>361</v>
      </c>
      <c r="E8" s="56" t="s">
        <v>694</v>
      </c>
      <c r="F8" s="56" t="s">
        <v>684</v>
      </c>
      <c r="G8" s="56" t="s">
        <v>451</v>
      </c>
      <c r="H8" s="56" t="s">
        <v>453</v>
      </c>
      <c r="I8" s="56" t="s">
        <v>747</v>
      </c>
      <c r="J8" s="101" t="s">
        <v>447</v>
      </c>
    </row>
    <row r="9" spans="1:10" s="73" customFormat="1" x14ac:dyDescent="0.2">
      <c r="B9" s="56" t="s">
        <v>822</v>
      </c>
      <c r="C9" s="56" t="s">
        <v>446</v>
      </c>
      <c r="D9" s="56" t="s">
        <v>361</v>
      </c>
      <c r="E9" s="56" t="s">
        <v>695</v>
      </c>
      <c r="F9" s="56" t="s">
        <v>357</v>
      </c>
      <c r="G9" s="56" t="s">
        <v>358</v>
      </c>
      <c r="H9" s="56" t="s">
        <v>453</v>
      </c>
      <c r="I9" s="56" t="s">
        <v>746</v>
      </c>
      <c r="J9" s="101" t="s">
        <v>448</v>
      </c>
    </row>
    <row r="10" spans="1:10" s="73" customFormat="1" x14ac:dyDescent="0.2">
      <c r="B10" s="56" t="s">
        <v>822</v>
      </c>
      <c r="C10" s="56" t="s">
        <v>446</v>
      </c>
      <c r="D10" s="56" t="s">
        <v>361</v>
      </c>
      <c r="E10" s="56" t="s">
        <v>695</v>
      </c>
      <c r="F10" s="56" t="s">
        <v>357</v>
      </c>
      <c r="G10" s="56" t="s">
        <v>358</v>
      </c>
      <c r="H10" s="56" t="s">
        <v>453</v>
      </c>
      <c r="I10" s="56" t="s">
        <v>748</v>
      </c>
      <c r="J10" s="101" t="s">
        <v>448</v>
      </c>
    </row>
    <row r="11" spans="1:10" s="73" customFormat="1" x14ac:dyDescent="0.2">
      <c r="B11" s="56" t="s">
        <v>822</v>
      </c>
      <c r="C11" s="56" t="s">
        <v>446</v>
      </c>
      <c r="D11" s="56" t="s">
        <v>361</v>
      </c>
      <c r="E11" s="56" t="s">
        <v>695</v>
      </c>
      <c r="F11" s="56" t="s">
        <v>357</v>
      </c>
      <c r="G11" s="56" t="s">
        <v>358</v>
      </c>
      <c r="H11" s="56" t="s">
        <v>453</v>
      </c>
      <c r="I11" s="56" t="s">
        <v>747</v>
      </c>
      <c r="J11" s="101" t="s">
        <v>448</v>
      </c>
    </row>
    <row r="12" spans="1:10" s="73" customFormat="1" x14ac:dyDescent="0.2">
      <c r="B12" s="56" t="s">
        <v>822</v>
      </c>
      <c r="C12" s="56" t="s">
        <v>446</v>
      </c>
      <c r="D12" s="56" t="s">
        <v>361</v>
      </c>
      <c r="E12" s="56" t="s">
        <v>695</v>
      </c>
      <c r="F12" s="56" t="s">
        <v>684</v>
      </c>
      <c r="G12" s="56" t="s">
        <v>358</v>
      </c>
      <c r="H12" s="56" t="s">
        <v>453</v>
      </c>
      <c r="I12" s="56" t="s">
        <v>746</v>
      </c>
      <c r="J12" s="101" t="s">
        <v>448</v>
      </c>
    </row>
    <row r="13" spans="1:10" s="73" customFormat="1" x14ac:dyDescent="0.2">
      <c r="B13" s="56" t="s">
        <v>822</v>
      </c>
      <c r="C13" s="56" t="s">
        <v>446</v>
      </c>
      <c r="D13" s="56" t="s">
        <v>361</v>
      </c>
      <c r="E13" s="56" t="s">
        <v>695</v>
      </c>
      <c r="F13" s="56" t="s">
        <v>684</v>
      </c>
      <c r="G13" s="56" t="s">
        <v>358</v>
      </c>
      <c r="H13" s="56" t="s">
        <v>453</v>
      </c>
      <c r="I13" s="56" t="s">
        <v>748</v>
      </c>
      <c r="J13" s="101" t="s">
        <v>448</v>
      </c>
    </row>
    <row r="14" spans="1:10" s="73" customFormat="1" x14ac:dyDescent="0.2">
      <c r="B14" s="56" t="s">
        <v>822</v>
      </c>
      <c r="C14" s="56" t="s">
        <v>446</v>
      </c>
      <c r="D14" s="56" t="s">
        <v>361</v>
      </c>
      <c r="E14" s="56" t="s">
        <v>695</v>
      </c>
      <c r="F14" s="56" t="s">
        <v>684</v>
      </c>
      <c r="G14" s="56" t="s">
        <v>358</v>
      </c>
      <c r="H14" s="56" t="s">
        <v>453</v>
      </c>
      <c r="I14" s="56" t="s">
        <v>747</v>
      </c>
      <c r="J14" s="101" t="s">
        <v>448</v>
      </c>
    </row>
    <row r="15" spans="1:10" s="73" customFormat="1" x14ac:dyDescent="0.2">
      <c r="B15" s="56" t="s">
        <v>822</v>
      </c>
      <c r="C15" s="56" t="s">
        <v>446</v>
      </c>
      <c r="D15" s="56" t="s">
        <v>361</v>
      </c>
      <c r="E15" s="56" t="s">
        <v>695</v>
      </c>
      <c r="F15" s="56" t="s">
        <v>449</v>
      </c>
      <c r="G15" s="56" t="s">
        <v>358</v>
      </c>
      <c r="H15" s="56" t="s">
        <v>453</v>
      </c>
      <c r="I15" s="56" t="s">
        <v>746</v>
      </c>
      <c r="J15" s="101" t="s">
        <v>448</v>
      </c>
    </row>
    <row r="16" spans="1:10" s="73" customFormat="1" x14ac:dyDescent="0.2">
      <c r="B16" s="56" t="s">
        <v>822</v>
      </c>
      <c r="C16" s="56" t="s">
        <v>446</v>
      </c>
      <c r="D16" s="56" t="s">
        <v>361</v>
      </c>
      <c r="E16" s="56" t="s">
        <v>695</v>
      </c>
      <c r="F16" s="56" t="s">
        <v>449</v>
      </c>
      <c r="G16" s="56" t="s">
        <v>358</v>
      </c>
      <c r="H16" s="56" t="s">
        <v>453</v>
      </c>
      <c r="I16" s="56" t="s">
        <v>748</v>
      </c>
      <c r="J16" s="101" t="s">
        <v>448</v>
      </c>
    </row>
    <row r="17" spans="1:10" s="73" customFormat="1" x14ac:dyDescent="0.2">
      <c r="B17" s="56" t="s">
        <v>822</v>
      </c>
      <c r="C17" s="56" t="s">
        <v>446</v>
      </c>
      <c r="D17" s="56" t="s">
        <v>361</v>
      </c>
      <c r="E17" s="56" t="s">
        <v>695</v>
      </c>
      <c r="F17" s="56" t="s">
        <v>449</v>
      </c>
      <c r="G17" s="56" t="s">
        <v>358</v>
      </c>
      <c r="H17" s="56" t="s">
        <v>453</v>
      </c>
      <c r="I17" s="56" t="s">
        <v>747</v>
      </c>
      <c r="J17" s="101" t="s">
        <v>448</v>
      </c>
    </row>
    <row r="18" spans="1:10" s="73" customFormat="1" x14ac:dyDescent="0.2">
      <c r="B18" s="56" t="s">
        <v>822</v>
      </c>
      <c r="C18" s="56" t="s">
        <v>446</v>
      </c>
      <c r="D18" s="56" t="s">
        <v>361</v>
      </c>
      <c r="E18" s="56" t="s">
        <v>695</v>
      </c>
      <c r="F18" s="56" t="s">
        <v>687</v>
      </c>
      <c r="G18" s="56" t="s">
        <v>358</v>
      </c>
      <c r="H18" s="56" t="s">
        <v>453</v>
      </c>
      <c r="I18" s="56" t="s">
        <v>746</v>
      </c>
      <c r="J18" s="101" t="s">
        <v>448</v>
      </c>
    </row>
    <row r="19" spans="1:10" s="73" customFormat="1" x14ac:dyDescent="0.2">
      <c r="B19" s="56" t="s">
        <v>822</v>
      </c>
      <c r="C19" s="56" t="s">
        <v>446</v>
      </c>
      <c r="D19" s="56" t="s">
        <v>361</v>
      </c>
      <c r="E19" s="56" t="s">
        <v>695</v>
      </c>
      <c r="F19" s="56" t="s">
        <v>687</v>
      </c>
      <c r="G19" s="56" t="s">
        <v>358</v>
      </c>
      <c r="H19" s="56" t="s">
        <v>453</v>
      </c>
      <c r="I19" s="56" t="s">
        <v>748</v>
      </c>
      <c r="J19" s="101" t="s">
        <v>448</v>
      </c>
    </row>
    <row r="20" spans="1:10" s="73" customFormat="1" ht="13.5" thickBot="1" x14ac:dyDescent="0.25">
      <c r="A20" s="98"/>
      <c r="B20" s="105" t="s">
        <v>822</v>
      </c>
      <c r="C20" s="105" t="s">
        <v>446</v>
      </c>
      <c r="D20" s="105" t="s">
        <v>361</v>
      </c>
      <c r="E20" s="105" t="s">
        <v>695</v>
      </c>
      <c r="F20" s="105" t="s">
        <v>687</v>
      </c>
      <c r="G20" s="105" t="s">
        <v>358</v>
      </c>
      <c r="H20" s="105" t="s">
        <v>453</v>
      </c>
      <c r="I20" s="105" t="s">
        <v>747</v>
      </c>
      <c r="J20" s="103" t="s">
        <v>448</v>
      </c>
    </row>
    <row r="21" spans="1:10" x14ac:dyDescent="0.2">
      <c r="B21" s="22" t="s">
        <v>823</v>
      </c>
      <c r="C21" s="22" t="s">
        <v>446</v>
      </c>
      <c r="D21" s="22" t="s">
        <v>360</v>
      </c>
      <c r="E21" s="22" t="s">
        <v>694</v>
      </c>
      <c r="F21" s="22" t="s">
        <v>683</v>
      </c>
      <c r="G21" s="22" t="s">
        <v>451</v>
      </c>
      <c r="H21" s="22" t="s">
        <v>363</v>
      </c>
      <c r="I21" s="56" t="s">
        <v>746</v>
      </c>
      <c r="J21" s="101" t="s">
        <v>447</v>
      </c>
    </row>
    <row r="22" spans="1:10" x14ac:dyDescent="0.2">
      <c r="B22" s="22" t="s">
        <v>823</v>
      </c>
      <c r="C22" s="22" t="s">
        <v>446</v>
      </c>
      <c r="D22" s="22" t="s">
        <v>360</v>
      </c>
      <c r="E22" s="22" t="s">
        <v>694</v>
      </c>
      <c r="F22" s="22" t="s">
        <v>683</v>
      </c>
      <c r="G22" s="22" t="s">
        <v>451</v>
      </c>
      <c r="H22" s="22" t="s">
        <v>363</v>
      </c>
      <c r="I22" s="56" t="s">
        <v>748</v>
      </c>
      <c r="J22" s="101" t="s">
        <v>447</v>
      </c>
    </row>
    <row r="23" spans="1:10" x14ac:dyDescent="0.2">
      <c r="B23" s="22" t="s">
        <v>823</v>
      </c>
      <c r="C23" s="22" t="s">
        <v>446</v>
      </c>
      <c r="D23" s="22" t="s">
        <v>360</v>
      </c>
      <c r="E23" s="22" t="s">
        <v>694</v>
      </c>
      <c r="F23" s="22" t="s">
        <v>683</v>
      </c>
      <c r="G23" s="22" t="s">
        <v>451</v>
      </c>
      <c r="H23" s="22" t="s">
        <v>363</v>
      </c>
      <c r="I23" s="56" t="s">
        <v>747</v>
      </c>
      <c r="J23" s="101" t="s">
        <v>447</v>
      </c>
    </row>
    <row r="24" spans="1:10" x14ac:dyDescent="0.2">
      <c r="B24" s="22" t="s">
        <v>823</v>
      </c>
      <c r="C24" s="22" t="s">
        <v>446</v>
      </c>
      <c r="D24" s="22" t="s">
        <v>360</v>
      </c>
      <c r="E24" s="22" t="s">
        <v>694</v>
      </c>
      <c r="F24" s="22" t="s">
        <v>684</v>
      </c>
      <c r="G24" s="22" t="s">
        <v>451</v>
      </c>
      <c r="H24" s="22" t="s">
        <v>363</v>
      </c>
      <c r="I24" s="56" t="s">
        <v>746</v>
      </c>
      <c r="J24" s="101" t="s">
        <v>447</v>
      </c>
    </row>
    <row r="25" spans="1:10" x14ac:dyDescent="0.2">
      <c r="B25" s="22" t="s">
        <v>823</v>
      </c>
      <c r="C25" s="22" t="s">
        <v>446</v>
      </c>
      <c r="D25" s="22" t="s">
        <v>360</v>
      </c>
      <c r="E25" s="22" t="s">
        <v>694</v>
      </c>
      <c r="F25" s="22" t="s">
        <v>684</v>
      </c>
      <c r="G25" s="22" t="s">
        <v>451</v>
      </c>
      <c r="H25" s="22" t="s">
        <v>363</v>
      </c>
      <c r="I25" s="56" t="s">
        <v>748</v>
      </c>
      <c r="J25" s="101" t="s">
        <v>447</v>
      </c>
    </row>
    <row r="26" spans="1:10" ht="13.5" thickBot="1" x14ac:dyDescent="0.25">
      <c r="A26" s="99"/>
      <c r="B26" s="102" t="s">
        <v>823</v>
      </c>
      <c r="C26" s="102" t="s">
        <v>446</v>
      </c>
      <c r="D26" s="102" t="s">
        <v>360</v>
      </c>
      <c r="E26" s="102" t="s">
        <v>694</v>
      </c>
      <c r="F26" s="102" t="s">
        <v>684</v>
      </c>
      <c r="G26" s="102" t="s">
        <v>451</v>
      </c>
      <c r="H26" s="102" t="s">
        <v>363</v>
      </c>
      <c r="I26" s="105" t="s">
        <v>747</v>
      </c>
      <c r="J26" s="103" t="s">
        <v>447</v>
      </c>
    </row>
    <row r="27" spans="1:10" x14ac:dyDescent="0.2">
      <c r="B27" s="22" t="s">
        <v>824</v>
      </c>
      <c r="C27" s="22" t="s">
        <v>446</v>
      </c>
      <c r="D27" s="22" t="s">
        <v>360</v>
      </c>
      <c r="E27" s="22" t="s">
        <v>694</v>
      </c>
      <c r="F27" s="22" t="s">
        <v>683</v>
      </c>
      <c r="G27" s="22" t="s">
        <v>451</v>
      </c>
      <c r="H27" s="107" t="s">
        <v>454</v>
      </c>
      <c r="I27" s="22" t="s">
        <v>746</v>
      </c>
      <c r="J27" s="101" t="s">
        <v>447</v>
      </c>
    </row>
    <row r="28" spans="1:10" x14ac:dyDescent="0.2">
      <c r="B28" s="22" t="s">
        <v>824</v>
      </c>
      <c r="C28" s="22" t="s">
        <v>446</v>
      </c>
      <c r="D28" s="22" t="s">
        <v>360</v>
      </c>
      <c r="E28" s="22" t="s">
        <v>694</v>
      </c>
      <c r="F28" s="22" t="s">
        <v>683</v>
      </c>
      <c r="G28" s="22" t="s">
        <v>451</v>
      </c>
      <c r="H28" s="107" t="s">
        <v>454</v>
      </c>
      <c r="I28" s="22" t="s">
        <v>231</v>
      </c>
      <c r="J28" s="101" t="s">
        <v>447</v>
      </c>
    </row>
    <row r="29" spans="1:10" x14ac:dyDescent="0.2">
      <c r="B29" s="22" t="s">
        <v>824</v>
      </c>
      <c r="C29" s="22" t="s">
        <v>446</v>
      </c>
      <c r="D29" s="22" t="s">
        <v>360</v>
      </c>
      <c r="E29" s="22" t="s">
        <v>694</v>
      </c>
      <c r="F29" s="22" t="s">
        <v>683</v>
      </c>
      <c r="G29" s="22" t="s">
        <v>451</v>
      </c>
      <c r="H29" s="107" t="s">
        <v>454</v>
      </c>
      <c r="I29" s="22" t="s">
        <v>747</v>
      </c>
      <c r="J29" s="101" t="s">
        <v>447</v>
      </c>
    </row>
    <row r="30" spans="1:10" x14ac:dyDescent="0.2">
      <c r="B30" s="22" t="s">
        <v>824</v>
      </c>
      <c r="C30" s="22" t="s">
        <v>446</v>
      </c>
      <c r="D30" s="22" t="s">
        <v>360</v>
      </c>
      <c r="E30" s="22" t="s">
        <v>694</v>
      </c>
      <c r="F30" s="22" t="s">
        <v>683</v>
      </c>
      <c r="G30" s="22" t="s">
        <v>451</v>
      </c>
      <c r="H30" s="107" t="s">
        <v>454</v>
      </c>
      <c r="I30" s="22" t="s">
        <v>757</v>
      </c>
      <c r="J30" s="101" t="s">
        <v>447</v>
      </c>
    </row>
    <row r="31" spans="1:10" x14ac:dyDescent="0.2">
      <c r="B31" s="22" t="s">
        <v>824</v>
      </c>
      <c r="C31" s="22" t="s">
        <v>446</v>
      </c>
      <c r="D31" s="22" t="s">
        <v>360</v>
      </c>
      <c r="E31" s="22" t="s">
        <v>694</v>
      </c>
      <c r="F31" s="22" t="s">
        <v>683</v>
      </c>
      <c r="G31" s="22" t="s">
        <v>451</v>
      </c>
      <c r="H31" s="107" t="s">
        <v>454</v>
      </c>
      <c r="I31" s="22" t="s">
        <v>758</v>
      </c>
      <c r="J31" s="101" t="s">
        <v>447</v>
      </c>
    </row>
    <row r="32" spans="1:10" x14ac:dyDescent="0.2">
      <c r="B32" s="22" t="s">
        <v>824</v>
      </c>
      <c r="C32" s="22" t="s">
        <v>446</v>
      </c>
      <c r="D32" s="22" t="s">
        <v>360</v>
      </c>
      <c r="E32" s="22" t="s">
        <v>694</v>
      </c>
      <c r="F32" s="22" t="s">
        <v>683</v>
      </c>
      <c r="G32" s="22" t="s">
        <v>451</v>
      </c>
      <c r="H32" s="107" t="s">
        <v>454</v>
      </c>
      <c r="I32" s="22" t="s">
        <v>759</v>
      </c>
      <c r="J32" s="101" t="s">
        <v>447</v>
      </c>
    </row>
    <row r="33" spans="2:10" x14ac:dyDescent="0.2">
      <c r="B33" s="22" t="s">
        <v>824</v>
      </c>
      <c r="C33" s="22" t="s">
        <v>446</v>
      </c>
      <c r="D33" s="22" t="s">
        <v>360</v>
      </c>
      <c r="E33" s="22" t="s">
        <v>694</v>
      </c>
      <c r="F33" s="22" t="s">
        <v>683</v>
      </c>
      <c r="G33" s="22" t="s">
        <v>451</v>
      </c>
      <c r="H33" s="107" t="s">
        <v>454</v>
      </c>
      <c r="I33" s="22" t="s">
        <v>232</v>
      </c>
      <c r="J33" s="101" t="s">
        <v>447</v>
      </c>
    </row>
    <row r="34" spans="2:10" x14ac:dyDescent="0.2">
      <c r="B34" s="22" t="s">
        <v>824</v>
      </c>
      <c r="C34" s="22" t="s">
        <v>446</v>
      </c>
      <c r="D34" s="22" t="s">
        <v>360</v>
      </c>
      <c r="E34" s="22" t="s">
        <v>694</v>
      </c>
      <c r="F34" s="22" t="s">
        <v>683</v>
      </c>
      <c r="G34" s="22" t="s">
        <v>451</v>
      </c>
      <c r="H34" s="107" t="s">
        <v>454</v>
      </c>
      <c r="I34" s="22" t="s">
        <v>761</v>
      </c>
      <c r="J34" s="101" t="s">
        <v>447</v>
      </c>
    </row>
    <row r="35" spans="2:10" x14ac:dyDescent="0.2">
      <c r="B35" s="22" t="s">
        <v>824</v>
      </c>
      <c r="C35" s="22" t="s">
        <v>446</v>
      </c>
      <c r="D35" s="22" t="s">
        <v>360</v>
      </c>
      <c r="E35" s="22" t="s">
        <v>694</v>
      </c>
      <c r="F35" s="22" t="s">
        <v>683</v>
      </c>
      <c r="G35" s="22" t="s">
        <v>451</v>
      </c>
      <c r="H35" s="107" t="s">
        <v>454</v>
      </c>
      <c r="I35" s="22" t="s">
        <v>762</v>
      </c>
      <c r="J35" s="101" t="s">
        <v>447</v>
      </c>
    </row>
    <row r="36" spans="2:10" x14ac:dyDescent="0.2">
      <c r="B36" s="22" t="s">
        <v>824</v>
      </c>
      <c r="C36" s="22" t="s">
        <v>446</v>
      </c>
      <c r="D36" s="22" t="s">
        <v>360</v>
      </c>
      <c r="E36" s="22" t="s">
        <v>694</v>
      </c>
      <c r="F36" s="22" t="s">
        <v>683</v>
      </c>
      <c r="G36" s="22" t="s">
        <v>451</v>
      </c>
      <c r="H36" s="107" t="s">
        <v>454</v>
      </c>
      <c r="I36" s="22" t="s">
        <v>763</v>
      </c>
      <c r="J36" s="101" t="s">
        <v>447</v>
      </c>
    </row>
    <row r="37" spans="2:10" x14ac:dyDescent="0.2">
      <c r="B37" s="22" t="s">
        <v>824</v>
      </c>
      <c r="C37" s="22" t="s">
        <v>446</v>
      </c>
      <c r="D37" s="22" t="s">
        <v>360</v>
      </c>
      <c r="E37" s="22" t="s">
        <v>694</v>
      </c>
      <c r="F37" s="22" t="s">
        <v>683</v>
      </c>
      <c r="G37" s="22" t="s">
        <v>451</v>
      </c>
      <c r="H37" s="107" t="s">
        <v>454</v>
      </c>
      <c r="I37" s="22" t="s">
        <v>764</v>
      </c>
      <c r="J37" s="101" t="s">
        <v>447</v>
      </c>
    </row>
    <row r="38" spans="2:10" x14ac:dyDescent="0.2">
      <c r="B38" s="22" t="s">
        <v>824</v>
      </c>
      <c r="C38" s="22" t="s">
        <v>446</v>
      </c>
      <c r="D38" s="22" t="s">
        <v>360</v>
      </c>
      <c r="E38" s="22" t="s">
        <v>695</v>
      </c>
      <c r="F38" s="22" t="s">
        <v>357</v>
      </c>
      <c r="G38" s="22" t="s">
        <v>774</v>
      </c>
      <c r="H38" s="22" t="s">
        <v>454</v>
      </c>
      <c r="I38" s="22" t="s">
        <v>746</v>
      </c>
      <c r="J38" s="101" t="s">
        <v>448</v>
      </c>
    </row>
    <row r="39" spans="2:10" x14ac:dyDescent="0.2">
      <c r="B39" s="22" t="s">
        <v>824</v>
      </c>
      <c r="C39" s="22" t="s">
        <v>446</v>
      </c>
      <c r="D39" s="22" t="s">
        <v>360</v>
      </c>
      <c r="E39" s="22" t="s">
        <v>695</v>
      </c>
      <c r="F39" s="22" t="s">
        <v>357</v>
      </c>
      <c r="G39" s="22" t="s">
        <v>774</v>
      </c>
      <c r="H39" s="22" t="s">
        <v>454</v>
      </c>
      <c r="I39" s="22" t="s">
        <v>231</v>
      </c>
      <c r="J39" s="101" t="s">
        <v>448</v>
      </c>
    </row>
    <row r="40" spans="2:10" x14ac:dyDescent="0.2">
      <c r="B40" s="22" t="s">
        <v>824</v>
      </c>
      <c r="C40" s="22" t="s">
        <v>446</v>
      </c>
      <c r="D40" s="22" t="s">
        <v>360</v>
      </c>
      <c r="E40" s="22" t="s">
        <v>695</v>
      </c>
      <c r="F40" s="22" t="s">
        <v>357</v>
      </c>
      <c r="G40" s="22" t="s">
        <v>774</v>
      </c>
      <c r="H40" s="22" t="s">
        <v>454</v>
      </c>
      <c r="I40" s="22" t="s">
        <v>747</v>
      </c>
      <c r="J40" s="101" t="s">
        <v>448</v>
      </c>
    </row>
    <row r="41" spans="2:10" x14ac:dyDescent="0.2">
      <c r="B41" s="22" t="s">
        <v>824</v>
      </c>
      <c r="C41" s="22" t="s">
        <v>446</v>
      </c>
      <c r="D41" s="22" t="s">
        <v>360</v>
      </c>
      <c r="E41" s="22" t="s">
        <v>695</v>
      </c>
      <c r="F41" s="22" t="s">
        <v>357</v>
      </c>
      <c r="G41" s="22" t="s">
        <v>774</v>
      </c>
      <c r="H41" s="22" t="s">
        <v>454</v>
      </c>
      <c r="I41" s="22" t="s">
        <v>757</v>
      </c>
      <c r="J41" s="101" t="s">
        <v>448</v>
      </c>
    </row>
    <row r="42" spans="2:10" x14ac:dyDescent="0.2">
      <c r="B42" s="22" t="s">
        <v>824</v>
      </c>
      <c r="C42" s="22" t="s">
        <v>446</v>
      </c>
      <c r="D42" s="22" t="s">
        <v>360</v>
      </c>
      <c r="E42" s="22" t="s">
        <v>695</v>
      </c>
      <c r="F42" s="22" t="s">
        <v>357</v>
      </c>
      <c r="G42" s="22" t="s">
        <v>774</v>
      </c>
      <c r="H42" s="22" t="s">
        <v>454</v>
      </c>
      <c r="I42" s="22" t="s">
        <v>758</v>
      </c>
      <c r="J42" s="101" t="s">
        <v>448</v>
      </c>
    </row>
    <row r="43" spans="2:10" x14ac:dyDescent="0.2">
      <c r="B43" s="22" t="s">
        <v>824</v>
      </c>
      <c r="C43" s="22" t="s">
        <v>446</v>
      </c>
      <c r="D43" s="22" t="s">
        <v>360</v>
      </c>
      <c r="E43" s="22" t="s">
        <v>695</v>
      </c>
      <c r="F43" s="22" t="s">
        <v>357</v>
      </c>
      <c r="G43" s="22" t="s">
        <v>774</v>
      </c>
      <c r="H43" s="22" t="s">
        <v>454</v>
      </c>
      <c r="I43" s="22" t="s">
        <v>759</v>
      </c>
      <c r="J43" s="101" t="s">
        <v>448</v>
      </c>
    </row>
    <row r="44" spans="2:10" x14ac:dyDescent="0.2">
      <c r="B44" s="22" t="s">
        <v>824</v>
      </c>
      <c r="C44" s="22" t="s">
        <v>446</v>
      </c>
      <c r="D44" s="22" t="s">
        <v>360</v>
      </c>
      <c r="E44" s="22" t="s">
        <v>695</v>
      </c>
      <c r="F44" s="22" t="s">
        <v>357</v>
      </c>
      <c r="G44" s="22" t="s">
        <v>774</v>
      </c>
      <c r="H44" s="22" t="s">
        <v>454</v>
      </c>
      <c r="I44" s="22" t="s">
        <v>232</v>
      </c>
      <c r="J44" s="101" t="s">
        <v>448</v>
      </c>
    </row>
    <row r="45" spans="2:10" x14ac:dyDescent="0.2">
      <c r="B45" s="22" t="s">
        <v>824</v>
      </c>
      <c r="C45" s="22" t="s">
        <v>446</v>
      </c>
      <c r="D45" s="22" t="s">
        <v>360</v>
      </c>
      <c r="E45" s="22" t="s">
        <v>695</v>
      </c>
      <c r="F45" s="22" t="s">
        <v>357</v>
      </c>
      <c r="G45" s="22" t="s">
        <v>774</v>
      </c>
      <c r="H45" s="22" t="s">
        <v>454</v>
      </c>
      <c r="I45" s="22" t="s">
        <v>761</v>
      </c>
      <c r="J45" s="101" t="s">
        <v>448</v>
      </c>
    </row>
    <row r="46" spans="2:10" x14ac:dyDescent="0.2">
      <c r="B46" s="22" t="s">
        <v>824</v>
      </c>
      <c r="C46" s="22" t="s">
        <v>446</v>
      </c>
      <c r="D46" s="22" t="s">
        <v>360</v>
      </c>
      <c r="E46" s="22" t="s">
        <v>695</v>
      </c>
      <c r="F46" s="22" t="s">
        <v>357</v>
      </c>
      <c r="G46" s="22" t="s">
        <v>774</v>
      </c>
      <c r="H46" s="22" t="s">
        <v>454</v>
      </c>
      <c r="I46" s="22" t="s">
        <v>762</v>
      </c>
      <c r="J46" s="101" t="s">
        <v>448</v>
      </c>
    </row>
    <row r="47" spans="2:10" x14ac:dyDescent="0.2">
      <c r="B47" s="22" t="s">
        <v>824</v>
      </c>
      <c r="C47" s="22" t="s">
        <v>446</v>
      </c>
      <c r="D47" s="22" t="s">
        <v>360</v>
      </c>
      <c r="E47" s="22" t="s">
        <v>695</v>
      </c>
      <c r="F47" s="22" t="s">
        <v>357</v>
      </c>
      <c r="G47" s="22" t="s">
        <v>774</v>
      </c>
      <c r="H47" s="22" t="s">
        <v>454</v>
      </c>
      <c r="I47" s="22" t="s">
        <v>763</v>
      </c>
      <c r="J47" s="101" t="s">
        <v>448</v>
      </c>
    </row>
    <row r="48" spans="2:10" x14ac:dyDescent="0.2">
      <c r="B48" s="22" t="s">
        <v>824</v>
      </c>
      <c r="C48" s="22" t="s">
        <v>446</v>
      </c>
      <c r="D48" s="22" t="s">
        <v>360</v>
      </c>
      <c r="E48" s="22" t="s">
        <v>695</v>
      </c>
      <c r="F48" s="22" t="s">
        <v>357</v>
      </c>
      <c r="G48" s="22" t="s">
        <v>774</v>
      </c>
      <c r="H48" s="22" t="s">
        <v>454</v>
      </c>
      <c r="I48" s="22" t="s">
        <v>764</v>
      </c>
      <c r="J48" s="101" t="s">
        <v>448</v>
      </c>
    </row>
    <row r="49" spans="2:10" x14ac:dyDescent="0.2">
      <c r="B49" s="22" t="s">
        <v>824</v>
      </c>
      <c r="C49" s="22" t="s">
        <v>446</v>
      </c>
      <c r="D49" s="22" t="s">
        <v>360</v>
      </c>
      <c r="E49" s="22" t="s">
        <v>695</v>
      </c>
      <c r="F49" s="22" t="s">
        <v>357</v>
      </c>
      <c r="G49" s="22" t="s">
        <v>778</v>
      </c>
      <c r="H49" s="22" t="s">
        <v>454</v>
      </c>
      <c r="I49" s="22" t="s">
        <v>746</v>
      </c>
      <c r="J49" s="101" t="s">
        <v>448</v>
      </c>
    </row>
    <row r="50" spans="2:10" x14ac:dyDescent="0.2">
      <c r="B50" s="22" t="s">
        <v>824</v>
      </c>
      <c r="C50" s="22" t="s">
        <v>446</v>
      </c>
      <c r="D50" s="22" t="s">
        <v>360</v>
      </c>
      <c r="E50" s="22" t="s">
        <v>695</v>
      </c>
      <c r="F50" s="22" t="s">
        <v>357</v>
      </c>
      <c r="G50" s="22" t="s">
        <v>778</v>
      </c>
      <c r="H50" s="22" t="s">
        <v>454</v>
      </c>
      <c r="I50" s="22" t="s">
        <v>231</v>
      </c>
      <c r="J50" s="101" t="s">
        <v>448</v>
      </c>
    </row>
    <row r="51" spans="2:10" x14ac:dyDescent="0.2">
      <c r="B51" s="22" t="s">
        <v>824</v>
      </c>
      <c r="C51" s="22" t="s">
        <v>446</v>
      </c>
      <c r="D51" s="22" t="s">
        <v>360</v>
      </c>
      <c r="E51" s="22" t="s">
        <v>695</v>
      </c>
      <c r="F51" s="22" t="s">
        <v>357</v>
      </c>
      <c r="G51" s="22" t="s">
        <v>778</v>
      </c>
      <c r="H51" s="22" t="s">
        <v>454</v>
      </c>
      <c r="I51" s="22" t="s">
        <v>747</v>
      </c>
      <c r="J51" s="101" t="s">
        <v>448</v>
      </c>
    </row>
    <row r="52" spans="2:10" x14ac:dyDescent="0.2">
      <c r="B52" s="22" t="s">
        <v>824</v>
      </c>
      <c r="C52" s="22" t="s">
        <v>446</v>
      </c>
      <c r="D52" s="22" t="s">
        <v>360</v>
      </c>
      <c r="E52" s="22" t="s">
        <v>695</v>
      </c>
      <c r="F52" s="22" t="s">
        <v>357</v>
      </c>
      <c r="G52" s="22" t="s">
        <v>778</v>
      </c>
      <c r="H52" s="22" t="s">
        <v>454</v>
      </c>
      <c r="I52" s="22" t="s">
        <v>757</v>
      </c>
      <c r="J52" s="101" t="s">
        <v>448</v>
      </c>
    </row>
    <row r="53" spans="2:10" x14ac:dyDescent="0.2">
      <c r="B53" s="22" t="s">
        <v>824</v>
      </c>
      <c r="C53" s="22" t="s">
        <v>446</v>
      </c>
      <c r="D53" s="22" t="s">
        <v>360</v>
      </c>
      <c r="E53" s="22" t="s">
        <v>695</v>
      </c>
      <c r="F53" s="22" t="s">
        <v>357</v>
      </c>
      <c r="G53" s="22" t="s">
        <v>778</v>
      </c>
      <c r="H53" s="22" t="s">
        <v>454</v>
      </c>
      <c r="I53" s="22" t="s">
        <v>758</v>
      </c>
      <c r="J53" s="101" t="s">
        <v>448</v>
      </c>
    </row>
    <row r="54" spans="2:10" x14ac:dyDescent="0.2">
      <c r="B54" s="22" t="s">
        <v>824</v>
      </c>
      <c r="C54" s="22" t="s">
        <v>446</v>
      </c>
      <c r="D54" s="22" t="s">
        <v>360</v>
      </c>
      <c r="E54" s="22" t="s">
        <v>695</v>
      </c>
      <c r="F54" s="22" t="s">
        <v>357</v>
      </c>
      <c r="G54" s="22" t="s">
        <v>778</v>
      </c>
      <c r="H54" s="22" t="s">
        <v>454</v>
      </c>
      <c r="I54" s="22" t="s">
        <v>759</v>
      </c>
      <c r="J54" s="101" t="s">
        <v>448</v>
      </c>
    </row>
    <row r="55" spans="2:10" x14ac:dyDescent="0.2">
      <c r="B55" s="22" t="s">
        <v>824</v>
      </c>
      <c r="C55" s="22" t="s">
        <v>446</v>
      </c>
      <c r="D55" s="22" t="s">
        <v>360</v>
      </c>
      <c r="E55" s="22" t="s">
        <v>695</v>
      </c>
      <c r="F55" s="22" t="s">
        <v>357</v>
      </c>
      <c r="G55" s="22" t="s">
        <v>778</v>
      </c>
      <c r="H55" s="22" t="s">
        <v>454</v>
      </c>
      <c r="I55" s="22" t="s">
        <v>232</v>
      </c>
      <c r="J55" s="101" t="s">
        <v>448</v>
      </c>
    </row>
    <row r="56" spans="2:10" x14ac:dyDescent="0.2">
      <c r="B56" s="22" t="s">
        <v>824</v>
      </c>
      <c r="C56" s="22" t="s">
        <v>446</v>
      </c>
      <c r="D56" s="22" t="s">
        <v>360</v>
      </c>
      <c r="E56" s="22" t="s">
        <v>695</v>
      </c>
      <c r="F56" s="22" t="s">
        <v>357</v>
      </c>
      <c r="G56" s="22" t="s">
        <v>778</v>
      </c>
      <c r="H56" s="22" t="s">
        <v>454</v>
      </c>
      <c r="I56" s="22" t="s">
        <v>761</v>
      </c>
      <c r="J56" s="101" t="s">
        <v>448</v>
      </c>
    </row>
    <row r="57" spans="2:10" x14ac:dyDescent="0.2">
      <c r="B57" s="22" t="s">
        <v>824</v>
      </c>
      <c r="C57" s="22" t="s">
        <v>446</v>
      </c>
      <c r="D57" s="22" t="s">
        <v>360</v>
      </c>
      <c r="E57" s="22" t="s">
        <v>695</v>
      </c>
      <c r="F57" s="22" t="s">
        <v>357</v>
      </c>
      <c r="G57" s="22" t="s">
        <v>778</v>
      </c>
      <c r="H57" s="22" t="s">
        <v>454</v>
      </c>
      <c r="I57" s="22" t="s">
        <v>762</v>
      </c>
      <c r="J57" s="101" t="s">
        <v>448</v>
      </c>
    </row>
    <row r="58" spans="2:10" x14ac:dyDescent="0.2">
      <c r="B58" s="22" t="s">
        <v>824</v>
      </c>
      <c r="C58" s="22" t="s">
        <v>446</v>
      </c>
      <c r="D58" s="22" t="s">
        <v>360</v>
      </c>
      <c r="E58" s="22" t="s">
        <v>695</v>
      </c>
      <c r="F58" s="22" t="s">
        <v>357</v>
      </c>
      <c r="G58" s="22" t="s">
        <v>778</v>
      </c>
      <c r="H58" s="22" t="s">
        <v>454</v>
      </c>
      <c r="I58" s="22" t="s">
        <v>763</v>
      </c>
      <c r="J58" s="101" t="s">
        <v>448</v>
      </c>
    </row>
    <row r="59" spans="2:10" x14ac:dyDescent="0.2">
      <c r="B59" s="22" t="s">
        <v>824</v>
      </c>
      <c r="C59" s="22" t="s">
        <v>446</v>
      </c>
      <c r="D59" s="22" t="s">
        <v>360</v>
      </c>
      <c r="E59" s="22" t="s">
        <v>695</v>
      </c>
      <c r="F59" s="22" t="s">
        <v>357</v>
      </c>
      <c r="G59" s="22" t="s">
        <v>778</v>
      </c>
      <c r="H59" s="22" t="s">
        <v>454</v>
      </c>
      <c r="I59" s="22" t="s">
        <v>764</v>
      </c>
      <c r="J59" s="101" t="s">
        <v>448</v>
      </c>
    </row>
    <row r="60" spans="2:10" x14ac:dyDescent="0.2">
      <c r="B60" s="22" t="s">
        <v>824</v>
      </c>
      <c r="C60" s="22" t="s">
        <v>446</v>
      </c>
      <c r="D60" s="22" t="s">
        <v>360</v>
      </c>
      <c r="E60" s="22" t="s">
        <v>695</v>
      </c>
      <c r="F60" s="22" t="s">
        <v>357</v>
      </c>
      <c r="G60" s="22" t="s">
        <v>777</v>
      </c>
      <c r="H60" s="22" t="s">
        <v>454</v>
      </c>
      <c r="I60" s="22" t="s">
        <v>746</v>
      </c>
      <c r="J60" s="101" t="s">
        <v>448</v>
      </c>
    </row>
    <row r="61" spans="2:10" x14ac:dyDescent="0.2">
      <c r="B61" s="22" t="s">
        <v>824</v>
      </c>
      <c r="C61" s="22" t="s">
        <v>446</v>
      </c>
      <c r="D61" s="22" t="s">
        <v>360</v>
      </c>
      <c r="E61" s="22" t="s">
        <v>695</v>
      </c>
      <c r="F61" s="22" t="s">
        <v>357</v>
      </c>
      <c r="G61" s="22" t="s">
        <v>777</v>
      </c>
      <c r="H61" s="22" t="s">
        <v>454</v>
      </c>
      <c r="I61" s="22" t="s">
        <v>231</v>
      </c>
      <c r="J61" s="101" t="s">
        <v>448</v>
      </c>
    </row>
    <row r="62" spans="2:10" x14ac:dyDescent="0.2">
      <c r="B62" s="22" t="s">
        <v>824</v>
      </c>
      <c r="C62" s="22" t="s">
        <v>446</v>
      </c>
      <c r="D62" s="22" t="s">
        <v>360</v>
      </c>
      <c r="E62" s="22" t="s">
        <v>695</v>
      </c>
      <c r="F62" s="22" t="s">
        <v>357</v>
      </c>
      <c r="G62" s="22" t="s">
        <v>777</v>
      </c>
      <c r="H62" s="22" t="s">
        <v>454</v>
      </c>
      <c r="I62" s="22" t="s">
        <v>747</v>
      </c>
      <c r="J62" s="101" t="s">
        <v>448</v>
      </c>
    </row>
    <row r="63" spans="2:10" x14ac:dyDescent="0.2">
      <c r="B63" s="22" t="s">
        <v>824</v>
      </c>
      <c r="C63" s="22" t="s">
        <v>446</v>
      </c>
      <c r="D63" s="22" t="s">
        <v>360</v>
      </c>
      <c r="E63" s="22" t="s">
        <v>695</v>
      </c>
      <c r="F63" s="22" t="s">
        <v>357</v>
      </c>
      <c r="G63" s="22" t="s">
        <v>777</v>
      </c>
      <c r="H63" s="22" t="s">
        <v>454</v>
      </c>
      <c r="I63" s="22" t="s">
        <v>757</v>
      </c>
      <c r="J63" s="101" t="s">
        <v>448</v>
      </c>
    </row>
    <row r="64" spans="2:10" x14ac:dyDescent="0.2">
      <c r="B64" s="22" t="s">
        <v>824</v>
      </c>
      <c r="C64" s="22" t="s">
        <v>446</v>
      </c>
      <c r="D64" s="22" t="s">
        <v>360</v>
      </c>
      <c r="E64" s="22" t="s">
        <v>695</v>
      </c>
      <c r="F64" s="22" t="s">
        <v>357</v>
      </c>
      <c r="G64" s="22" t="s">
        <v>777</v>
      </c>
      <c r="H64" s="22" t="s">
        <v>454</v>
      </c>
      <c r="I64" s="22" t="s">
        <v>758</v>
      </c>
      <c r="J64" s="101" t="s">
        <v>448</v>
      </c>
    </row>
    <row r="65" spans="1:10" x14ac:dyDescent="0.2">
      <c r="B65" s="22" t="s">
        <v>824</v>
      </c>
      <c r="C65" s="22" t="s">
        <v>446</v>
      </c>
      <c r="D65" s="22" t="s">
        <v>360</v>
      </c>
      <c r="E65" s="22" t="s">
        <v>695</v>
      </c>
      <c r="F65" s="22" t="s">
        <v>357</v>
      </c>
      <c r="G65" s="22" t="s">
        <v>777</v>
      </c>
      <c r="H65" s="22" t="s">
        <v>454</v>
      </c>
      <c r="I65" s="22" t="s">
        <v>759</v>
      </c>
      <c r="J65" s="101" t="s">
        <v>448</v>
      </c>
    </row>
    <row r="66" spans="1:10" x14ac:dyDescent="0.2">
      <c r="B66" s="22" t="s">
        <v>824</v>
      </c>
      <c r="C66" s="22" t="s">
        <v>446</v>
      </c>
      <c r="D66" s="22" t="s">
        <v>360</v>
      </c>
      <c r="E66" s="22" t="s">
        <v>695</v>
      </c>
      <c r="F66" s="22" t="s">
        <v>357</v>
      </c>
      <c r="G66" s="22" t="s">
        <v>777</v>
      </c>
      <c r="H66" s="22" t="s">
        <v>454</v>
      </c>
      <c r="I66" s="22" t="s">
        <v>232</v>
      </c>
      <c r="J66" s="101" t="s">
        <v>448</v>
      </c>
    </row>
    <row r="67" spans="1:10" x14ac:dyDescent="0.2">
      <c r="B67" s="22" t="s">
        <v>824</v>
      </c>
      <c r="C67" s="22" t="s">
        <v>446</v>
      </c>
      <c r="D67" s="22" t="s">
        <v>360</v>
      </c>
      <c r="E67" s="22" t="s">
        <v>695</v>
      </c>
      <c r="F67" s="22" t="s">
        <v>357</v>
      </c>
      <c r="G67" s="22" t="s">
        <v>777</v>
      </c>
      <c r="H67" s="22" t="s">
        <v>454</v>
      </c>
      <c r="I67" s="22" t="s">
        <v>761</v>
      </c>
      <c r="J67" s="101" t="s">
        <v>448</v>
      </c>
    </row>
    <row r="68" spans="1:10" x14ac:dyDescent="0.2">
      <c r="B68" s="22" t="s">
        <v>824</v>
      </c>
      <c r="C68" s="22" t="s">
        <v>446</v>
      </c>
      <c r="D68" s="22" t="s">
        <v>360</v>
      </c>
      <c r="E68" s="22" t="s">
        <v>695</v>
      </c>
      <c r="F68" s="22" t="s">
        <v>357</v>
      </c>
      <c r="G68" s="22" t="s">
        <v>777</v>
      </c>
      <c r="H68" s="22" t="s">
        <v>454</v>
      </c>
      <c r="I68" s="22" t="s">
        <v>762</v>
      </c>
      <c r="J68" s="101" t="s">
        <v>448</v>
      </c>
    </row>
    <row r="69" spans="1:10" x14ac:dyDescent="0.2">
      <c r="B69" s="22" t="s">
        <v>824</v>
      </c>
      <c r="C69" s="22" t="s">
        <v>446</v>
      </c>
      <c r="D69" s="22" t="s">
        <v>360</v>
      </c>
      <c r="E69" s="22" t="s">
        <v>695</v>
      </c>
      <c r="F69" s="22" t="s">
        <v>357</v>
      </c>
      <c r="G69" s="22" t="s">
        <v>777</v>
      </c>
      <c r="H69" s="22" t="s">
        <v>454</v>
      </c>
      <c r="I69" s="22" t="s">
        <v>763</v>
      </c>
      <c r="J69" s="101" t="s">
        <v>448</v>
      </c>
    </row>
    <row r="70" spans="1:10" ht="13.5" thickBot="1" x14ac:dyDescent="0.25">
      <c r="A70" s="99"/>
      <c r="B70" s="102" t="s">
        <v>824</v>
      </c>
      <c r="C70" s="102" t="s">
        <v>446</v>
      </c>
      <c r="D70" s="102" t="s">
        <v>360</v>
      </c>
      <c r="E70" s="102" t="s">
        <v>695</v>
      </c>
      <c r="F70" s="102" t="s">
        <v>357</v>
      </c>
      <c r="G70" s="102" t="s">
        <v>777</v>
      </c>
      <c r="H70" s="102" t="s">
        <v>454</v>
      </c>
      <c r="I70" s="102" t="s">
        <v>764</v>
      </c>
      <c r="J70" s="103" t="s">
        <v>448</v>
      </c>
    </row>
    <row r="71" spans="1:10" x14ac:dyDescent="0.2">
      <c r="B71" s="22" t="s">
        <v>825</v>
      </c>
      <c r="C71" s="22" t="s">
        <v>446</v>
      </c>
      <c r="D71" s="22" t="s">
        <v>360</v>
      </c>
      <c r="E71" s="22" t="s">
        <v>694</v>
      </c>
      <c r="F71" s="22" t="s">
        <v>683</v>
      </c>
      <c r="G71" s="22" t="s">
        <v>451</v>
      </c>
      <c r="H71" s="22" t="s">
        <v>374</v>
      </c>
      <c r="I71" s="22" t="s">
        <v>746</v>
      </c>
      <c r="J71" s="101" t="s">
        <v>447</v>
      </c>
    </row>
    <row r="72" spans="1:10" x14ac:dyDescent="0.2">
      <c r="B72" s="22" t="s">
        <v>825</v>
      </c>
      <c r="C72" s="22" t="s">
        <v>446</v>
      </c>
      <c r="D72" s="22" t="s">
        <v>360</v>
      </c>
      <c r="E72" s="22" t="s">
        <v>694</v>
      </c>
      <c r="F72" s="22" t="s">
        <v>683</v>
      </c>
      <c r="G72" s="22" t="s">
        <v>451</v>
      </c>
      <c r="H72" s="22" t="s">
        <v>374</v>
      </c>
      <c r="I72" s="22" t="s">
        <v>748</v>
      </c>
      <c r="J72" s="101" t="s">
        <v>447</v>
      </c>
    </row>
    <row r="73" spans="1:10" x14ac:dyDescent="0.2">
      <c r="B73" s="22" t="s">
        <v>825</v>
      </c>
      <c r="C73" s="22" t="s">
        <v>446</v>
      </c>
      <c r="D73" s="22" t="s">
        <v>360</v>
      </c>
      <c r="E73" s="22" t="s">
        <v>694</v>
      </c>
      <c r="F73" s="22" t="s">
        <v>683</v>
      </c>
      <c r="G73" s="22" t="s">
        <v>451</v>
      </c>
      <c r="H73" s="22" t="s">
        <v>374</v>
      </c>
      <c r="I73" s="22" t="s">
        <v>747</v>
      </c>
      <c r="J73" s="101" t="s">
        <v>447</v>
      </c>
    </row>
    <row r="74" spans="1:10" x14ac:dyDescent="0.2">
      <c r="B74" s="22" t="s">
        <v>825</v>
      </c>
      <c r="C74" s="22" t="s">
        <v>446</v>
      </c>
      <c r="D74" s="22" t="s">
        <v>360</v>
      </c>
      <c r="E74" s="22" t="s">
        <v>694</v>
      </c>
      <c r="F74" s="22" t="s">
        <v>683</v>
      </c>
      <c r="G74" s="22" t="s">
        <v>451</v>
      </c>
      <c r="H74" s="22" t="s">
        <v>374</v>
      </c>
      <c r="I74" s="22" t="s">
        <v>452</v>
      </c>
      <c r="J74" s="101" t="s">
        <v>447</v>
      </c>
    </row>
    <row r="75" spans="1:10" x14ac:dyDescent="0.2">
      <c r="B75" s="22" t="s">
        <v>825</v>
      </c>
      <c r="C75" s="22" t="s">
        <v>446</v>
      </c>
      <c r="D75" s="22" t="s">
        <v>360</v>
      </c>
      <c r="E75" s="22" t="s">
        <v>694</v>
      </c>
      <c r="F75" s="22" t="s">
        <v>684</v>
      </c>
      <c r="G75" s="22" t="s">
        <v>451</v>
      </c>
      <c r="H75" s="22" t="s">
        <v>374</v>
      </c>
      <c r="I75" s="22" t="s">
        <v>746</v>
      </c>
      <c r="J75" s="101" t="s">
        <v>447</v>
      </c>
    </row>
    <row r="76" spans="1:10" x14ac:dyDescent="0.2">
      <c r="B76" s="22" t="s">
        <v>825</v>
      </c>
      <c r="C76" s="22" t="s">
        <v>446</v>
      </c>
      <c r="D76" s="22" t="s">
        <v>360</v>
      </c>
      <c r="E76" s="22" t="s">
        <v>694</v>
      </c>
      <c r="F76" s="22" t="s">
        <v>684</v>
      </c>
      <c r="G76" s="22" t="s">
        <v>451</v>
      </c>
      <c r="H76" s="22" t="s">
        <v>374</v>
      </c>
      <c r="I76" s="22" t="s">
        <v>748</v>
      </c>
      <c r="J76" s="101" t="s">
        <v>447</v>
      </c>
    </row>
    <row r="77" spans="1:10" x14ac:dyDescent="0.2">
      <c r="B77" s="22" t="s">
        <v>825</v>
      </c>
      <c r="C77" s="22" t="s">
        <v>446</v>
      </c>
      <c r="D77" s="22" t="s">
        <v>360</v>
      </c>
      <c r="E77" s="22" t="s">
        <v>694</v>
      </c>
      <c r="F77" s="22" t="s">
        <v>684</v>
      </c>
      <c r="G77" s="22" t="s">
        <v>451</v>
      </c>
      <c r="H77" s="22" t="s">
        <v>374</v>
      </c>
      <c r="I77" s="22" t="s">
        <v>747</v>
      </c>
      <c r="J77" s="101" t="s">
        <v>447</v>
      </c>
    </row>
    <row r="78" spans="1:10" x14ac:dyDescent="0.2">
      <c r="B78" s="22" t="s">
        <v>825</v>
      </c>
      <c r="C78" s="22" t="s">
        <v>446</v>
      </c>
      <c r="D78" s="22" t="s">
        <v>360</v>
      </c>
      <c r="E78" s="22" t="s">
        <v>694</v>
      </c>
      <c r="F78" s="22" t="s">
        <v>684</v>
      </c>
      <c r="G78" s="22" t="s">
        <v>451</v>
      </c>
      <c r="H78" s="22" t="s">
        <v>374</v>
      </c>
      <c r="I78" s="22" t="s">
        <v>452</v>
      </c>
      <c r="J78" s="101" t="s">
        <v>447</v>
      </c>
    </row>
    <row r="79" spans="1:10" x14ac:dyDescent="0.2">
      <c r="B79" s="22" t="s">
        <v>825</v>
      </c>
      <c r="C79" s="22" t="s">
        <v>446</v>
      </c>
      <c r="D79" s="22" t="s">
        <v>360</v>
      </c>
      <c r="E79" s="22" t="s">
        <v>694</v>
      </c>
      <c r="F79" s="22" t="s">
        <v>829</v>
      </c>
      <c r="G79" s="22" t="s">
        <v>451</v>
      </c>
      <c r="H79" s="22" t="s">
        <v>374</v>
      </c>
      <c r="I79" s="22" t="s">
        <v>746</v>
      </c>
      <c r="J79" s="101" t="s">
        <v>447</v>
      </c>
    </row>
    <row r="80" spans="1:10" x14ac:dyDescent="0.2">
      <c r="B80" s="22" t="s">
        <v>825</v>
      </c>
      <c r="C80" s="22" t="s">
        <v>446</v>
      </c>
      <c r="D80" s="22" t="s">
        <v>360</v>
      </c>
      <c r="E80" s="22" t="s">
        <v>694</v>
      </c>
      <c r="F80" s="22" t="s">
        <v>829</v>
      </c>
      <c r="G80" s="22" t="s">
        <v>451</v>
      </c>
      <c r="H80" s="22" t="s">
        <v>374</v>
      </c>
      <c r="I80" s="22" t="s">
        <v>748</v>
      </c>
      <c r="J80" s="101" t="s">
        <v>447</v>
      </c>
    </row>
    <row r="81" spans="1:10" x14ac:dyDescent="0.2">
      <c r="B81" s="22" t="s">
        <v>825</v>
      </c>
      <c r="C81" s="22" t="s">
        <v>446</v>
      </c>
      <c r="D81" s="22" t="s">
        <v>360</v>
      </c>
      <c r="E81" s="22" t="s">
        <v>694</v>
      </c>
      <c r="F81" s="22" t="s">
        <v>829</v>
      </c>
      <c r="G81" s="22" t="s">
        <v>451</v>
      </c>
      <c r="H81" s="22" t="s">
        <v>374</v>
      </c>
      <c r="I81" s="22" t="s">
        <v>747</v>
      </c>
      <c r="J81" s="101" t="s">
        <v>447</v>
      </c>
    </row>
    <row r="82" spans="1:10" ht="13.5" thickBot="1" x14ac:dyDescent="0.25">
      <c r="A82" s="99"/>
      <c r="B82" s="102" t="s">
        <v>825</v>
      </c>
      <c r="C82" s="102" t="s">
        <v>446</v>
      </c>
      <c r="D82" s="102" t="s">
        <v>360</v>
      </c>
      <c r="E82" s="102" t="s">
        <v>694</v>
      </c>
      <c r="F82" s="102" t="s">
        <v>829</v>
      </c>
      <c r="G82" s="102" t="s">
        <v>451</v>
      </c>
      <c r="H82" s="102" t="s">
        <v>374</v>
      </c>
      <c r="I82" s="102" t="s">
        <v>452</v>
      </c>
      <c r="J82" s="103" t="s">
        <v>447</v>
      </c>
    </row>
    <row r="83" spans="1:10" x14ac:dyDescent="0.2">
      <c r="B83" s="22" t="s">
        <v>826</v>
      </c>
      <c r="C83" s="22" t="s">
        <v>446</v>
      </c>
      <c r="D83" s="22" t="s">
        <v>361</v>
      </c>
      <c r="E83" s="22" t="s">
        <v>694</v>
      </c>
      <c r="F83" s="22" t="s">
        <v>683</v>
      </c>
      <c r="G83" s="22" t="s">
        <v>451</v>
      </c>
      <c r="H83" s="22" t="s">
        <v>453</v>
      </c>
      <c r="I83" s="22" t="s">
        <v>746</v>
      </c>
      <c r="J83" s="101" t="s">
        <v>447</v>
      </c>
    </row>
    <row r="84" spans="1:10" x14ac:dyDescent="0.2">
      <c r="B84" s="22" t="s">
        <v>826</v>
      </c>
      <c r="C84" s="22" t="s">
        <v>446</v>
      </c>
      <c r="D84" s="22" t="s">
        <v>361</v>
      </c>
      <c r="E84" s="22" t="s">
        <v>694</v>
      </c>
      <c r="F84" s="22" t="s">
        <v>683</v>
      </c>
      <c r="G84" s="22" t="s">
        <v>451</v>
      </c>
      <c r="H84" s="22" t="s">
        <v>453</v>
      </c>
      <c r="I84" s="22" t="s">
        <v>747</v>
      </c>
      <c r="J84" s="101" t="s">
        <v>447</v>
      </c>
    </row>
    <row r="85" spans="1:10" x14ac:dyDescent="0.2">
      <c r="B85" s="22" t="s">
        <v>826</v>
      </c>
      <c r="C85" s="22" t="s">
        <v>446</v>
      </c>
      <c r="D85" s="22" t="s">
        <v>361</v>
      </c>
      <c r="E85" s="22" t="s">
        <v>694</v>
      </c>
      <c r="F85" s="22" t="s">
        <v>683</v>
      </c>
      <c r="G85" s="22" t="s">
        <v>451</v>
      </c>
      <c r="H85" s="22" t="s">
        <v>453</v>
      </c>
      <c r="I85" s="22" t="s">
        <v>757</v>
      </c>
      <c r="J85" s="101" t="s">
        <v>447</v>
      </c>
    </row>
    <row r="86" spans="1:10" x14ac:dyDescent="0.2">
      <c r="B86" s="22" t="s">
        <v>826</v>
      </c>
      <c r="C86" s="22" t="s">
        <v>446</v>
      </c>
      <c r="D86" s="22" t="s">
        <v>361</v>
      </c>
      <c r="E86" s="22" t="s">
        <v>694</v>
      </c>
      <c r="F86" s="22" t="s">
        <v>683</v>
      </c>
      <c r="G86" s="22" t="s">
        <v>451</v>
      </c>
      <c r="H86" s="22" t="s">
        <v>453</v>
      </c>
      <c r="I86" s="33" t="s">
        <v>37</v>
      </c>
      <c r="J86" s="101" t="s">
        <v>447</v>
      </c>
    </row>
    <row r="87" spans="1:10" x14ac:dyDescent="0.2">
      <c r="B87" s="22" t="s">
        <v>826</v>
      </c>
      <c r="C87" s="22" t="s">
        <v>446</v>
      </c>
      <c r="D87" s="22" t="s">
        <v>361</v>
      </c>
      <c r="E87" s="22" t="s">
        <v>694</v>
      </c>
      <c r="F87" s="22" t="s">
        <v>683</v>
      </c>
      <c r="G87" s="22" t="s">
        <v>451</v>
      </c>
      <c r="H87" s="22" t="s">
        <v>453</v>
      </c>
      <c r="I87" s="22" t="s">
        <v>759</v>
      </c>
      <c r="J87" s="101" t="s">
        <v>447</v>
      </c>
    </row>
    <row r="88" spans="1:10" x14ac:dyDescent="0.2">
      <c r="B88" s="22" t="s">
        <v>826</v>
      </c>
      <c r="C88" s="22" t="s">
        <v>446</v>
      </c>
      <c r="D88" s="22" t="s">
        <v>361</v>
      </c>
      <c r="E88" s="22" t="s">
        <v>694</v>
      </c>
      <c r="F88" s="22" t="s">
        <v>683</v>
      </c>
      <c r="G88" s="22" t="s">
        <v>451</v>
      </c>
      <c r="H88" s="22" t="s">
        <v>453</v>
      </c>
      <c r="I88" s="22" t="s">
        <v>232</v>
      </c>
      <c r="J88" s="101" t="s">
        <v>447</v>
      </c>
    </row>
    <row r="89" spans="1:10" x14ac:dyDescent="0.2">
      <c r="B89" s="22" t="s">
        <v>826</v>
      </c>
      <c r="C89" s="22" t="s">
        <v>446</v>
      </c>
      <c r="D89" s="22" t="s">
        <v>361</v>
      </c>
      <c r="E89" s="22" t="s">
        <v>694</v>
      </c>
      <c r="F89" s="22" t="s">
        <v>683</v>
      </c>
      <c r="G89" s="22" t="s">
        <v>451</v>
      </c>
      <c r="H89" s="22" t="s">
        <v>453</v>
      </c>
      <c r="I89" s="22" t="s">
        <v>761</v>
      </c>
      <c r="J89" s="101" t="s">
        <v>447</v>
      </c>
    </row>
    <row r="90" spans="1:10" x14ac:dyDescent="0.2">
      <c r="B90" s="22" t="s">
        <v>826</v>
      </c>
      <c r="C90" s="22" t="s">
        <v>446</v>
      </c>
      <c r="D90" s="22" t="s">
        <v>361</v>
      </c>
      <c r="E90" s="22" t="s">
        <v>694</v>
      </c>
      <c r="F90" s="22" t="s">
        <v>683</v>
      </c>
      <c r="G90" s="22" t="s">
        <v>451</v>
      </c>
      <c r="H90" s="22" t="s">
        <v>453</v>
      </c>
      <c r="I90" s="22" t="s">
        <v>762</v>
      </c>
      <c r="J90" s="101" t="s">
        <v>447</v>
      </c>
    </row>
    <row r="91" spans="1:10" x14ac:dyDescent="0.2">
      <c r="B91" s="22" t="s">
        <v>826</v>
      </c>
      <c r="C91" s="22" t="s">
        <v>446</v>
      </c>
      <c r="D91" s="22" t="s">
        <v>361</v>
      </c>
      <c r="E91" s="22" t="s">
        <v>695</v>
      </c>
      <c r="F91" s="22" t="s">
        <v>357</v>
      </c>
      <c r="G91" s="22" t="s">
        <v>358</v>
      </c>
      <c r="H91" s="22" t="s">
        <v>453</v>
      </c>
      <c r="I91" s="22" t="s">
        <v>746</v>
      </c>
      <c r="J91" s="101" t="s">
        <v>448</v>
      </c>
    </row>
    <row r="92" spans="1:10" x14ac:dyDescent="0.2">
      <c r="B92" s="22" t="s">
        <v>826</v>
      </c>
      <c r="C92" s="22" t="s">
        <v>446</v>
      </c>
      <c r="D92" s="22" t="s">
        <v>361</v>
      </c>
      <c r="E92" s="22" t="s">
        <v>695</v>
      </c>
      <c r="F92" s="22" t="s">
        <v>357</v>
      </c>
      <c r="G92" s="22" t="s">
        <v>358</v>
      </c>
      <c r="H92" s="22" t="s">
        <v>453</v>
      </c>
      <c r="I92" s="22" t="s">
        <v>747</v>
      </c>
      <c r="J92" s="101" t="s">
        <v>448</v>
      </c>
    </row>
    <row r="93" spans="1:10" x14ac:dyDescent="0.2">
      <c r="B93" s="22" t="s">
        <v>826</v>
      </c>
      <c r="C93" s="22" t="s">
        <v>446</v>
      </c>
      <c r="D93" s="22" t="s">
        <v>361</v>
      </c>
      <c r="E93" s="22" t="s">
        <v>695</v>
      </c>
      <c r="F93" s="22" t="s">
        <v>357</v>
      </c>
      <c r="G93" s="22" t="s">
        <v>358</v>
      </c>
      <c r="H93" s="22" t="s">
        <v>453</v>
      </c>
      <c r="I93" s="22" t="s">
        <v>757</v>
      </c>
      <c r="J93" s="101" t="s">
        <v>448</v>
      </c>
    </row>
    <row r="94" spans="1:10" x14ac:dyDescent="0.2">
      <c r="B94" s="22" t="s">
        <v>826</v>
      </c>
      <c r="C94" s="22" t="s">
        <v>446</v>
      </c>
      <c r="D94" s="22" t="s">
        <v>361</v>
      </c>
      <c r="E94" s="22" t="s">
        <v>695</v>
      </c>
      <c r="F94" s="22" t="s">
        <v>357</v>
      </c>
      <c r="G94" s="22" t="s">
        <v>358</v>
      </c>
      <c r="H94" s="22" t="s">
        <v>453</v>
      </c>
      <c r="I94" s="33" t="s">
        <v>37</v>
      </c>
      <c r="J94" s="101" t="s">
        <v>448</v>
      </c>
    </row>
    <row r="95" spans="1:10" x14ac:dyDescent="0.2">
      <c r="B95" s="22" t="s">
        <v>826</v>
      </c>
      <c r="C95" s="22" t="s">
        <v>446</v>
      </c>
      <c r="D95" s="22" t="s">
        <v>361</v>
      </c>
      <c r="E95" s="22" t="s">
        <v>695</v>
      </c>
      <c r="F95" s="22" t="s">
        <v>357</v>
      </c>
      <c r="G95" s="22" t="s">
        <v>358</v>
      </c>
      <c r="H95" s="22" t="s">
        <v>453</v>
      </c>
      <c r="I95" s="22" t="s">
        <v>759</v>
      </c>
      <c r="J95" s="101" t="s">
        <v>448</v>
      </c>
    </row>
    <row r="96" spans="1:10" x14ac:dyDescent="0.2">
      <c r="B96" s="22" t="s">
        <v>826</v>
      </c>
      <c r="C96" s="22" t="s">
        <v>446</v>
      </c>
      <c r="D96" s="22" t="s">
        <v>361</v>
      </c>
      <c r="E96" s="22" t="s">
        <v>695</v>
      </c>
      <c r="F96" s="22" t="s">
        <v>357</v>
      </c>
      <c r="G96" s="22" t="s">
        <v>358</v>
      </c>
      <c r="H96" s="22" t="s">
        <v>453</v>
      </c>
      <c r="I96" s="22" t="s">
        <v>232</v>
      </c>
      <c r="J96" s="101" t="s">
        <v>448</v>
      </c>
    </row>
    <row r="97" spans="1:10" x14ac:dyDescent="0.2">
      <c r="B97" s="22" t="s">
        <v>826</v>
      </c>
      <c r="C97" s="22" t="s">
        <v>446</v>
      </c>
      <c r="D97" s="22" t="s">
        <v>361</v>
      </c>
      <c r="E97" s="22" t="s">
        <v>695</v>
      </c>
      <c r="F97" s="22" t="s">
        <v>357</v>
      </c>
      <c r="G97" s="22" t="s">
        <v>358</v>
      </c>
      <c r="H97" s="22" t="s">
        <v>453</v>
      </c>
      <c r="I97" s="22" t="s">
        <v>761</v>
      </c>
      <c r="J97" s="101" t="s">
        <v>448</v>
      </c>
    </row>
    <row r="98" spans="1:10" x14ac:dyDescent="0.2">
      <c r="B98" s="22" t="s">
        <v>826</v>
      </c>
      <c r="C98" s="22" t="s">
        <v>446</v>
      </c>
      <c r="D98" s="22" t="s">
        <v>361</v>
      </c>
      <c r="E98" s="22" t="s">
        <v>695</v>
      </c>
      <c r="F98" s="22" t="s">
        <v>357</v>
      </c>
      <c r="G98" s="22" t="s">
        <v>358</v>
      </c>
      <c r="H98" s="22" t="s">
        <v>453</v>
      </c>
      <c r="I98" s="22" t="s">
        <v>762</v>
      </c>
      <c r="J98" s="101" t="s">
        <v>448</v>
      </c>
    </row>
    <row r="99" spans="1:10" x14ac:dyDescent="0.2">
      <c r="B99" s="22" t="s">
        <v>826</v>
      </c>
      <c r="C99" s="22" t="s">
        <v>446</v>
      </c>
      <c r="D99" s="22" t="s">
        <v>361</v>
      </c>
      <c r="E99" s="22" t="s">
        <v>695</v>
      </c>
      <c r="F99" s="22" t="s">
        <v>687</v>
      </c>
      <c r="G99" s="22" t="s">
        <v>358</v>
      </c>
      <c r="H99" s="22" t="s">
        <v>453</v>
      </c>
      <c r="I99" s="22" t="s">
        <v>746</v>
      </c>
      <c r="J99" s="101" t="s">
        <v>448</v>
      </c>
    </row>
    <row r="100" spans="1:10" x14ac:dyDescent="0.2">
      <c r="B100" s="22" t="s">
        <v>826</v>
      </c>
      <c r="C100" s="22" t="s">
        <v>446</v>
      </c>
      <c r="D100" s="22" t="s">
        <v>361</v>
      </c>
      <c r="E100" s="22" t="s">
        <v>695</v>
      </c>
      <c r="F100" s="22" t="s">
        <v>687</v>
      </c>
      <c r="G100" s="22" t="s">
        <v>358</v>
      </c>
      <c r="H100" s="22" t="s">
        <v>453</v>
      </c>
      <c r="I100" s="22" t="s">
        <v>747</v>
      </c>
      <c r="J100" s="101" t="s">
        <v>448</v>
      </c>
    </row>
    <row r="101" spans="1:10" x14ac:dyDescent="0.2">
      <c r="B101" s="22" t="s">
        <v>826</v>
      </c>
      <c r="C101" s="22" t="s">
        <v>446</v>
      </c>
      <c r="D101" s="22" t="s">
        <v>361</v>
      </c>
      <c r="E101" s="22" t="s">
        <v>695</v>
      </c>
      <c r="F101" s="22" t="s">
        <v>687</v>
      </c>
      <c r="G101" s="22" t="s">
        <v>358</v>
      </c>
      <c r="H101" s="22" t="s">
        <v>453</v>
      </c>
      <c r="I101" s="22" t="s">
        <v>757</v>
      </c>
      <c r="J101" s="101" t="s">
        <v>448</v>
      </c>
    </row>
    <row r="102" spans="1:10" x14ac:dyDescent="0.2">
      <c r="B102" s="22" t="s">
        <v>826</v>
      </c>
      <c r="C102" s="22" t="s">
        <v>446</v>
      </c>
      <c r="D102" s="22" t="s">
        <v>361</v>
      </c>
      <c r="E102" s="22" t="s">
        <v>695</v>
      </c>
      <c r="F102" s="22" t="s">
        <v>687</v>
      </c>
      <c r="G102" s="22" t="s">
        <v>358</v>
      </c>
      <c r="H102" s="22" t="s">
        <v>453</v>
      </c>
      <c r="I102" s="33" t="s">
        <v>37</v>
      </c>
      <c r="J102" s="101" t="s">
        <v>448</v>
      </c>
    </row>
    <row r="103" spans="1:10" x14ac:dyDescent="0.2">
      <c r="B103" s="22" t="s">
        <v>826</v>
      </c>
      <c r="C103" s="22" t="s">
        <v>446</v>
      </c>
      <c r="D103" s="22" t="s">
        <v>361</v>
      </c>
      <c r="E103" s="22" t="s">
        <v>695</v>
      </c>
      <c r="F103" s="22" t="s">
        <v>687</v>
      </c>
      <c r="G103" s="22" t="s">
        <v>358</v>
      </c>
      <c r="H103" s="22" t="s">
        <v>453</v>
      </c>
      <c r="I103" s="22" t="s">
        <v>759</v>
      </c>
      <c r="J103" s="101" t="s">
        <v>448</v>
      </c>
    </row>
    <row r="104" spans="1:10" x14ac:dyDescent="0.2">
      <c r="B104" s="22" t="s">
        <v>826</v>
      </c>
      <c r="C104" s="22" t="s">
        <v>446</v>
      </c>
      <c r="D104" s="22" t="s">
        <v>361</v>
      </c>
      <c r="E104" s="22" t="s">
        <v>695</v>
      </c>
      <c r="F104" s="22" t="s">
        <v>687</v>
      </c>
      <c r="G104" s="22" t="s">
        <v>358</v>
      </c>
      <c r="H104" s="22" t="s">
        <v>453</v>
      </c>
      <c r="I104" s="22" t="s">
        <v>232</v>
      </c>
      <c r="J104" s="101" t="s">
        <v>448</v>
      </c>
    </row>
    <row r="105" spans="1:10" x14ac:dyDescent="0.2">
      <c r="B105" s="22" t="s">
        <v>826</v>
      </c>
      <c r="C105" s="22" t="s">
        <v>446</v>
      </c>
      <c r="D105" s="22" t="s">
        <v>361</v>
      </c>
      <c r="E105" s="22" t="s">
        <v>695</v>
      </c>
      <c r="F105" s="22" t="s">
        <v>687</v>
      </c>
      <c r="G105" s="22" t="s">
        <v>358</v>
      </c>
      <c r="H105" s="22" t="s">
        <v>453</v>
      </c>
      <c r="I105" s="22" t="s">
        <v>761</v>
      </c>
      <c r="J105" s="101" t="s">
        <v>448</v>
      </c>
    </row>
    <row r="106" spans="1:10" ht="13.5" thickBot="1" x14ac:dyDescent="0.25">
      <c r="A106" s="99"/>
      <c r="B106" s="102" t="s">
        <v>826</v>
      </c>
      <c r="C106" s="102" t="s">
        <v>446</v>
      </c>
      <c r="D106" s="102" t="s">
        <v>361</v>
      </c>
      <c r="E106" s="102" t="s">
        <v>695</v>
      </c>
      <c r="F106" s="102" t="s">
        <v>687</v>
      </c>
      <c r="G106" s="102" t="s">
        <v>358</v>
      </c>
      <c r="H106" s="102" t="s">
        <v>453</v>
      </c>
      <c r="I106" s="102" t="s">
        <v>762</v>
      </c>
      <c r="J106" s="103" t="s">
        <v>448</v>
      </c>
    </row>
    <row r="107" spans="1:10" x14ac:dyDescent="0.2">
      <c r="B107" s="22" t="s">
        <v>827</v>
      </c>
      <c r="C107" s="22" t="s">
        <v>446</v>
      </c>
      <c r="D107" s="22" t="s">
        <v>827</v>
      </c>
      <c r="E107" s="22" t="s">
        <v>432</v>
      </c>
      <c r="F107" s="22" t="s">
        <v>433</v>
      </c>
      <c r="G107" s="22" t="s">
        <v>451</v>
      </c>
      <c r="H107" s="22" t="s">
        <v>374</v>
      </c>
      <c r="I107" s="56" t="s">
        <v>746</v>
      </c>
      <c r="J107" s="108" t="s">
        <v>410</v>
      </c>
    </row>
    <row r="108" spans="1:10" x14ac:dyDescent="0.2">
      <c r="B108" s="22" t="s">
        <v>827</v>
      </c>
      <c r="C108" s="22" t="s">
        <v>446</v>
      </c>
      <c r="D108" s="22" t="s">
        <v>827</v>
      </c>
      <c r="E108" s="22" t="s">
        <v>432</v>
      </c>
      <c r="F108" s="22" t="s">
        <v>433</v>
      </c>
      <c r="G108" s="22" t="s">
        <v>451</v>
      </c>
      <c r="H108" s="22" t="s">
        <v>374</v>
      </c>
      <c r="I108" s="56" t="s">
        <v>748</v>
      </c>
      <c r="J108" s="109" t="s">
        <v>410</v>
      </c>
    </row>
    <row r="109" spans="1:10" x14ac:dyDescent="0.2">
      <c r="B109" s="22" t="s">
        <v>827</v>
      </c>
      <c r="C109" s="22" t="s">
        <v>446</v>
      </c>
      <c r="D109" s="22" t="s">
        <v>827</v>
      </c>
      <c r="E109" s="22" t="s">
        <v>432</v>
      </c>
      <c r="F109" s="22" t="s">
        <v>433</v>
      </c>
      <c r="G109" s="22" t="s">
        <v>451</v>
      </c>
      <c r="H109" s="22" t="s">
        <v>374</v>
      </c>
      <c r="I109" s="22" t="s">
        <v>747</v>
      </c>
      <c r="J109" s="109" t="s">
        <v>410</v>
      </c>
    </row>
    <row r="110" spans="1:10" x14ac:dyDescent="0.2">
      <c r="B110" s="22" t="s">
        <v>827</v>
      </c>
      <c r="C110" s="22" t="s">
        <v>446</v>
      </c>
      <c r="D110" s="22" t="s">
        <v>827</v>
      </c>
      <c r="E110" s="22" t="s">
        <v>432</v>
      </c>
      <c r="F110" s="22" t="s">
        <v>434</v>
      </c>
      <c r="G110" s="22" t="s">
        <v>451</v>
      </c>
      <c r="H110" s="22" t="s">
        <v>374</v>
      </c>
      <c r="I110" s="56" t="s">
        <v>746</v>
      </c>
      <c r="J110" s="109" t="s">
        <v>410</v>
      </c>
    </row>
    <row r="111" spans="1:10" x14ac:dyDescent="0.2">
      <c r="B111" s="22" t="s">
        <v>827</v>
      </c>
      <c r="C111" s="22" t="s">
        <v>446</v>
      </c>
      <c r="D111" s="22" t="s">
        <v>827</v>
      </c>
      <c r="E111" s="22" t="s">
        <v>432</v>
      </c>
      <c r="F111" s="22" t="s">
        <v>434</v>
      </c>
      <c r="G111" s="22" t="s">
        <v>451</v>
      </c>
      <c r="H111" s="22" t="s">
        <v>374</v>
      </c>
      <c r="I111" s="56" t="s">
        <v>748</v>
      </c>
      <c r="J111" s="109" t="s">
        <v>410</v>
      </c>
    </row>
    <row r="112" spans="1:10" ht="13.5" thickBot="1" x14ac:dyDescent="0.25">
      <c r="A112" s="99"/>
      <c r="B112" s="102" t="s">
        <v>827</v>
      </c>
      <c r="C112" s="102" t="s">
        <v>446</v>
      </c>
      <c r="D112" s="102" t="s">
        <v>827</v>
      </c>
      <c r="E112" s="102" t="s">
        <v>432</v>
      </c>
      <c r="F112" s="102" t="s">
        <v>434</v>
      </c>
      <c r="G112" s="102" t="s">
        <v>451</v>
      </c>
      <c r="H112" s="102" t="s">
        <v>374</v>
      </c>
      <c r="I112" s="102" t="s">
        <v>747</v>
      </c>
      <c r="J112" s="110" t="s">
        <v>410</v>
      </c>
    </row>
    <row r="113" spans="1:10" x14ac:dyDescent="0.2">
      <c r="B113" s="22" t="s">
        <v>675</v>
      </c>
      <c r="C113" s="22" t="s">
        <v>446</v>
      </c>
      <c r="D113" s="22" t="s">
        <v>742</v>
      </c>
      <c r="E113" s="22" t="s">
        <v>694</v>
      </c>
      <c r="F113" s="22" t="s">
        <v>683</v>
      </c>
      <c r="G113" s="22" t="s">
        <v>451</v>
      </c>
      <c r="H113" s="22" t="s">
        <v>374</v>
      </c>
      <c r="I113" s="33" t="s">
        <v>746</v>
      </c>
      <c r="J113" s="108" t="s">
        <v>447</v>
      </c>
    </row>
    <row r="114" spans="1:10" x14ac:dyDescent="0.2">
      <c r="B114" s="22" t="s">
        <v>675</v>
      </c>
      <c r="C114" s="22" t="s">
        <v>446</v>
      </c>
      <c r="D114" s="22" t="s">
        <v>742</v>
      </c>
      <c r="E114" s="22" t="s">
        <v>694</v>
      </c>
      <c r="F114" s="22" t="s">
        <v>683</v>
      </c>
      <c r="G114" s="22" t="s">
        <v>451</v>
      </c>
      <c r="H114" s="22" t="s">
        <v>374</v>
      </c>
      <c r="I114" s="33" t="s">
        <v>747</v>
      </c>
      <c r="J114" s="109" t="s">
        <v>447</v>
      </c>
    </row>
    <row r="115" spans="1:10" x14ac:dyDescent="0.2">
      <c r="B115" s="22" t="s">
        <v>675</v>
      </c>
      <c r="C115" s="22" t="s">
        <v>446</v>
      </c>
      <c r="D115" s="22" t="s">
        <v>742</v>
      </c>
      <c r="E115" s="22" t="s">
        <v>694</v>
      </c>
      <c r="F115" s="22" t="s">
        <v>683</v>
      </c>
      <c r="G115" s="22" t="s">
        <v>451</v>
      </c>
      <c r="H115" s="22" t="s">
        <v>374</v>
      </c>
      <c r="I115" s="111" t="s">
        <v>748</v>
      </c>
      <c r="J115" s="109" t="s">
        <v>447</v>
      </c>
    </row>
    <row r="116" spans="1:10" x14ac:dyDescent="0.2">
      <c r="B116" s="22" t="s">
        <v>675</v>
      </c>
      <c r="C116" s="22" t="s">
        <v>446</v>
      </c>
      <c r="D116" s="22" t="s">
        <v>743</v>
      </c>
      <c r="E116" s="22" t="s">
        <v>694</v>
      </c>
      <c r="F116" s="22" t="s">
        <v>683</v>
      </c>
      <c r="G116" s="22" t="s">
        <v>451</v>
      </c>
      <c r="H116" s="22" t="s">
        <v>374</v>
      </c>
      <c r="I116" s="33" t="s">
        <v>746</v>
      </c>
      <c r="J116" s="109" t="s">
        <v>447</v>
      </c>
    </row>
    <row r="117" spans="1:10" x14ac:dyDescent="0.2">
      <c r="B117" s="22" t="s">
        <v>675</v>
      </c>
      <c r="C117" s="22" t="s">
        <v>446</v>
      </c>
      <c r="D117" s="22" t="s">
        <v>743</v>
      </c>
      <c r="E117" s="22" t="s">
        <v>694</v>
      </c>
      <c r="F117" s="22" t="s">
        <v>683</v>
      </c>
      <c r="G117" s="22" t="s">
        <v>451</v>
      </c>
      <c r="H117" s="22" t="s">
        <v>374</v>
      </c>
      <c r="I117" s="33" t="s">
        <v>747</v>
      </c>
      <c r="J117" s="109" t="s">
        <v>447</v>
      </c>
    </row>
    <row r="118" spans="1:10" x14ac:dyDescent="0.2">
      <c r="B118" s="22" t="s">
        <v>675</v>
      </c>
      <c r="C118" s="22" t="s">
        <v>446</v>
      </c>
      <c r="D118" s="22" t="s">
        <v>743</v>
      </c>
      <c r="E118" s="22" t="s">
        <v>694</v>
      </c>
      <c r="F118" s="22" t="s">
        <v>683</v>
      </c>
      <c r="G118" s="22" t="s">
        <v>451</v>
      </c>
      <c r="H118" s="22" t="s">
        <v>374</v>
      </c>
      <c r="I118" s="111" t="s">
        <v>748</v>
      </c>
      <c r="J118" s="109" t="s">
        <v>447</v>
      </c>
    </row>
    <row r="119" spans="1:10" x14ac:dyDescent="0.2">
      <c r="B119" s="22" t="s">
        <v>675</v>
      </c>
      <c r="C119" s="22" t="s">
        <v>446</v>
      </c>
      <c r="D119" s="22" t="s">
        <v>435</v>
      </c>
      <c r="E119" s="22" t="s">
        <v>694</v>
      </c>
      <c r="F119" s="22" t="s">
        <v>683</v>
      </c>
      <c r="G119" s="22" t="s">
        <v>451</v>
      </c>
      <c r="H119" s="22" t="s">
        <v>374</v>
      </c>
      <c r="I119" s="33" t="s">
        <v>746</v>
      </c>
      <c r="J119" s="109" t="s">
        <v>447</v>
      </c>
    </row>
    <row r="120" spans="1:10" x14ac:dyDescent="0.2">
      <c r="B120" s="22" t="s">
        <v>675</v>
      </c>
      <c r="C120" s="22" t="s">
        <v>446</v>
      </c>
      <c r="D120" s="22" t="s">
        <v>435</v>
      </c>
      <c r="E120" s="22" t="s">
        <v>694</v>
      </c>
      <c r="F120" s="22" t="s">
        <v>683</v>
      </c>
      <c r="G120" s="22" t="s">
        <v>451</v>
      </c>
      <c r="H120" s="22" t="s">
        <v>374</v>
      </c>
      <c r="I120" s="33" t="s">
        <v>747</v>
      </c>
      <c r="J120" s="109" t="s">
        <v>447</v>
      </c>
    </row>
    <row r="121" spans="1:10" x14ac:dyDescent="0.2">
      <c r="A121" s="27"/>
      <c r="B121" s="107" t="s">
        <v>675</v>
      </c>
      <c r="C121" s="107" t="s">
        <v>446</v>
      </c>
      <c r="D121" s="107" t="s">
        <v>435</v>
      </c>
      <c r="E121" s="107" t="s">
        <v>694</v>
      </c>
      <c r="F121" s="107" t="s">
        <v>683</v>
      </c>
      <c r="G121" s="107" t="s">
        <v>451</v>
      </c>
      <c r="H121" s="107" t="s">
        <v>374</v>
      </c>
      <c r="I121" s="112" t="s">
        <v>748</v>
      </c>
      <c r="J121" s="109" t="s">
        <v>447</v>
      </c>
    </row>
    <row r="122" spans="1:10" x14ac:dyDescent="0.2">
      <c r="B122" s="22" t="s">
        <v>675</v>
      </c>
      <c r="C122" s="22" t="s">
        <v>446</v>
      </c>
      <c r="D122" s="22" t="s">
        <v>742</v>
      </c>
      <c r="E122" s="22" t="s">
        <v>694</v>
      </c>
      <c r="F122" s="22" t="s">
        <v>684</v>
      </c>
      <c r="G122" s="22" t="s">
        <v>451</v>
      </c>
      <c r="H122" s="22" t="s">
        <v>374</v>
      </c>
      <c r="I122" s="33" t="s">
        <v>746</v>
      </c>
      <c r="J122" s="109" t="s">
        <v>447</v>
      </c>
    </row>
    <row r="123" spans="1:10" x14ac:dyDescent="0.2">
      <c r="B123" s="22" t="s">
        <v>675</v>
      </c>
      <c r="C123" s="22" t="s">
        <v>446</v>
      </c>
      <c r="D123" s="22" t="s">
        <v>742</v>
      </c>
      <c r="E123" s="22" t="s">
        <v>694</v>
      </c>
      <c r="F123" s="22" t="s">
        <v>684</v>
      </c>
      <c r="G123" s="22" t="s">
        <v>451</v>
      </c>
      <c r="H123" s="22" t="s">
        <v>374</v>
      </c>
      <c r="I123" s="33" t="s">
        <v>747</v>
      </c>
      <c r="J123" s="109" t="s">
        <v>447</v>
      </c>
    </row>
    <row r="124" spans="1:10" x14ac:dyDescent="0.2">
      <c r="B124" s="22" t="s">
        <v>675</v>
      </c>
      <c r="C124" s="22" t="s">
        <v>446</v>
      </c>
      <c r="D124" s="22" t="s">
        <v>742</v>
      </c>
      <c r="E124" s="22" t="s">
        <v>694</v>
      </c>
      <c r="F124" s="22" t="s">
        <v>684</v>
      </c>
      <c r="G124" s="22" t="s">
        <v>451</v>
      </c>
      <c r="H124" s="22" t="s">
        <v>374</v>
      </c>
      <c r="I124" s="111" t="s">
        <v>748</v>
      </c>
      <c r="J124" s="109" t="s">
        <v>447</v>
      </c>
    </row>
    <row r="125" spans="1:10" x14ac:dyDescent="0.2">
      <c r="B125" s="22" t="s">
        <v>675</v>
      </c>
      <c r="C125" s="22" t="s">
        <v>446</v>
      </c>
      <c r="D125" s="22" t="s">
        <v>743</v>
      </c>
      <c r="E125" s="22" t="s">
        <v>694</v>
      </c>
      <c r="F125" s="22" t="s">
        <v>684</v>
      </c>
      <c r="G125" s="22" t="s">
        <v>451</v>
      </c>
      <c r="H125" s="22" t="s">
        <v>374</v>
      </c>
      <c r="I125" s="33" t="s">
        <v>746</v>
      </c>
      <c r="J125" s="109" t="s">
        <v>447</v>
      </c>
    </row>
    <row r="126" spans="1:10" x14ac:dyDescent="0.2">
      <c r="B126" s="22" t="s">
        <v>675</v>
      </c>
      <c r="C126" s="22" t="s">
        <v>446</v>
      </c>
      <c r="D126" s="22" t="s">
        <v>743</v>
      </c>
      <c r="E126" s="22" t="s">
        <v>694</v>
      </c>
      <c r="F126" s="22" t="s">
        <v>684</v>
      </c>
      <c r="G126" s="22" t="s">
        <v>451</v>
      </c>
      <c r="H126" s="22" t="s">
        <v>374</v>
      </c>
      <c r="I126" s="33" t="s">
        <v>747</v>
      </c>
      <c r="J126" s="109" t="s">
        <v>447</v>
      </c>
    </row>
    <row r="127" spans="1:10" x14ac:dyDescent="0.2">
      <c r="B127" s="22" t="s">
        <v>675</v>
      </c>
      <c r="C127" s="22" t="s">
        <v>446</v>
      </c>
      <c r="D127" s="22" t="s">
        <v>743</v>
      </c>
      <c r="E127" s="22" t="s">
        <v>694</v>
      </c>
      <c r="F127" s="22" t="s">
        <v>684</v>
      </c>
      <c r="G127" s="22" t="s">
        <v>451</v>
      </c>
      <c r="H127" s="22" t="s">
        <v>374</v>
      </c>
      <c r="I127" s="111" t="s">
        <v>748</v>
      </c>
      <c r="J127" s="109" t="s">
        <v>447</v>
      </c>
    </row>
    <row r="128" spans="1:10" x14ac:dyDescent="0.2">
      <c r="B128" s="22" t="s">
        <v>675</v>
      </c>
      <c r="C128" s="22" t="s">
        <v>446</v>
      </c>
      <c r="D128" s="22" t="s">
        <v>435</v>
      </c>
      <c r="E128" s="22" t="s">
        <v>694</v>
      </c>
      <c r="F128" s="22" t="s">
        <v>684</v>
      </c>
      <c r="G128" s="22" t="s">
        <v>451</v>
      </c>
      <c r="H128" s="22" t="s">
        <v>374</v>
      </c>
      <c r="I128" s="33" t="s">
        <v>746</v>
      </c>
      <c r="J128" s="109" t="s">
        <v>447</v>
      </c>
    </row>
    <row r="129" spans="1:10" x14ac:dyDescent="0.2">
      <c r="B129" s="22" t="s">
        <v>675</v>
      </c>
      <c r="C129" s="22" t="s">
        <v>446</v>
      </c>
      <c r="D129" s="22" t="s">
        <v>435</v>
      </c>
      <c r="E129" s="22" t="s">
        <v>694</v>
      </c>
      <c r="F129" s="22" t="s">
        <v>684</v>
      </c>
      <c r="G129" s="22" t="s">
        <v>451</v>
      </c>
      <c r="H129" s="22" t="s">
        <v>374</v>
      </c>
      <c r="I129" s="33" t="s">
        <v>747</v>
      </c>
      <c r="J129" s="109" t="s">
        <v>447</v>
      </c>
    </row>
    <row r="130" spans="1:10" ht="13.5" thickBot="1" x14ac:dyDescent="0.25">
      <c r="A130" s="99"/>
      <c r="B130" s="102" t="s">
        <v>675</v>
      </c>
      <c r="C130" s="102" t="s">
        <v>446</v>
      </c>
      <c r="D130" s="102" t="s">
        <v>435</v>
      </c>
      <c r="E130" s="102" t="s">
        <v>694</v>
      </c>
      <c r="F130" s="102" t="s">
        <v>684</v>
      </c>
      <c r="G130" s="102" t="s">
        <v>451</v>
      </c>
      <c r="H130" s="102" t="s">
        <v>374</v>
      </c>
      <c r="I130" s="113" t="s">
        <v>748</v>
      </c>
      <c r="J130" s="110" t="s">
        <v>447</v>
      </c>
    </row>
    <row r="131" spans="1:10" x14ac:dyDescent="0.2">
      <c r="B131" s="22" t="s">
        <v>837</v>
      </c>
      <c r="C131" s="22" t="s">
        <v>446</v>
      </c>
      <c r="D131" s="63" t="s">
        <v>375</v>
      </c>
      <c r="E131" s="22" t="s">
        <v>694</v>
      </c>
      <c r="F131" s="22" t="s">
        <v>683</v>
      </c>
      <c r="G131" s="22" t="s">
        <v>451</v>
      </c>
      <c r="H131" s="22" t="s">
        <v>436</v>
      </c>
      <c r="I131" s="22" t="s">
        <v>746</v>
      </c>
      <c r="J131" s="108" t="s">
        <v>447</v>
      </c>
    </row>
    <row r="132" spans="1:10" x14ac:dyDescent="0.2">
      <c r="B132" s="22" t="s">
        <v>837</v>
      </c>
      <c r="C132" s="22" t="s">
        <v>446</v>
      </c>
      <c r="D132" s="64" t="s">
        <v>378</v>
      </c>
      <c r="E132" s="22" t="s">
        <v>694</v>
      </c>
      <c r="F132" s="22" t="s">
        <v>683</v>
      </c>
      <c r="G132" s="22" t="s">
        <v>451</v>
      </c>
      <c r="H132" s="22" t="s">
        <v>436</v>
      </c>
      <c r="I132" s="22" t="s">
        <v>746</v>
      </c>
      <c r="J132" s="109" t="s">
        <v>447</v>
      </c>
    </row>
    <row r="133" spans="1:10" x14ac:dyDescent="0.2">
      <c r="B133" s="22" t="s">
        <v>837</v>
      </c>
      <c r="C133" s="22" t="s">
        <v>446</v>
      </c>
      <c r="D133" s="63" t="s">
        <v>382</v>
      </c>
      <c r="E133" s="22" t="s">
        <v>694</v>
      </c>
      <c r="F133" s="22" t="s">
        <v>683</v>
      </c>
      <c r="G133" s="22" t="s">
        <v>451</v>
      </c>
      <c r="H133" s="22" t="s">
        <v>436</v>
      </c>
      <c r="I133" s="22" t="s">
        <v>746</v>
      </c>
      <c r="J133" s="109" t="s">
        <v>447</v>
      </c>
    </row>
    <row r="134" spans="1:10" x14ac:dyDescent="0.2">
      <c r="B134" s="22" t="s">
        <v>837</v>
      </c>
      <c r="C134" s="22" t="s">
        <v>446</v>
      </c>
      <c r="D134" s="63" t="s">
        <v>24</v>
      </c>
      <c r="E134" s="22" t="s">
        <v>694</v>
      </c>
      <c r="F134" s="22" t="s">
        <v>683</v>
      </c>
      <c r="G134" s="22" t="s">
        <v>451</v>
      </c>
      <c r="H134" s="22" t="s">
        <v>436</v>
      </c>
      <c r="I134" s="22" t="s">
        <v>746</v>
      </c>
      <c r="J134" s="109" t="s">
        <v>447</v>
      </c>
    </row>
    <row r="135" spans="1:10" x14ac:dyDescent="0.2">
      <c r="B135" s="22" t="s">
        <v>837</v>
      </c>
      <c r="C135" s="22" t="s">
        <v>446</v>
      </c>
      <c r="D135" s="63" t="s">
        <v>23</v>
      </c>
      <c r="E135" s="22" t="s">
        <v>694</v>
      </c>
      <c r="F135" s="22" t="s">
        <v>683</v>
      </c>
      <c r="G135" s="22" t="s">
        <v>451</v>
      </c>
      <c r="H135" s="22" t="s">
        <v>436</v>
      </c>
      <c r="I135" s="22" t="s">
        <v>746</v>
      </c>
      <c r="J135" s="109" t="s">
        <v>447</v>
      </c>
    </row>
    <row r="136" spans="1:10" x14ac:dyDescent="0.2">
      <c r="B136" s="22" t="s">
        <v>837</v>
      </c>
      <c r="C136" s="22" t="s">
        <v>446</v>
      </c>
      <c r="D136" s="22" t="s">
        <v>391</v>
      </c>
      <c r="E136" s="22" t="s">
        <v>694</v>
      </c>
      <c r="F136" s="22" t="s">
        <v>683</v>
      </c>
      <c r="G136" s="22" t="s">
        <v>451</v>
      </c>
      <c r="H136" s="22" t="s">
        <v>436</v>
      </c>
      <c r="I136" s="22" t="s">
        <v>746</v>
      </c>
      <c r="J136" s="109" t="s">
        <v>447</v>
      </c>
    </row>
    <row r="137" spans="1:10" x14ac:dyDescent="0.2">
      <c r="B137" s="22" t="s">
        <v>837</v>
      </c>
      <c r="C137" s="22" t="s">
        <v>446</v>
      </c>
      <c r="D137" s="22" t="s">
        <v>392</v>
      </c>
      <c r="E137" s="22" t="s">
        <v>694</v>
      </c>
      <c r="F137" s="22" t="s">
        <v>683</v>
      </c>
      <c r="G137" s="22" t="s">
        <v>451</v>
      </c>
      <c r="H137" s="22" t="s">
        <v>436</v>
      </c>
      <c r="I137" s="22" t="s">
        <v>746</v>
      </c>
      <c r="J137" s="109" t="s">
        <v>447</v>
      </c>
    </row>
    <row r="138" spans="1:10" x14ac:dyDescent="0.2">
      <c r="B138" s="22" t="s">
        <v>837</v>
      </c>
      <c r="C138" s="22" t="s">
        <v>446</v>
      </c>
      <c r="D138" s="2" t="s">
        <v>406</v>
      </c>
      <c r="E138" s="22" t="s">
        <v>694</v>
      </c>
      <c r="F138" s="22" t="s">
        <v>407</v>
      </c>
      <c r="G138" s="22" t="s">
        <v>451</v>
      </c>
      <c r="H138" s="22" t="s">
        <v>436</v>
      </c>
      <c r="I138" s="22" t="s">
        <v>746</v>
      </c>
      <c r="J138" s="109" t="s">
        <v>447</v>
      </c>
    </row>
    <row r="139" spans="1:10" x14ac:dyDescent="0.2">
      <c r="B139" s="22" t="s">
        <v>837</v>
      </c>
      <c r="C139" s="22" t="s">
        <v>446</v>
      </c>
      <c r="D139" s="63" t="s">
        <v>394</v>
      </c>
      <c r="E139" s="22" t="s">
        <v>695</v>
      </c>
      <c r="F139" s="22" t="s">
        <v>433</v>
      </c>
      <c r="G139" s="22" t="s">
        <v>451</v>
      </c>
      <c r="H139" s="22" t="s">
        <v>436</v>
      </c>
      <c r="I139" s="22" t="s">
        <v>746</v>
      </c>
      <c r="J139" s="109" t="s">
        <v>364</v>
      </c>
    </row>
    <row r="140" spans="1:10" x14ac:dyDescent="0.2">
      <c r="B140" s="22" t="s">
        <v>837</v>
      </c>
      <c r="C140" s="22" t="s">
        <v>446</v>
      </c>
      <c r="D140" s="63" t="s">
        <v>397</v>
      </c>
      <c r="E140" s="22" t="s">
        <v>695</v>
      </c>
      <c r="F140" s="22" t="s">
        <v>433</v>
      </c>
      <c r="G140" s="22" t="s">
        <v>451</v>
      </c>
      <c r="H140" s="22" t="s">
        <v>436</v>
      </c>
      <c r="I140" s="22" t="s">
        <v>746</v>
      </c>
      <c r="J140" s="109" t="s">
        <v>364</v>
      </c>
    </row>
    <row r="141" spans="1:10" x14ac:dyDescent="0.2">
      <c r="B141" s="22" t="s">
        <v>837</v>
      </c>
      <c r="C141" s="22" t="s">
        <v>446</v>
      </c>
      <c r="D141" s="63" t="s">
        <v>399</v>
      </c>
      <c r="E141" s="22" t="s">
        <v>695</v>
      </c>
      <c r="F141" s="22" t="s">
        <v>433</v>
      </c>
      <c r="G141" s="22" t="s">
        <v>451</v>
      </c>
      <c r="H141" s="22" t="s">
        <v>436</v>
      </c>
      <c r="I141" s="22" t="s">
        <v>746</v>
      </c>
      <c r="J141" s="109" t="s">
        <v>364</v>
      </c>
    </row>
    <row r="142" spans="1:10" x14ac:dyDescent="0.2">
      <c r="B142" s="22" t="s">
        <v>837</v>
      </c>
      <c r="C142" s="22" t="s">
        <v>446</v>
      </c>
      <c r="D142" s="63" t="s">
        <v>403</v>
      </c>
      <c r="E142" s="22" t="s">
        <v>695</v>
      </c>
      <c r="F142" s="22" t="s">
        <v>433</v>
      </c>
      <c r="G142" s="22" t="s">
        <v>451</v>
      </c>
      <c r="H142" s="22" t="s">
        <v>436</v>
      </c>
      <c r="I142" s="22" t="s">
        <v>746</v>
      </c>
      <c r="J142" s="109" t="s">
        <v>364</v>
      </c>
    </row>
    <row r="143" spans="1:10" x14ac:dyDescent="0.2">
      <c r="B143" s="22" t="s">
        <v>837</v>
      </c>
      <c r="C143" s="22" t="s">
        <v>446</v>
      </c>
      <c r="D143" s="63" t="s">
        <v>408</v>
      </c>
      <c r="E143" s="22" t="s">
        <v>695</v>
      </c>
      <c r="F143" s="22" t="s">
        <v>433</v>
      </c>
      <c r="G143" s="22" t="s">
        <v>451</v>
      </c>
      <c r="H143" s="22" t="s">
        <v>436</v>
      </c>
      <c r="I143" s="22" t="s">
        <v>746</v>
      </c>
      <c r="J143" s="109" t="s">
        <v>447</v>
      </c>
    </row>
    <row r="144" spans="1:10" x14ac:dyDescent="0.2">
      <c r="B144" s="22" t="s">
        <v>837</v>
      </c>
      <c r="C144" s="22" t="s">
        <v>446</v>
      </c>
      <c r="D144" s="63" t="s">
        <v>375</v>
      </c>
      <c r="E144" s="22" t="s">
        <v>695</v>
      </c>
      <c r="F144" s="22" t="s">
        <v>433</v>
      </c>
      <c r="G144" s="22" t="s">
        <v>451</v>
      </c>
      <c r="H144" s="22" t="s">
        <v>436</v>
      </c>
      <c r="I144" s="22" t="s">
        <v>746</v>
      </c>
      <c r="J144" s="109" t="s">
        <v>447</v>
      </c>
    </row>
    <row r="145" spans="2:10" x14ac:dyDescent="0.2">
      <c r="B145" s="22" t="s">
        <v>837</v>
      </c>
      <c r="C145" s="22" t="s">
        <v>446</v>
      </c>
      <c r="D145" s="63" t="s">
        <v>394</v>
      </c>
      <c r="E145" s="22" t="s">
        <v>695</v>
      </c>
      <c r="F145" s="22" t="s">
        <v>433</v>
      </c>
      <c r="G145" s="22" t="s">
        <v>451</v>
      </c>
      <c r="H145" s="22" t="s">
        <v>436</v>
      </c>
      <c r="I145" s="22" t="s">
        <v>757</v>
      </c>
      <c r="J145" s="109" t="s">
        <v>364</v>
      </c>
    </row>
    <row r="146" spans="2:10" x14ac:dyDescent="0.2">
      <c r="B146" s="22" t="s">
        <v>837</v>
      </c>
      <c r="C146" s="22" t="s">
        <v>446</v>
      </c>
      <c r="D146" s="63" t="s">
        <v>397</v>
      </c>
      <c r="E146" s="22" t="s">
        <v>695</v>
      </c>
      <c r="F146" s="22" t="s">
        <v>433</v>
      </c>
      <c r="G146" s="22" t="s">
        <v>451</v>
      </c>
      <c r="H146" s="22" t="s">
        <v>436</v>
      </c>
      <c r="I146" s="22" t="s">
        <v>757</v>
      </c>
      <c r="J146" s="109" t="s">
        <v>364</v>
      </c>
    </row>
    <row r="147" spans="2:10" x14ac:dyDescent="0.2">
      <c r="B147" s="22" t="s">
        <v>837</v>
      </c>
      <c r="C147" s="22" t="s">
        <v>446</v>
      </c>
      <c r="D147" s="63" t="s">
        <v>399</v>
      </c>
      <c r="E147" s="22" t="s">
        <v>695</v>
      </c>
      <c r="F147" s="22" t="s">
        <v>433</v>
      </c>
      <c r="G147" s="22" t="s">
        <v>451</v>
      </c>
      <c r="H147" s="22" t="s">
        <v>436</v>
      </c>
      <c r="I147" s="22" t="s">
        <v>757</v>
      </c>
      <c r="J147" s="109" t="s">
        <v>364</v>
      </c>
    </row>
    <row r="148" spans="2:10" x14ac:dyDescent="0.2">
      <c r="B148" s="22" t="s">
        <v>837</v>
      </c>
      <c r="C148" s="22" t="s">
        <v>446</v>
      </c>
      <c r="D148" s="63" t="s">
        <v>403</v>
      </c>
      <c r="E148" s="22" t="s">
        <v>695</v>
      </c>
      <c r="F148" s="22" t="s">
        <v>433</v>
      </c>
      <c r="G148" s="22" t="s">
        <v>451</v>
      </c>
      <c r="H148" s="22" t="s">
        <v>436</v>
      </c>
      <c r="I148" s="22" t="s">
        <v>757</v>
      </c>
      <c r="J148" s="109" t="s">
        <v>364</v>
      </c>
    </row>
    <row r="149" spans="2:10" x14ac:dyDescent="0.2">
      <c r="B149" s="22" t="s">
        <v>837</v>
      </c>
      <c r="C149" s="22" t="s">
        <v>446</v>
      </c>
      <c r="D149" s="63" t="s">
        <v>408</v>
      </c>
      <c r="E149" s="22" t="s">
        <v>695</v>
      </c>
      <c r="F149" s="22" t="s">
        <v>433</v>
      </c>
      <c r="G149" s="22" t="s">
        <v>451</v>
      </c>
      <c r="H149" s="22" t="s">
        <v>436</v>
      </c>
      <c r="I149" s="22" t="s">
        <v>757</v>
      </c>
      <c r="J149" s="109" t="s">
        <v>447</v>
      </c>
    </row>
    <row r="150" spans="2:10" x14ac:dyDescent="0.2">
      <c r="B150" s="22" t="s">
        <v>837</v>
      </c>
      <c r="C150" s="22" t="s">
        <v>446</v>
      </c>
      <c r="D150" s="63" t="s">
        <v>375</v>
      </c>
      <c r="E150" s="22" t="s">
        <v>695</v>
      </c>
      <c r="F150" s="22" t="s">
        <v>433</v>
      </c>
      <c r="G150" s="22" t="s">
        <v>451</v>
      </c>
      <c r="H150" s="22" t="s">
        <v>436</v>
      </c>
      <c r="I150" s="22" t="s">
        <v>757</v>
      </c>
      <c r="J150" s="109" t="s">
        <v>447</v>
      </c>
    </row>
    <row r="151" spans="2:10" x14ac:dyDescent="0.2">
      <c r="B151" s="22" t="s">
        <v>837</v>
      </c>
      <c r="C151" s="22" t="s">
        <v>446</v>
      </c>
      <c r="D151" s="63" t="s">
        <v>394</v>
      </c>
      <c r="E151" s="22" t="s">
        <v>695</v>
      </c>
      <c r="F151" s="22" t="s">
        <v>433</v>
      </c>
      <c r="G151" s="22" t="s">
        <v>451</v>
      </c>
      <c r="H151" s="22" t="s">
        <v>436</v>
      </c>
      <c r="I151" s="22" t="s">
        <v>401</v>
      </c>
      <c r="J151" s="109" t="s">
        <v>364</v>
      </c>
    </row>
    <row r="152" spans="2:10" x14ac:dyDescent="0.2">
      <c r="B152" s="22" t="s">
        <v>837</v>
      </c>
      <c r="C152" s="22" t="s">
        <v>446</v>
      </c>
      <c r="D152" s="63" t="s">
        <v>397</v>
      </c>
      <c r="E152" s="22" t="s">
        <v>695</v>
      </c>
      <c r="F152" s="22" t="s">
        <v>433</v>
      </c>
      <c r="G152" s="22" t="s">
        <v>451</v>
      </c>
      <c r="H152" s="22" t="s">
        <v>436</v>
      </c>
      <c r="I152" s="22" t="s">
        <v>401</v>
      </c>
      <c r="J152" s="109" t="s">
        <v>364</v>
      </c>
    </row>
    <row r="153" spans="2:10" x14ac:dyDescent="0.2">
      <c r="B153" s="22" t="s">
        <v>837</v>
      </c>
      <c r="C153" s="22" t="s">
        <v>446</v>
      </c>
      <c r="D153" s="63" t="s">
        <v>399</v>
      </c>
      <c r="E153" s="22" t="s">
        <v>695</v>
      </c>
      <c r="F153" s="22" t="s">
        <v>433</v>
      </c>
      <c r="G153" s="22" t="s">
        <v>451</v>
      </c>
      <c r="H153" s="22" t="s">
        <v>436</v>
      </c>
      <c r="I153" s="22" t="s">
        <v>401</v>
      </c>
      <c r="J153" s="109" t="s">
        <v>364</v>
      </c>
    </row>
    <row r="154" spans="2:10" x14ac:dyDescent="0.2">
      <c r="B154" s="22" t="s">
        <v>837</v>
      </c>
      <c r="C154" s="22" t="s">
        <v>446</v>
      </c>
      <c r="D154" s="63" t="s">
        <v>403</v>
      </c>
      <c r="E154" s="22" t="s">
        <v>695</v>
      </c>
      <c r="F154" s="22" t="s">
        <v>433</v>
      </c>
      <c r="G154" s="22" t="s">
        <v>451</v>
      </c>
      <c r="H154" s="22" t="s">
        <v>436</v>
      </c>
      <c r="I154" s="22" t="s">
        <v>401</v>
      </c>
      <c r="J154" s="109" t="s">
        <v>364</v>
      </c>
    </row>
    <row r="155" spans="2:10" x14ac:dyDescent="0.2">
      <c r="B155" s="22" t="s">
        <v>837</v>
      </c>
      <c r="C155" s="22" t="s">
        <v>446</v>
      </c>
      <c r="D155" s="63" t="s">
        <v>408</v>
      </c>
      <c r="E155" s="22" t="s">
        <v>695</v>
      </c>
      <c r="F155" s="22" t="s">
        <v>433</v>
      </c>
      <c r="G155" s="22" t="s">
        <v>451</v>
      </c>
      <c r="H155" s="22" t="s">
        <v>436</v>
      </c>
      <c r="I155" s="22" t="s">
        <v>401</v>
      </c>
      <c r="J155" s="109" t="s">
        <v>447</v>
      </c>
    </row>
    <row r="156" spans="2:10" x14ac:dyDescent="0.2">
      <c r="B156" s="22" t="s">
        <v>837</v>
      </c>
      <c r="C156" s="22" t="s">
        <v>446</v>
      </c>
      <c r="D156" s="63" t="s">
        <v>375</v>
      </c>
      <c r="E156" s="22" t="s">
        <v>695</v>
      </c>
      <c r="F156" s="22" t="s">
        <v>433</v>
      </c>
      <c r="G156" s="22" t="s">
        <v>451</v>
      </c>
      <c r="H156" s="22" t="s">
        <v>436</v>
      </c>
      <c r="I156" s="22" t="s">
        <v>401</v>
      </c>
      <c r="J156" s="109" t="s">
        <v>447</v>
      </c>
    </row>
    <row r="157" spans="2:10" x14ac:dyDescent="0.2">
      <c r="B157" s="22" t="s">
        <v>837</v>
      </c>
      <c r="C157" s="22" t="s">
        <v>446</v>
      </c>
      <c r="D157" s="63" t="s">
        <v>394</v>
      </c>
      <c r="E157" s="22" t="s">
        <v>695</v>
      </c>
      <c r="F157" s="22" t="s">
        <v>433</v>
      </c>
      <c r="G157" s="22" t="s">
        <v>451</v>
      </c>
      <c r="H157" s="22" t="s">
        <v>436</v>
      </c>
      <c r="I157" s="22" t="s">
        <v>404</v>
      </c>
      <c r="J157" s="109" t="s">
        <v>364</v>
      </c>
    </row>
    <row r="158" spans="2:10" x14ac:dyDescent="0.2">
      <c r="B158" s="22" t="s">
        <v>837</v>
      </c>
      <c r="C158" s="22" t="s">
        <v>446</v>
      </c>
      <c r="D158" s="63" t="s">
        <v>397</v>
      </c>
      <c r="E158" s="22" t="s">
        <v>695</v>
      </c>
      <c r="F158" s="22" t="s">
        <v>433</v>
      </c>
      <c r="G158" s="22" t="s">
        <v>451</v>
      </c>
      <c r="H158" s="22" t="s">
        <v>436</v>
      </c>
      <c r="I158" s="22" t="s">
        <v>404</v>
      </c>
      <c r="J158" s="109" t="s">
        <v>364</v>
      </c>
    </row>
    <row r="159" spans="2:10" x14ac:dyDescent="0.2">
      <c r="B159" s="22" t="s">
        <v>837</v>
      </c>
      <c r="C159" s="22" t="s">
        <v>446</v>
      </c>
      <c r="D159" s="63" t="s">
        <v>399</v>
      </c>
      <c r="E159" s="22" t="s">
        <v>695</v>
      </c>
      <c r="F159" s="22" t="s">
        <v>433</v>
      </c>
      <c r="G159" s="22" t="s">
        <v>451</v>
      </c>
      <c r="H159" s="22" t="s">
        <v>436</v>
      </c>
      <c r="I159" s="22" t="s">
        <v>404</v>
      </c>
      <c r="J159" s="109" t="s">
        <v>364</v>
      </c>
    </row>
    <row r="160" spans="2:10" x14ac:dyDescent="0.2">
      <c r="B160" s="22" t="s">
        <v>837</v>
      </c>
      <c r="C160" s="22" t="s">
        <v>446</v>
      </c>
      <c r="D160" s="63" t="s">
        <v>403</v>
      </c>
      <c r="E160" s="22" t="s">
        <v>695</v>
      </c>
      <c r="F160" s="22" t="s">
        <v>433</v>
      </c>
      <c r="G160" s="22" t="s">
        <v>451</v>
      </c>
      <c r="H160" s="22" t="s">
        <v>436</v>
      </c>
      <c r="I160" s="22" t="s">
        <v>404</v>
      </c>
      <c r="J160" s="109" t="s">
        <v>364</v>
      </c>
    </row>
    <row r="161" spans="1:10" x14ac:dyDescent="0.2">
      <c r="B161" s="22" t="s">
        <v>837</v>
      </c>
      <c r="C161" s="22" t="s">
        <v>446</v>
      </c>
      <c r="D161" s="63" t="s">
        <v>408</v>
      </c>
      <c r="E161" s="22" t="s">
        <v>695</v>
      </c>
      <c r="F161" s="22" t="s">
        <v>433</v>
      </c>
      <c r="G161" s="22" t="s">
        <v>451</v>
      </c>
      <c r="H161" s="22" t="s">
        <v>436</v>
      </c>
      <c r="I161" s="22" t="s">
        <v>404</v>
      </c>
      <c r="J161" s="109" t="s">
        <v>447</v>
      </c>
    </row>
    <row r="162" spans="1:10" x14ac:dyDescent="0.2">
      <c r="B162" s="22" t="s">
        <v>837</v>
      </c>
      <c r="C162" s="22" t="s">
        <v>446</v>
      </c>
      <c r="D162" s="63" t="s">
        <v>375</v>
      </c>
      <c r="E162" s="22" t="s">
        <v>695</v>
      </c>
      <c r="F162" s="22" t="s">
        <v>433</v>
      </c>
      <c r="G162" s="22" t="s">
        <v>451</v>
      </c>
      <c r="H162" s="22" t="s">
        <v>436</v>
      </c>
      <c r="I162" s="22" t="s">
        <v>404</v>
      </c>
      <c r="J162" s="109" t="s">
        <v>447</v>
      </c>
    </row>
    <row r="163" spans="1:10" x14ac:dyDescent="0.2">
      <c r="B163" s="22" t="s">
        <v>837</v>
      </c>
      <c r="C163" s="22" t="s">
        <v>446</v>
      </c>
      <c r="D163" s="63" t="s">
        <v>394</v>
      </c>
      <c r="E163" s="22" t="s">
        <v>695</v>
      </c>
      <c r="F163" s="22" t="s">
        <v>433</v>
      </c>
      <c r="G163" s="22" t="s">
        <v>451</v>
      </c>
      <c r="H163" s="22" t="s">
        <v>436</v>
      </c>
      <c r="I163" s="22" t="s">
        <v>748</v>
      </c>
      <c r="J163" s="109" t="s">
        <v>364</v>
      </c>
    </row>
    <row r="164" spans="1:10" x14ac:dyDescent="0.2">
      <c r="B164" s="22" t="s">
        <v>837</v>
      </c>
      <c r="C164" s="22" t="s">
        <v>446</v>
      </c>
      <c r="D164" s="63" t="s">
        <v>397</v>
      </c>
      <c r="E164" s="22" t="s">
        <v>695</v>
      </c>
      <c r="F164" s="22" t="s">
        <v>433</v>
      </c>
      <c r="G164" s="22" t="s">
        <v>451</v>
      </c>
      <c r="H164" s="22" t="s">
        <v>436</v>
      </c>
      <c r="I164" s="22" t="s">
        <v>748</v>
      </c>
      <c r="J164" s="109" t="s">
        <v>364</v>
      </c>
    </row>
    <row r="165" spans="1:10" x14ac:dyDescent="0.2">
      <c r="B165" s="22" t="s">
        <v>837</v>
      </c>
      <c r="C165" s="22" t="s">
        <v>446</v>
      </c>
      <c r="D165" s="63" t="s">
        <v>399</v>
      </c>
      <c r="E165" s="22" t="s">
        <v>695</v>
      </c>
      <c r="F165" s="22" t="s">
        <v>433</v>
      </c>
      <c r="G165" s="22" t="s">
        <v>451</v>
      </c>
      <c r="H165" s="22" t="s">
        <v>436</v>
      </c>
      <c r="I165" s="22" t="s">
        <v>748</v>
      </c>
      <c r="J165" s="109" t="s">
        <v>364</v>
      </c>
    </row>
    <row r="166" spans="1:10" x14ac:dyDescent="0.2">
      <c r="B166" s="22" t="s">
        <v>837</v>
      </c>
      <c r="C166" s="22" t="s">
        <v>446</v>
      </c>
      <c r="D166" s="63" t="s">
        <v>403</v>
      </c>
      <c r="E166" s="22" t="s">
        <v>695</v>
      </c>
      <c r="F166" s="22" t="s">
        <v>433</v>
      </c>
      <c r="G166" s="22" t="s">
        <v>451</v>
      </c>
      <c r="H166" s="22" t="s">
        <v>436</v>
      </c>
      <c r="I166" s="22" t="s">
        <v>748</v>
      </c>
      <c r="J166" s="109" t="s">
        <v>364</v>
      </c>
    </row>
    <row r="167" spans="1:10" x14ac:dyDescent="0.2">
      <c r="B167" s="22" t="s">
        <v>837</v>
      </c>
      <c r="C167" s="22" t="s">
        <v>446</v>
      </c>
      <c r="D167" s="63" t="s">
        <v>408</v>
      </c>
      <c r="E167" s="22" t="s">
        <v>695</v>
      </c>
      <c r="F167" s="22" t="s">
        <v>433</v>
      </c>
      <c r="G167" s="22" t="s">
        <v>451</v>
      </c>
      <c r="H167" s="22" t="s">
        <v>436</v>
      </c>
      <c r="I167" s="22" t="s">
        <v>748</v>
      </c>
      <c r="J167" s="109" t="s">
        <v>447</v>
      </c>
    </row>
    <row r="168" spans="1:10" x14ac:dyDescent="0.2">
      <c r="B168" s="22" t="s">
        <v>837</v>
      </c>
      <c r="C168" s="22" t="s">
        <v>446</v>
      </c>
      <c r="D168" s="63" t="s">
        <v>375</v>
      </c>
      <c r="E168" s="22" t="s">
        <v>695</v>
      </c>
      <c r="F168" s="22" t="s">
        <v>433</v>
      </c>
      <c r="G168" s="22" t="s">
        <v>451</v>
      </c>
      <c r="H168" s="22" t="s">
        <v>436</v>
      </c>
      <c r="I168" s="22" t="s">
        <v>748</v>
      </c>
      <c r="J168" s="109" t="s">
        <v>447</v>
      </c>
    </row>
    <row r="169" spans="1:10" x14ac:dyDescent="0.2">
      <c r="B169" s="22" t="s">
        <v>837</v>
      </c>
      <c r="C169" s="22" t="s">
        <v>446</v>
      </c>
      <c r="D169" s="63" t="s">
        <v>394</v>
      </c>
      <c r="E169" s="22" t="s">
        <v>695</v>
      </c>
      <c r="F169" s="22" t="s">
        <v>433</v>
      </c>
      <c r="G169" s="22" t="s">
        <v>451</v>
      </c>
      <c r="H169" s="22" t="s">
        <v>436</v>
      </c>
      <c r="I169" s="22" t="s">
        <v>747</v>
      </c>
      <c r="J169" s="109" t="s">
        <v>364</v>
      </c>
    </row>
    <row r="170" spans="1:10" x14ac:dyDescent="0.2">
      <c r="B170" s="22" t="s">
        <v>837</v>
      </c>
      <c r="C170" s="22" t="s">
        <v>446</v>
      </c>
      <c r="D170" s="63" t="s">
        <v>397</v>
      </c>
      <c r="E170" s="22" t="s">
        <v>695</v>
      </c>
      <c r="F170" s="22" t="s">
        <v>433</v>
      </c>
      <c r="G170" s="22" t="s">
        <v>451</v>
      </c>
      <c r="H170" s="22" t="s">
        <v>436</v>
      </c>
      <c r="I170" s="22" t="s">
        <v>747</v>
      </c>
      <c r="J170" s="109" t="s">
        <v>364</v>
      </c>
    </row>
    <row r="171" spans="1:10" x14ac:dyDescent="0.2">
      <c r="B171" s="22" t="s">
        <v>837</v>
      </c>
      <c r="C171" s="22" t="s">
        <v>446</v>
      </c>
      <c r="D171" s="63" t="s">
        <v>399</v>
      </c>
      <c r="E171" s="22" t="s">
        <v>695</v>
      </c>
      <c r="F171" s="22" t="s">
        <v>433</v>
      </c>
      <c r="G171" s="22" t="s">
        <v>451</v>
      </c>
      <c r="H171" s="22" t="s">
        <v>436</v>
      </c>
      <c r="I171" s="22" t="s">
        <v>747</v>
      </c>
      <c r="J171" s="109" t="s">
        <v>364</v>
      </c>
    </row>
    <row r="172" spans="1:10" x14ac:dyDescent="0.2">
      <c r="B172" s="22" t="s">
        <v>837</v>
      </c>
      <c r="C172" s="22" t="s">
        <v>446</v>
      </c>
      <c r="D172" s="63" t="s">
        <v>403</v>
      </c>
      <c r="E172" s="22" t="s">
        <v>695</v>
      </c>
      <c r="F172" s="22" t="s">
        <v>433</v>
      </c>
      <c r="G172" s="22" t="s">
        <v>451</v>
      </c>
      <c r="H172" s="22" t="s">
        <v>436</v>
      </c>
      <c r="I172" s="22" t="s">
        <v>747</v>
      </c>
      <c r="J172" s="109" t="s">
        <v>364</v>
      </c>
    </row>
    <row r="173" spans="1:10" x14ac:dyDescent="0.2">
      <c r="B173" s="22" t="s">
        <v>837</v>
      </c>
      <c r="C173" s="22" t="s">
        <v>446</v>
      </c>
      <c r="D173" s="63" t="s">
        <v>408</v>
      </c>
      <c r="E173" s="22" t="s">
        <v>695</v>
      </c>
      <c r="F173" s="22" t="s">
        <v>433</v>
      </c>
      <c r="G173" s="22" t="s">
        <v>451</v>
      </c>
      <c r="H173" s="22" t="s">
        <v>436</v>
      </c>
      <c r="I173" s="22" t="s">
        <v>747</v>
      </c>
      <c r="J173" s="109" t="s">
        <v>447</v>
      </c>
    </row>
    <row r="174" spans="1:10" ht="13.5" thickBot="1" x14ac:dyDescent="0.25">
      <c r="A174" s="99"/>
      <c r="B174" s="102" t="s">
        <v>837</v>
      </c>
      <c r="C174" s="102" t="s">
        <v>446</v>
      </c>
      <c r="D174" s="114" t="s">
        <v>375</v>
      </c>
      <c r="E174" s="102" t="s">
        <v>695</v>
      </c>
      <c r="F174" s="102" t="s">
        <v>433</v>
      </c>
      <c r="G174" s="102" t="s">
        <v>451</v>
      </c>
      <c r="H174" s="102" t="s">
        <v>436</v>
      </c>
      <c r="I174" s="102" t="s">
        <v>747</v>
      </c>
      <c r="J174" s="110" t="s">
        <v>447</v>
      </c>
    </row>
    <row r="175" spans="1:10" x14ac:dyDescent="0.2">
      <c r="B175" t="s">
        <v>262</v>
      </c>
      <c r="C175" t="s">
        <v>409</v>
      </c>
      <c r="D175" t="s">
        <v>360</v>
      </c>
      <c r="E175" t="s">
        <v>694</v>
      </c>
      <c r="F175" t="s">
        <v>683</v>
      </c>
      <c r="G175" t="s">
        <v>451</v>
      </c>
      <c r="H175" t="s">
        <v>362</v>
      </c>
      <c r="I175" t="s">
        <v>763</v>
      </c>
      <c r="J175" s="115" t="s">
        <v>411</v>
      </c>
    </row>
    <row r="176" spans="1:10" x14ac:dyDescent="0.2">
      <c r="B176" t="s">
        <v>262</v>
      </c>
      <c r="C176" t="s">
        <v>409</v>
      </c>
      <c r="D176" t="s">
        <v>360</v>
      </c>
      <c r="E176" t="s">
        <v>694</v>
      </c>
      <c r="F176" t="s">
        <v>683</v>
      </c>
      <c r="G176" t="s">
        <v>451</v>
      </c>
      <c r="H176" t="s">
        <v>362</v>
      </c>
      <c r="I176" t="s">
        <v>764</v>
      </c>
      <c r="J176" s="116" t="s">
        <v>411</v>
      </c>
    </row>
    <row r="177" spans="1:10" x14ac:dyDescent="0.2">
      <c r="B177" t="s">
        <v>262</v>
      </c>
      <c r="C177" t="s">
        <v>409</v>
      </c>
      <c r="D177" t="s">
        <v>360</v>
      </c>
      <c r="E177" t="s">
        <v>694</v>
      </c>
      <c r="F177" t="s">
        <v>683</v>
      </c>
      <c r="G177" t="s">
        <v>451</v>
      </c>
      <c r="H177" t="s">
        <v>362</v>
      </c>
      <c r="I177" t="s">
        <v>855</v>
      </c>
      <c r="J177" s="116" t="s">
        <v>411</v>
      </c>
    </row>
    <row r="178" spans="1:10" x14ac:dyDescent="0.2">
      <c r="B178" t="s">
        <v>262</v>
      </c>
      <c r="C178" t="s">
        <v>409</v>
      </c>
      <c r="D178" t="s">
        <v>360</v>
      </c>
      <c r="E178" t="s">
        <v>694</v>
      </c>
      <c r="F178" t="s">
        <v>683</v>
      </c>
      <c r="G178" t="s">
        <v>451</v>
      </c>
      <c r="H178" t="s">
        <v>362</v>
      </c>
      <c r="I178" t="s">
        <v>747</v>
      </c>
      <c r="J178" s="116" t="s">
        <v>411</v>
      </c>
    </row>
    <row r="179" spans="1:10" x14ac:dyDescent="0.2">
      <c r="B179" t="s">
        <v>262</v>
      </c>
      <c r="C179" t="s">
        <v>409</v>
      </c>
      <c r="D179" t="s">
        <v>360</v>
      </c>
      <c r="E179" t="s">
        <v>694</v>
      </c>
      <c r="F179" t="s">
        <v>683</v>
      </c>
      <c r="G179" t="s">
        <v>451</v>
      </c>
      <c r="H179" t="s">
        <v>362</v>
      </c>
      <c r="I179" s="18" t="s">
        <v>746</v>
      </c>
      <c r="J179" s="116" t="s">
        <v>411</v>
      </c>
    </row>
    <row r="180" spans="1:10" x14ac:dyDescent="0.2">
      <c r="B180" t="s">
        <v>262</v>
      </c>
      <c r="C180" t="s">
        <v>409</v>
      </c>
      <c r="D180" t="s">
        <v>360</v>
      </c>
      <c r="E180" t="s">
        <v>694</v>
      </c>
      <c r="F180" t="s">
        <v>683</v>
      </c>
      <c r="G180" t="s">
        <v>451</v>
      </c>
      <c r="H180" t="s">
        <v>362</v>
      </c>
      <c r="I180" s="18" t="s">
        <v>748</v>
      </c>
      <c r="J180" s="116" t="s">
        <v>411</v>
      </c>
    </row>
    <row r="181" spans="1:10" x14ac:dyDescent="0.2">
      <c r="B181" t="s">
        <v>262</v>
      </c>
      <c r="C181" t="s">
        <v>409</v>
      </c>
      <c r="D181" t="s">
        <v>360</v>
      </c>
      <c r="E181" t="s">
        <v>694</v>
      </c>
      <c r="F181" t="s">
        <v>684</v>
      </c>
      <c r="G181" t="s">
        <v>451</v>
      </c>
      <c r="H181" t="s">
        <v>362</v>
      </c>
      <c r="I181" t="s">
        <v>763</v>
      </c>
      <c r="J181" s="116" t="s">
        <v>411</v>
      </c>
    </row>
    <row r="182" spans="1:10" x14ac:dyDescent="0.2">
      <c r="B182" t="s">
        <v>262</v>
      </c>
      <c r="C182" t="s">
        <v>409</v>
      </c>
      <c r="D182" t="s">
        <v>360</v>
      </c>
      <c r="E182" t="s">
        <v>694</v>
      </c>
      <c r="F182" t="s">
        <v>684</v>
      </c>
      <c r="G182" t="s">
        <v>451</v>
      </c>
      <c r="H182" t="s">
        <v>362</v>
      </c>
      <c r="I182" t="s">
        <v>764</v>
      </c>
      <c r="J182" s="116" t="s">
        <v>411</v>
      </c>
    </row>
    <row r="183" spans="1:10" x14ac:dyDescent="0.2">
      <c r="B183" t="s">
        <v>262</v>
      </c>
      <c r="C183" t="s">
        <v>409</v>
      </c>
      <c r="D183" t="s">
        <v>360</v>
      </c>
      <c r="E183" t="s">
        <v>694</v>
      </c>
      <c r="F183" t="s">
        <v>684</v>
      </c>
      <c r="G183" t="s">
        <v>451</v>
      </c>
      <c r="H183" t="s">
        <v>362</v>
      </c>
      <c r="I183" t="s">
        <v>855</v>
      </c>
      <c r="J183" s="116" t="s">
        <v>411</v>
      </c>
    </row>
    <row r="184" spans="1:10" x14ac:dyDescent="0.2">
      <c r="B184" t="s">
        <v>262</v>
      </c>
      <c r="C184" t="s">
        <v>409</v>
      </c>
      <c r="D184" t="s">
        <v>360</v>
      </c>
      <c r="E184" t="s">
        <v>694</v>
      </c>
      <c r="F184" t="s">
        <v>684</v>
      </c>
      <c r="G184" t="s">
        <v>451</v>
      </c>
      <c r="H184" t="s">
        <v>362</v>
      </c>
      <c r="I184" t="s">
        <v>747</v>
      </c>
      <c r="J184" s="116" t="s">
        <v>411</v>
      </c>
    </row>
    <row r="185" spans="1:10" x14ac:dyDescent="0.2">
      <c r="B185" t="s">
        <v>262</v>
      </c>
      <c r="C185" t="s">
        <v>409</v>
      </c>
      <c r="D185" t="s">
        <v>360</v>
      </c>
      <c r="E185" t="s">
        <v>694</v>
      </c>
      <c r="F185" t="s">
        <v>684</v>
      </c>
      <c r="G185" t="s">
        <v>451</v>
      </c>
      <c r="H185" t="s">
        <v>362</v>
      </c>
      <c r="I185" s="18" t="s">
        <v>746</v>
      </c>
      <c r="J185" s="116" t="s">
        <v>411</v>
      </c>
    </row>
    <row r="186" spans="1:10" x14ac:dyDescent="0.2">
      <c r="B186" t="s">
        <v>262</v>
      </c>
      <c r="C186" t="s">
        <v>409</v>
      </c>
      <c r="D186" t="s">
        <v>360</v>
      </c>
      <c r="E186" t="s">
        <v>694</v>
      </c>
      <c r="F186" t="s">
        <v>684</v>
      </c>
      <c r="G186" t="s">
        <v>451</v>
      </c>
      <c r="H186" t="s">
        <v>362</v>
      </c>
      <c r="I186" s="18" t="s">
        <v>748</v>
      </c>
      <c r="J186" s="116" t="s">
        <v>411</v>
      </c>
    </row>
    <row r="187" spans="1:10" x14ac:dyDescent="0.2">
      <c r="B187" t="s">
        <v>262</v>
      </c>
      <c r="C187" t="s">
        <v>409</v>
      </c>
      <c r="D187" t="s">
        <v>360</v>
      </c>
      <c r="E187" t="s">
        <v>694</v>
      </c>
      <c r="F187" t="s">
        <v>829</v>
      </c>
      <c r="G187" t="s">
        <v>451</v>
      </c>
      <c r="H187" t="s">
        <v>362</v>
      </c>
      <c r="I187" t="s">
        <v>763</v>
      </c>
      <c r="J187" s="116" t="s">
        <v>411</v>
      </c>
    </row>
    <row r="188" spans="1:10" x14ac:dyDescent="0.2">
      <c r="B188" t="s">
        <v>262</v>
      </c>
      <c r="C188" t="s">
        <v>409</v>
      </c>
      <c r="D188" t="s">
        <v>360</v>
      </c>
      <c r="E188" t="s">
        <v>694</v>
      </c>
      <c r="F188" t="s">
        <v>829</v>
      </c>
      <c r="G188" t="s">
        <v>451</v>
      </c>
      <c r="H188" t="s">
        <v>362</v>
      </c>
      <c r="I188" t="s">
        <v>764</v>
      </c>
      <c r="J188" s="116" t="s">
        <v>411</v>
      </c>
    </row>
    <row r="189" spans="1:10" x14ac:dyDescent="0.2">
      <c r="B189" t="s">
        <v>262</v>
      </c>
      <c r="C189" t="s">
        <v>409</v>
      </c>
      <c r="D189" t="s">
        <v>360</v>
      </c>
      <c r="E189" t="s">
        <v>694</v>
      </c>
      <c r="F189" t="s">
        <v>829</v>
      </c>
      <c r="G189" t="s">
        <v>451</v>
      </c>
      <c r="H189" t="s">
        <v>362</v>
      </c>
      <c r="I189" t="s">
        <v>855</v>
      </c>
      <c r="J189" s="116" t="s">
        <v>411</v>
      </c>
    </row>
    <row r="190" spans="1:10" x14ac:dyDescent="0.2">
      <c r="B190" t="s">
        <v>262</v>
      </c>
      <c r="C190" t="s">
        <v>409</v>
      </c>
      <c r="D190" t="s">
        <v>360</v>
      </c>
      <c r="E190" t="s">
        <v>694</v>
      </c>
      <c r="F190" t="s">
        <v>829</v>
      </c>
      <c r="G190" t="s">
        <v>451</v>
      </c>
      <c r="H190" t="s">
        <v>362</v>
      </c>
      <c r="I190" t="s">
        <v>747</v>
      </c>
      <c r="J190" s="116" t="s">
        <v>411</v>
      </c>
    </row>
    <row r="191" spans="1:10" x14ac:dyDescent="0.2">
      <c r="B191" t="s">
        <v>262</v>
      </c>
      <c r="C191" t="s">
        <v>409</v>
      </c>
      <c r="D191" t="s">
        <v>360</v>
      </c>
      <c r="E191" t="s">
        <v>694</v>
      </c>
      <c r="F191" t="s">
        <v>829</v>
      </c>
      <c r="G191" t="s">
        <v>451</v>
      </c>
      <c r="H191" t="s">
        <v>362</v>
      </c>
      <c r="I191" s="18" t="s">
        <v>746</v>
      </c>
      <c r="J191" s="116" t="s">
        <v>411</v>
      </c>
    </row>
    <row r="192" spans="1:10" ht="13.5" thickBot="1" x14ac:dyDescent="0.25">
      <c r="A192" s="99"/>
      <c r="B192" s="99" t="s">
        <v>262</v>
      </c>
      <c r="C192" s="99" t="s">
        <v>409</v>
      </c>
      <c r="D192" s="99" t="s">
        <v>360</v>
      </c>
      <c r="E192" s="99" t="s">
        <v>694</v>
      </c>
      <c r="F192" s="99" t="s">
        <v>829</v>
      </c>
      <c r="G192" s="99" t="s">
        <v>451</v>
      </c>
      <c r="H192" s="99" t="s">
        <v>362</v>
      </c>
      <c r="I192" s="98" t="s">
        <v>748</v>
      </c>
      <c r="J192" s="117" t="s">
        <v>411</v>
      </c>
    </row>
  </sheetData>
  <pageMargins left="0.75" right="0.75" top="1" bottom="1" header="0.5" footer="0.5"/>
  <pageSetup paperSize="9" orientation="portrait" verticalDpi="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U103"/>
  <sheetViews>
    <sheetView topLeftCell="A79" workbookViewId="0">
      <selection activeCell="B80" sqref="B80"/>
    </sheetView>
  </sheetViews>
  <sheetFormatPr defaultRowHeight="12.75" x14ac:dyDescent="0.2"/>
  <cols>
    <col min="1" max="1" width="16.42578125" customWidth="1"/>
    <col min="2" max="2" width="12.7109375" customWidth="1"/>
    <col min="3" max="3" width="17.85546875" customWidth="1"/>
    <col min="4" max="4" width="7.85546875" customWidth="1"/>
    <col min="5" max="5" width="10.85546875" customWidth="1"/>
    <col min="6" max="6" width="9.5703125" customWidth="1"/>
    <col min="7" max="7" width="9.85546875" customWidth="1"/>
    <col min="8" max="8" width="7.28515625" customWidth="1"/>
    <col min="9" max="9" width="11.5703125" customWidth="1"/>
    <col min="10" max="10" width="7.42578125" customWidth="1"/>
    <col min="11" max="11" width="11.5703125" customWidth="1"/>
    <col min="12" max="12" width="9.42578125" customWidth="1"/>
    <col min="13" max="13" width="10" customWidth="1"/>
    <col min="14" max="14" width="8.5703125" customWidth="1"/>
    <col min="17" max="17" width="10.42578125" customWidth="1"/>
    <col min="18" max="18" width="8" customWidth="1"/>
    <col min="19" max="19" width="10.85546875" customWidth="1"/>
  </cols>
  <sheetData>
    <row r="1" spans="1:21" x14ac:dyDescent="0.2">
      <c r="A1" s="65" t="s">
        <v>822</v>
      </c>
    </row>
    <row r="2" spans="1:21" ht="18.75" x14ac:dyDescent="0.3">
      <c r="A2" s="23" t="s">
        <v>692</v>
      </c>
      <c r="B2" s="4"/>
    </row>
    <row r="3" spans="1:21" ht="18.75" x14ac:dyDescent="0.3">
      <c r="A3" s="23"/>
      <c r="B3" s="4"/>
      <c r="O3" s="10"/>
      <c r="P3" s="11"/>
      <c r="Q3" s="12" t="s">
        <v>658</v>
      </c>
      <c r="R3" s="11"/>
      <c r="S3" s="13"/>
    </row>
    <row r="4" spans="1:21" ht="13.5" thickBot="1" x14ac:dyDescent="0.25"/>
    <row r="5" spans="1:21" s="6" customFormat="1" ht="34.5" customHeight="1" thickBot="1" x14ac:dyDescent="0.25">
      <c r="A5" s="7" t="s">
        <v>694</v>
      </c>
      <c r="B5" s="9"/>
      <c r="C5" s="5" t="s">
        <v>647</v>
      </c>
      <c r="E5" s="5" t="s">
        <v>649</v>
      </c>
      <c r="F5" s="14"/>
      <c r="G5" s="5" t="s">
        <v>872</v>
      </c>
      <c r="I5" s="34" t="s">
        <v>90</v>
      </c>
      <c r="J5" s="17"/>
      <c r="K5" s="5" t="s">
        <v>745</v>
      </c>
      <c r="M5" s="34" t="s">
        <v>750</v>
      </c>
      <c r="O5" s="8" t="s">
        <v>653</v>
      </c>
      <c r="P5" s="17"/>
      <c r="Q5" s="8" t="s">
        <v>88</v>
      </c>
      <c r="R5" s="17"/>
      <c r="S5" s="8" t="s">
        <v>89</v>
      </c>
    </row>
    <row r="6" spans="1:21" x14ac:dyDescent="0.2">
      <c r="A6" t="s">
        <v>683</v>
      </c>
      <c r="C6" t="s">
        <v>648</v>
      </c>
      <c r="E6" s="48" t="s">
        <v>873</v>
      </c>
      <c r="F6" s="15"/>
      <c r="G6" s="47">
        <v>1999</v>
      </c>
      <c r="I6" s="18" t="s">
        <v>561</v>
      </c>
      <c r="J6" s="18"/>
      <c r="K6" s="18" t="s">
        <v>746</v>
      </c>
      <c r="L6" s="18"/>
      <c r="M6" s="18" t="s">
        <v>751</v>
      </c>
      <c r="O6" s="18" t="s">
        <v>74</v>
      </c>
      <c r="P6" s="18"/>
      <c r="Q6" s="18" t="s">
        <v>256</v>
      </c>
      <c r="R6" s="18"/>
    </row>
    <row r="7" spans="1:21" x14ac:dyDescent="0.2">
      <c r="A7" t="s">
        <v>684</v>
      </c>
      <c r="E7" s="48" t="s">
        <v>85</v>
      </c>
      <c r="F7" s="15"/>
      <c r="G7" s="47">
        <v>2000</v>
      </c>
      <c r="I7" s="18"/>
      <c r="J7" s="18"/>
      <c r="K7" s="18" t="s">
        <v>125</v>
      </c>
      <c r="L7" s="18"/>
      <c r="M7" s="18" t="s">
        <v>752</v>
      </c>
      <c r="O7" s="18" t="s">
        <v>75</v>
      </c>
      <c r="P7" s="18"/>
      <c r="Q7" s="18"/>
      <c r="R7" s="18"/>
    </row>
    <row r="8" spans="1:21" x14ac:dyDescent="0.2">
      <c r="E8" s="48" t="s">
        <v>874</v>
      </c>
      <c r="F8" s="2"/>
      <c r="G8" s="47">
        <v>2001</v>
      </c>
      <c r="K8" t="s">
        <v>747</v>
      </c>
      <c r="M8" t="s">
        <v>753</v>
      </c>
      <c r="O8" s="18"/>
      <c r="P8" s="18"/>
      <c r="Q8" s="18"/>
      <c r="R8" s="18"/>
      <c r="S8" s="18"/>
    </row>
    <row r="9" spans="1:21" x14ac:dyDescent="0.2">
      <c r="E9" s="2" t="s">
        <v>875</v>
      </c>
      <c r="F9" s="2"/>
      <c r="G9" s="2"/>
      <c r="K9" t="s">
        <v>748</v>
      </c>
      <c r="M9" t="s">
        <v>754</v>
      </c>
      <c r="O9" s="18"/>
      <c r="P9" s="18"/>
      <c r="Q9" s="18"/>
      <c r="R9" s="18"/>
      <c r="S9" s="18"/>
    </row>
    <row r="10" spans="1:21" x14ac:dyDescent="0.2">
      <c r="E10" s="2" t="s">
        <v>106</v>
      </c>
      <c r="F10" s="2"/>
      <c r="G10" s="2"/>
      <c r="O10" s="18"/>
      <c r="P10" s="18"/>
      <c r="Q10" s="18"/>
      <c r="R10" s="18"/>
      <c r="S10" s="18"/>
    </row>
    <row r="11" spans="1:21" ht="13.5" thickBot="1" x14ac:dyDescent="0.25"/>
    <row r="12" spans="1:21" ht="33.75" customHeight="1" thickBot="1" x14ac:dyDescent="0.25">
      <c r="A12" s="7" t="s">
        <v>695</v>
      </c>
      <c r="B12" s="9"/>
      <c r="C12" s="5" t="s">
        <v>647</v>
      </c>
      <c r="D12" s="6"/>
      <c r="E12" s="5" t="s">
        <v>649</v>
      </c>
      <c r="F12" s="14"/>
      <c r="G12" s="5" t="s">
        <v>872</v>
      </c>
      <c r="H12" s="6"/>
      <c r="K12" s="5" t="s">
        <v>745</v>
      </c>
      <c r="L12" s="6"/>
      <c r="M12" s="34" t="s">
        <v>750</v>
      </c>
      <c r="O12" s="8" t="s">
        <v>691</v>
      </c>
      <c r="P12" s="6"/>
      <c r="Q12" s="8" t="s">
        <v>88</v>
      </c>
      <c r="R12" s="17"/>
      <c r="S12" s="8" t="s">
        <v>89</v>
      </c>
      <c r="U12" s="8" t="s">
        <v>82</v>
      </c>
    </row>
    <row r="13" spans="1:21" x14ac:dyDescent="0.2">
      <c r="A13" t="s">
        <v>86</v>
      </c>
      <c r="C13" t="s">
        <v>648</v>
      </c>
      <c r="E13" s="2" t="s">
        <v>690</v>
      </c>
      <c r="F13" s="2"/>
      <c r="G13" s="47">
        <v>1999</v>
      </c>
      <c r="K13" s="18" t="s">
        <v>746</v>
      </c>
      <c r="L13" s="18"/>
      <c r="M13" s="18" t="s">
        <v>751</v>
      </c>
      <c r="O13" t="s">
        <v>547</v>
      </c>
      <c r="Q13" s="18" t="s">
        <v>654</v>
      </c>
      <c r="R13" s="18"/>
      <c r="S13" s="18">
        <v>12</v>
      </c>
    </row>
    <row r="14" spans="1:21" x14ac:dyDescent="0.2">
      <c r="A14" t="s">
        <v>87</v>
      </c>
      <c r="C14" t="s">
        <v>652</v>
      </c>
      <c r="E14" s="2" t="s">
        <v>651</v>
      </c>
      <c r="F14" s="2"/>
      <c r="G14" s="47">
        <v>2000</v>
      </c>
      <c r="K14" s="18" t="s">
        <v>748</v>
      </c>
      <c r="L14" s="18"/>
      <c r="M14" s="18" t="s">
        <v>752</v>
      </c>
      <c r="Q14" s="18" t="s">
        <v>655</v>
      </c>
      <c r="R14" s="18"/>
      <c r="S14" s="18"/>
    </row>
    <row r="15" spans="1:21" x14ac:dyDescent="0.2">
      <c r="A15" t="s">
        <v>642</v>
      </c>
      <c r="C15" t="s">
        <v>688</v>
      </c>
      <c r="E15" s="2" t="s">
        <v>659</v>
      </c>
      <c r="F15" s="2"/>
      <c r="G15" s="47">
        <v>2001</v>
      </c>
      <c r="I15" s="18"/>
      <c r="J15" s="18"/>
      <c r="K15" t="s">
        <v>747</v>
      </c>
      <c r="M15" t="s">
        <v>753</v>
      </c>
      <c r="N15" s="18"/>
      <c r="O15" s="18"/>
      <c r="P15" s="18"/>
      <c r="Q15" s="18"/>
    </row>
    <row r="16" spans="1:21" x14ac:dyDescent="0.2">
      <c r="A16" t="s">
        <v>687</v>
      </c>
      <c r="C16" t="s">
        <v>689</v>
      </c>
      <c r="E16" s="2" t="s">
        <v>871</v>
      </c>
      <c r="F16" s="2"/>
      <c r="G16" s="2"/>
      <c r="I16" s="18"/>
      <c r="J16" s="18"/>
      <c r="M16" t="s">
        <v>754</v>
      </c>
      <c r="N16" s="18"/>
      <c r="Q16" s="18"/>
    </row>
    <row r="17" spans="1:19" x14ac:dyDescent="0.2">
      <c r="A17" t="s">
        <v>684</v>
      </c>
      <c r="E17" s="48" t="s">
        <v>873</v>
      </c>
      <c r="F17" s="15"/>
      <c r="G17" s="15"/>
    </row>
    <row r="18" spans="1:19" x14ac:dyDescent="0.2">
      <c r="E18" s="48" t="s">
        <v>85</v>
      </c>
      <c r="F18" s="15"/>
      <c r="G18" s="15"/>
    </row>
    <row r="19" spans="1:19" x14ac:dyDescent="0.2">
      <c r="E19" s="2" t="s">
        <v>876</v>
      </c>
      <c r="F19" s="2"/>
      <c r="G19" s="2"/>
    </row>
    <row r="20" spans="1:19" x14ac:dyDescent="0.2">
      <c r="E20" s="2" t="s">
        <v>877</v>
      </c>
      <c r="F20" s="2"/>
      <c r="G20" s="2"/>
    </row>
    <row r="21" spans="1:19" x14ac:dyDescent="0.2">
      <c r="E21" s="48" t="s">
        <v>874</v>
      </c>
      <c r="F21" s="1"/>
      <c r="G21" s="1"/>
    </row>
    <row r="22" spans="1:19" x14ac:dyDescent="0.2">
      <c r="E22" s="2" t="s">
        <v>875</v>
      </c>
      <c r="F22" s="1"/>
      <c r="G22" s="1"/>
    </row>
    <row r="23" spans="1:19" x14ac:dyDescent="0.2">
      <c r="E23" s="2" t="s">
        <v>106</v>
      </c>
    </row>
    <row r="24" spans="1:19" x14ac:dyDescent="0.2">
      <c r="E24" s="2"/>
    </row>
    <row r="25" spans="1:19" x14ac:dyDescent="0.2">
      <c r="A25" s="57" t="s">
        <v>682</v>
      </c>
      <c r="B25" s="50" t="s">
        <v>81</v>
      </c>
    </row>
    <row r="27" spans="1:19" ht="18.75" x14ac:dyDescent="0.3">
      <c r="A27" s="23" t="s">
        <v>710</v>
      </c>
    </row>
    <row r="29" spans="1:19" ht="27" customHeight="1" x14ac:dyDescent="0.2">
      <c r="A29" s="71" t="s">
        <v>647</v>
      </c>
      <c r="B29" s="72" t="s">
        <v>648</v>
      </c>
      <c r="C29" s="73"/>
      <c r="D29" s="198" t="s">
        <v>95</v>
      </c>
      <c r="E29" s="198"/>
      <c r="F29" s="198"/>
      <c r="G29" s="198"/>
      <c r="H29" s="198"/>
      <c r="I29" s="198"/>
      <c r="J29" s="198"/>
      <c r="K29" s="198"/>
      <c r="L29" s="198"/>
      <c r="M29" s="198"/>
      <c r="N29" s="198"/>
      <c r="O29" s="198"/>
      <c r="P29" s="198"/>
      <c r="Q29" s="198"/>
      <c r="R29" s="198"/>
      <c r="S29" s="73"/>
    </row>
    <row r="30" spans="1:19" ht="19.5" customHeight="1" x14ac:dyDescent="0.2">
      <c r="A30" s="74"/>
      <c r="B30" s="75"/>
      <c r="C30" s="73"/>
      <c r="D30" s="73"/>
      <c r="E30" s="73"/>
      <c r="F30" s="73"/>
      <c r="G30" s="73"/>
      <c r="H30" s="73"/>
      <c r="I30" s="73"/>
      <c r="J30" s="18"/>
      <c r="K30" s="18"/>
      <c r="L30" s="18"/>
      <c r="M30" s="18"/>
      <c r="N30" s="73"/>
      <c r="O30" s="73"/>
      <c r="P30" s="73"/>
      <c r="Q30" s="73"/>
      <c r="R30" s="73"/>
      <c r="S30" s="73"/>
    </row>
    <row r="31" spans="1:19" x14ac:dyDescent="0.2">
      <c r="A31" s="73"/>
      <c r="B31" s="75" t="s">
        <v>652</v>
      </c>
      <c r="C31" s="73"/>
      <c r="D31" s="76" t="s">
        <v>582</v>
      </c>
      <c r="E31" s="73"/>
      <c r="F31" s="73"/>
      <c r="G31" s="73"/>
      <c r="H31" s="73"/>
      <c r="I31" s="73"/>
      <c r="J31" s="73"/>
      <c r="K31" s="73"/>
      <c r="L31" s="73"/>
      <c r="M31" s="73"/>
      <c r="N31" s="73"/>
      <c r="O31" s="73"/>
      <c r="P31" s="73"/>
      <c r="Q31" s="73"/>
      <c r="R31" s="73"/>
      <c r="S31" s="73"/>
    </row>
    <row r="32" spans="1:19" x14ac:dyDescent="0.2">
      <c r="A32" s="73"/>
      <c r="B32" s="75" t="s">
        <v>689</v>
      </c>
      <c r="C32" s="73"/>
      <c r="D32" s="76" t="s">
        <v>594</v>
      </c>
      <c r="E32" s="73"/>
      <c r="F32" s="73"/>
      <c r="G32" s="73"/>
      <c r="H32" s="73"/>
      <c r="I32" s="73"/>
      <c r="J32" s="18"/>
      <c r="K32" s="18"/>
      <c r="L32" s="18"/>
      <c r="M32" s="18"/>
      <c r="N32" s="73"/>
      <c r="O32" s="73"/>
      <c r="P32" s="73"/>
      <c r="Q32" s="73"/>
      <c r="R32" s="73"/>
      <c r="S32" s="73"/>
    </row>
    <row r="33" spans="1:19" x14ac:dyDescent="0.2">
      <c r="A33" s="73"/>
      <c r="B33" s="75" t="s">
        <v>869</v>
      </c>
      <c r="C33" s="73"/>
      <c r="D33" s="76" t="s">
        <v>583</v>
      </c>
      <c r="E33" s="73"/>
      <c r="F33" s="73"/>
      <c r="G33" s="73"/>
      <c r="H33" s="73"/>
      <c r="I33" s="73"/>
      <c r="J33" s="73"/>
      <c r="K33" s="73"/>
      <c r="L33" s="73"/>
      <c r="M33" s="73"/>
      <c r="N33" s="73"/>
      <c r="O33" s="73"/>
      <c r="P33" s="73"/>
      <c r="Q33" s="73"/>
      <c r="R33" s="73"/>
      <c r="S33" s="73"/>
    </row>
    <row r="34" spans="1:19" x14ac:dyDescent="0.2">
      <c r="A34" s="73"/>
      <c r="B34" s="75"/>
      <c r="C34" s="73"/>
      <c r="D34" s="76"/>
      <c r="E34" s="73"/>
      <c r="F34" s="73"/>
      <c r="G34" s="73"/>
      <c r="H34" s="73"/>
      <c r="I34" s="73"/>
      <c r="J34" s="73"/>
      <c r="K34" s="73"/>
      <c r="L34" s="73"/>
      <c r="M34" s="73"/>
      <c r="N34" s="73"/>
      <c r="O34" s="73"/>
      <c r="P34" s="73"/>
      <c r="Q34" s="73"/>
      <c r="R34" s="73"/>
      <c r="S34" s="73"/>
    </row>
    <row r="35" spans="1:19" x14ac:dyDescent="0.2">
      <c r="A35" s="73"/>
      <c r="B35" s="75" t="s">
        <v>868</v>
      </c>
      <c r="C35" s="73"/>
      <c r="D35" s="76" t="s">
        <v>96</v>
      </c>
      <c r="E35" s="73"/>
      <c r="F35" s="73"/>
      <c r="G35" s="73"/>
      <c r="H35" s="73"/>
      <c r="I35" s="73"/>
      <c r="J35" s="18"/>
      <c r="K35" s="18"/>
      <c r="L35" s="18"/>
      <c r="M35" s="18"/>
      <c r="N35" s="73"/>
      <c r="O35" s="73"/>
      <c r="P35" s="73"/>
      <c r="Q35" s="73"/>
      <c r="R35" s="73"/>
      <c r="S35" s="73"/>
    </row>
    <row r="36" spans="1:19" x14ac:dyDescent="0.2">
      <c r="A36" s="73"/>
      <c r="B36" s="75"/>
      <c r="C36" s="73"/>
      <c r="D36" s="76"/>
      <c r="E36" s="73"/>
      <c r="F36" s="73"/>
      <c r="G36" s="73"/>
      <c r="H36" s="73"/>
      <c r="I36" s="73"/>
      <c r="J36" s="18"/>
      <c r="K36" s="18"/>
      <c r="L36" s="18"/>
      <c r="M36" s="18"/>
      <c r="N36" s="73"/>
      <c r="O36" s="73"/>
      <c r="P36" s="73"/>
      <c r="Q36" s="73"/>
      <c r="R36" s="73"/>
      <c r="S36" s="73"/>
    </row>
    <row r="37" spans="1:19" x14ac:dyDescent="0.2">
      <c r="A37" s="74" t="s">
        <v>649</v>
      </c>
      <c r="B37" s="73"/>
      <c r="C37" s="73"/>
      <c r="D37" s="73"/>
      <c r="E37" s="73"/>
      <c r="F37" s="73"/>
      <c r="G37" s="73"/>
      <c r="H37" s="73"/>
      <c r="I37" s="73"/>
      <c r="J37" s="73"/>
      <c r="K37" s="73"/>
      <c r="L37" s="73"/>
      <c r="M37" s="73"/>
      <c r="N37" s="73"/>
      <c r="O37" s="73"/>
      <c r="P37" s="73"/>
      <c r="Q37" s="73"/>
      <c r="R37" s="73"/>
      <c r="S37" s="73"/>
    </row>
    <row r="38" spans="1:19" x14ac:dyDescent="0.2">
      <c r="A38" s="73"/>
      <c r="B38" s="77" t="s">
        <v>566</v>
      </c>
      <c r="C38" s="73"/>
      <c r="D38" s="73" t="s">
        <v>577</v>
      </c>
      <c r="E38" s="73"/>
      <c r="F38" s="73"/>
      <c r="G38" s="73"/>
      <c r="H38" s="73"/>
      <c r="I38" s="73"/>
      <c r="J38" s="18"/>
      <c r="K38" s="18"/>
      <c r="L38" s="18"/>
      <c r="M38" s="18"/>
      <c r="N38" s="73"/>
      <c r="O38" s="73"/>
      <c r="P38" s="73"/>
      <c r="Q38" s="73"/>
      <c r="R38" s="73"/>
      <c r="S38" s="73"/>
    </row>
    <row r="39" spans="1:19" x14ac:dyDescent="0.2">
      <c r="A39" s="73"/>
      <c r="B39" s="77" t="s">
        <v>831</v>
      </c>
      <c r="C39" s="73"/>
      <c r="D39" s="73" t="s">
        <v>94</v>
      </c>
      <c r="E39" s="73"/>
      <c r="F39" s="73"/>
      <c r="G39" s="73"/>
      <c r="H39" s="73"/>
      <c r="I39" s="73"/>
      <c r="J39" s="18"/>
      <c r="K39" s="18"/>
      <c r="L39" s="18"/>
      <c r="M39" s="18"/>
      <c r="N39" s="73"/>
      <c r="O39" s="73"/>
      <c r="P39" s="73"/>
      <c r="Q39" s="73"/>
      <c r="R39" s="73"/>
      <c r="S39" s="73"/>
    </row>
    <row r="40" spans="1:19" x14ac:dyDescent="0.2">
      <c r="A40" s="73"/>
      <c r="B40" s="77" t="s">
        <v>832</v>
      </c>
      <c r="C40" s="73"/>
      <c r="D40" s="73" t="s">
        <v>91</v>
      </c>
      <c r="E40" s="73"/>
      <c r="F40" s="73"/>
      <c r="G40" s="73"/>
      <c r="H40" s="73"/>
      <c r="I40" s="73"/>
      <c r="J40" s="73"/>
      <c r="K40" s="73"/>
      <c r="L40" s="73"/>
      <c r="M40" s="73"/>
      <c r="N40" s="73"/>
      <c r="O40" s="73"/>
      <c r="P40" s="73"/>
      <c r="Q40" s="73"/>
      <c r="R40" s="73"/>
      <c r="S40" s="73"/>
    </row>
    <row r="41" spans="1:19" x14ac:dyDescent="0.2">
      <c r="A41" s="73"/>
      <c r="B41" s="77" t="s">
        <v>833</v>
      </c>
      <c r="C41" s="73"/>
      <c r="D41" s="73" t="s">
        <v>92</v>
      </c>
      <c r="E41" s="73"/>
      <c r="F41" s="73"/>
      <c r="G41" s="73"/>
      <c r="H41" s="73"/>
      <c r="I41" s="73"/>
      <c r="J41" s="73"/>
      <c r="K41" s="73"/>
      <c r="L41" s="73"/>
      <c r="M41" s="73"/>
      <c r="N41" s="73"/>
      <c r="O41" s="73"/>
      <c r="P41" s="73"/>
      <c r="Q41" s="73"/>
      <c r="R41" s="73"/>
      <c r="S41" s="73"/>
    </row>
    <row r="42" spans="1:19" x14ac:dyDescent="0.2">
      <c r="A42" s="73"/>
      <c r="B42" s="77" t="s">
        <v>834</v>
      </c>
      <c r="C42" s="73"/>
      <c r="D42" s="73" t="s">
        <v>97</v>
      </c>
      <c r="E42" s="73"/>
      <c r="F42" s="73"/>
      <c r="G42" s="73"/>
      <c r="H42" s="73"/>
      <c r="I42" s="73"/>
      <c r="J42" s="73"/>
      <c r="K42" s="73"/>
      <c r="L42" s="73"/>
      <c r="M42" s="73"/>
      <c r="N42" s="73"/>
      <c r="O42" s="73"/>
      <c r="P42" s="73"/>
      <c r="Q42" s="73"/>
      <c r="R42" s="73"/>
      <c r="S42" s="73"/>
    </row>
    <row r="43" spans="1:19" x14ac:dyDescent="0.2">
      <c r="A43" s="73"/>
      <c r="B43" s="78" t="s">
        <v>878</v>
      </c>
      <c r="C43" s="73"/>
      <c r="D43" s="73" t="s">
        <v>98</v>
      </c>
      <c r="E43" s="73"/>
      <c r="F43" s="73"/>
      <c r="G43" s="73"/>
      <c r="H43" s="73"/>
      <c r="I43" s="73"/>
      <c r="J43" s="73"/>
      <c r="K43" s="73"/>
      <c r="L43" s="73"/>
      <c r="M43" s="73"/>
      <c r="N43" s="73"/>
      <c r="O43" s="73"/>
      <c r="P43" s="73"/>
      <c r="Q43" s="73"/>
      <c r="R43" s="73"/>
      <c r="S43" s="73"/>
    </row>
    <row r="44" spans="1:19" x14ac:dyDescent="0.2">
      <c r="A44" s="73"/>
      <c r="B44" s="78" t="s">
        <v>100</v>
      </c>
      <c r="C44" s="73"/>
      <c r="D44" s="73" t="s">
        <v>99</v>
      </c>
      <c r="E44" s="73"/>
      <c r="F44" s="73"/>
      <c r="G44" s="73"/>
      <c r="H44" s="73"/>
      <c r="I44" s="73"/>
      <c r="J44" s="73"/>
      <c r="K44" s="73"/>
      <c r="L44" s="73"/>
      <c r="M44" s="73"/>
      <c r="N44" s="73"/>
      <c r="O44" s="73"/>
      <c r="P44" s="73"/>
      <c r="Q44" s="73"/>
      <c r="R44" s="73"/>
      <c r="S44" s="73"/>
    </row>
    <row r="45" spans="1:19" x14ac:dyDescent="0.2">
      <c r="A45" s="73"/>
      <c r="B45" s="78" t="s">
        <v>835</v>
      </c>
      <c r="C45" s="73"/>
      <c r="D45" s="73" t="s">
        <v>105</v>
      </c>
      <c r="E45" s="73"/>
      <c r="F45" s="73"/>
      <c r="G45" s="73"/>
      <c r="H45" s="73"/>
      <c r="I45" s="73"/>
      <c r="J45" s="73"/>
      <c r="K45" s="73"/>
      <c r="L45" s="73"/>
      <c r="M45" s="73"/>
      <c r="N45" s="73"/>
      <c r="O45" s="73"/>
      <c r="P45" s="73"/>
      <c r="Q45" s="73"/>
      <c r="R45" s="73"/>
      <c r="S45" s="73"/>
    </row>
    <row r="46" spans="1:19" x14ac:dyDescent="0.2">
      <c r="A46" s="73"/>
      <c r="B46" s="78" t="s">
        <v>836</v>
      </c>
      <c r="C46" s="73"/>
      <c r="D46" s="73" t="s">
        <v>93</v>
      </c>
      <c r="E46" s="73"/>
      <c r="F46" s="73"/>
      <c r="G46" s="73"/>
      <c r="H46" s="73"/>
      <c r="I46" s="73"/>
      <c r="J46" s="73"/>
      <c r="K46" s="73"/>
      <c r="L46" s="73"/>
      <c r="M46" s="73"/>
      <c r="N46" s="73"/>
      <c r="O46" s="73"/>
      <c r="P46" s="73"/>
      <c r="Q46" s="73"/>
      <c r="R46" s="73"/>
      <c r="S46" s="73"/>
    </row>
    <row r="47" spans="1:19" x14ac:dyDescent="0.2">
      <c r="A47" s="79"/>
      <c r="B47" s="78" t="s">
        <v>870</v>
      </c>
      <c r="C47" s="73"/>
      <c r="D47" s="73" t="s">
        <v>101</v>
      </c>
      <c r="E47" s="73"/>
      <c r="F47" s="73"/>
      <c r="G47" s="73"/>
      <c r="H47" s="73"/>
      <c r="I47" s="73"/>
      <c r="J47" s="73"/>
      <c r="K47" s="73"/>
      <c r="L47" s="73"/>
      <c r="M47" s="73"/>
      <c r="N47" s="73"/>
      <c r="O47" s="73"/>
      <c r="P47" s="73"/>
      <c r="Q47" s="73"/>
      <c r="R47" s="73"/>
      <c r="S47" s="73"/>
    </row>
    <row r="48" spans="1:19" x14ac:dyDescent="0.2">
      <c r="A48" s="79"/>
      <c r="B48" s="78" t="s">
        <v>651</v>
      </c>
      <c r="C48" s="73"/>
      <c r="D48" s="73" t="s">
        <v>102</v>
      </c>
      <c r="E48" s="73"/>
      <c r="F48" s="73"/>
      <c r="G48" s="73"/>
      <c r="H48" s="73"/>
      <c r="I48" s="73"/>
      <c r="J48" s="73"/>
      <c r="K48" s="73"/>
      <c r="L48" s="73"/>
      <c r="M48" s="73"/>
      <c r="N48" s="73"/>
      <c r="O48" s="73"/>
      <c r="P48" s="73"/>
      <c r="Q48" s="73"/>
      <c r="R48" s="73"/>
      <c r="S48" s="73"/>
    </row>
    <row r="49" spans="1:19" x14ac:dyDescent="0.2">
      <c r="A49" s="79"/>
      <c r="B49" s="78" t="s">
        <v>659</v>
      </c>
      <c r="C49" s="73"/>
      <c r="D49" s="73" t="s">
        <v>103</v>
      </c>
      <c r="E49" s="73"/>
      <c r="F49" s="73"/>
      <c r="G49" s="73"/>
      <c r="H49" s="73"/>
      <c r="I49" s="73"/>
      <c r="J49" s="73"/>
      <c r="K49" s="73"/>
      <c r="L49" s="73"/>
      <c r="M49" s="73"/>
      <c r="N49" s="73"/>
      <c r="O49" s="73"/>
      <c r="P49" s="73"/>
      <c r="Q49" s="73"/>
      <c r="R49" s="73"/>
      <c r="S49" s="73"/>
    </row>
    <row r="50" spans="1:19" x14ac:dyDescent="0.2">
      <c r="A50" s="79"/>
      <c r="B50" s="78" t="s">
        <v>871</v>
      </c>
      <c r="C50" s="73"/>
      <c r="D50" s="73" t="s">
        <v>104</v>
      </c>
      <c r="E50" s="73"/>
      <c r="F50" s="73"/>
      <c r="G50" s="73"/>
      <c r="H50" s="73"/>
      <c r="I50" s="73"/>
      <c r="J50" s="73"/>
      <c r="K50" s="73"/>
      <c r="L50" s="73"/>
      <c r="M50" s="73"/>
      <c r="N50" s="73"/>
      <c r="O50" s="73"/>
      <c r="P50" s="73"/>
      <c r="Q50" s="73"/>
      <c r="R50" s="73"/>
      <c r="S50" s="73"/>
    </row>
    <row r="51" spans="1:19" x14ac:dyDescent="0.2">
      <c r="A51" s="79"/>
      <c r="B51" s="78" t="s">
        <v>107</v>
      </c>
      <c r="C51" s="73"/>
      <c r="D51" s="73" t="s">
        <v>108</v>
      </c>
      <c r="E51" s="73"/>
      <c r="F51" s="73"/>
      <c r="G51" s="73"/>
      <c r="H51" s="73"/>
      <c r="I51" s="73"/>
      <c r="J51" s="73"/>
      <c r="K51" s="73"/>
      <c r="L51" s="73"/>
      <c r="M51" s="73"/>
      <c r="N51" s="73"/>
      <c r="O51" s="73"/>
      <c r="P51" s="73"/>
      <c r="Q51" s="73"/>
      <c r="R51" s="73"/>
      <c r="S51" s="73"/>
    </row>
    <row r="52" spans="1:19" x14ac:dyDescent="0.2">
      <c r="A52" s="73"/>
      <c r="B52" s="78"/>
      <c r="C52" s="75"/>
      <c r="D52" s="73"/>
      <c r="E52" s="73"/>
      <c r="F52" s="73"/>
      <c r="G52" s="73"/>
      <c r="H52" s="73"/>
      <c r="I52" s="73"/>
      <c r="J52" s="73"/>
      <c r="K52" s="73"/>
      <c r="L52" s="73"/>
      <c r="M52" s="73"/>
      <c r="N52" s="73"/>
      <c r="O52" s="73"/>
      <c r="P52" s="73"/>
      <c r="Q52" s="73"/>
      <c r="R52" s="73"/>
      <c r="S52" s="73"/>
    </row>
    <row r="53" spans="1:19" x14ac:dyDescent="0.2">
      <c r="A53" s="74" t="s">
        <v>685</v>
      </c>
      <c r="B53" s="75"/>
      <c r="C53" s="75"/>
      <c r="D53" s="73"/>
      <c r="E53" s="73"/>
      <c r="F53" s="73"/>
      <c r="G53" s="73"/>
      <c r="H53" s="73"/>
      <c r="I53" s="73"/>
      <c r="J53" s="73"/>
      <c r="K53" s="73"/>
      <c r="L53" s="73"/>
      <c r="M53" s="73"/>
      <c r="N53" s="73"/>
      <c r="O53" s="73"/>
      <c r="P53" s="73"/>
      <c r="Q53" s="73"/>
      <c r="R53" s="73"/>
      <c r="S53" s="73"/>
    </row>
    <row r="54" spans="1:19" x14ac:dyDescent="0.2">
      <c r="A54" s="73"/>
      <c r="B54" s="75" t="s">
        <v>574</v>
      </c>
      <c r="C54" s="73"/>
      <c r="D54" s="73" t="s">
        <v>155</v>
      </c>
      <c r="E54" s="73"/>
      <c r="F54" s="73"/>
      <c r="G54" s="73"/>
      <c r="H54" s="73"/>
      <c r="I54" s="73"/>
      <c r="J54" s="73"/>
      <c r="K54" s="73"/>
      <c r="L54" s="73"/>
      <c r="M54" s="73"/>
      <c r="N54" s="73"/>
      <c r="O54" s="73"/>
      <c r="P54" s="73"/>
      <c r="Q54" s="73"/>
      <c r="R54" s="73"/>
      <c r="S54" s="73"/>
    </row>
    <row r="55" spans="1:19" x14ac:dyDescent="0.2">
      <c r="A55" s="73"/>
      <c r="B55" s="73"/>
      <c r="C55" s="73"/>
      <c r="D55" s="73"/>
      <c r="E55" s="73"/>
      <c r="F55" s="73"/>
      <c r="G55" s="73"/>
      <c r="H55" s="73"/>
      <c r="I55" s="73"/>
      <c r="J55" s="73"/>
      <c r="K55" s="73"/>
      <c r="L55" s="73"/>
      <c r="M55" s="73"/>
      <c r="N55" s="73"/>
      <c r="O55" s="73"/>
      <c r="P55" s="73"/>
      <c r="Q55" s="73"/>
      <c r="R55" s="73"/>
      <c r="S55" s="73"/>
    </row>
    <row r="56" spans="1:19" x14ac:dyDescent="0.2">
      <c r="A56" s="74" t="s">
        <v>641</v>
      </c>
      <c r="B56" s="73"/>
      <c r="C56" s="73"/>
      <c r="D56" s="73"/>
      <c r="E56" s="73"/>
      <c r="F56" s="73"/>
      <c r="G56" s="73"/>
      <c r="H56" s="73"/>
      <c r="I56" s="73"/>
      <c r="J56" s="73"/>
      <c r="K56" s="73"/>
      <c r="L56" s="73"/>
      <c r="M56" s="73"/>
      <c r="N56" s="73"/>
      <c r="O56" s="73"/>
      <c r="P56" s="73"/>
      <c r="Q56" s="73"/>
      <c r="R56" s="73"/>
      <c r="S56" s="73"/>
    </row>
    <row r="57" spans="1:19" x14ac:dyDescent="0.2">
      <c r="A57" s="73"/>
      <c r="B57" s="75" t="s">
        <v>683</v>
      </c>
      <c r="C57" s="73"/>
      <c r="D57" s="73" t="s">
        <v>572</v>
      </c>
      <c r="E57" s="73"/>
      <c r="F57" s="73"/>
      <c r="G57" s="73"/>
      <c r="H57" s="73"/>
      <c r="I57" s="73"/>
      <c r="J57" s="73"/>
      <c r="K57" s="73"/>
      <c r="L57" s="73"/>
      <c r="M57" s="73"/>
      <c r="N57" s="73"/>
      <c r="O57" s="73"/>
      <c r="P57" s="73"/>
      <c r="Q57" s="73"/>
      <c r="R57" s="73"/>
      <c r="S57" s="73"/>
    </row>
    <row r="58" spans="1:19" x14ac:dyDescent="0.2">
      <c r="A58" s="73"/>
      <c r="B58" s="75" t="s">
        <v>86</v>
      </c>
      <c r="C58" s="73"/>
      <c r="D58" s="73" t="s">
        <v>156</v>
      </c>
      <c r="E58" s="73"/>
      <c r="F58" s="73"/>
      <c r="G58" s="73"/>
      <c r="H58" s="73"/>
      <c r="I58" s="73"/>
      <c r="J58" s="73"/>
      <c r="K58" s="73"/>
      <c r="L58" s="73"/>
      <c r="M58" s="73"/>
      <c r="N58" s="73"/>
      <c r="O58" s="73"/>
      <c r="P58" s="73"/>
      <c r="Q58" s="73"/>
      <c r="R58" s="73"/>
      <c r="S58" s="73"/>
    </row>
    <row r="59" spans="1:19" x14ac:dyDescent="0.2">
      <c r="A59" s="73"/>
      <c r="B59" s="75" t="s">
        <v>87</v>
      </c>
      <c r="C59" s="73"/>
      <c r="D59" s="73" t="s">
        <v>157</v>
      </c>
      <c r="E59" s="73"/>
      <c r="F59" s="73"/>
      <c r="G59" s="73"/>
      <c r="H59" s="73"/>
      <c r="I59" s="73"/>
      <c r="J59" s="73"/>
      <c r="K59" s="73"/>
      <c r="L59" s="73"/>
      <c r="M59" s="73"/>
      <c r="N59" s="73"/>
      <c r="O59" s="73"/>
      <c r="P59" s="73"/>
      <c r="Q59" s="73"/>
      <c r="R59" s="73"/>
      <c r="S59" s="73"/>
    </row>
    <row r="60" spans="1:19" x14ac:dyDescent="0.2">
      <c r="A60" s="73"/>
      <c r="B60" s="75" t="s">
        <v>115</v>
      </c>
      <c r="C60" s="73"/>
      <c r="D60" s="76" t="s">
        <v>579</v>
      </c>
      <c r="E60" s="73"/>
      <c r="F60" s="73"/>
      <c r="G60" s="73"/>
      <c r="H60" s="73"/>
      <c r="I60" s="73"/>
      <c r="J60" s="73"/>
      <c r="K60" s="73"/>
      <c r="L60" s="73"/>
      <c r="M60" s="73"/>
      <c r="N60" s="73"/>
      <c r="O60" s="73"/>
      <c r="P60" s="73"/>
      <c r="Q60" s="73"/>
      <c r="R60" s="73"/>
      <c r="S60" s="73"/>
    </row>
    <row r="61" spans="1:19" x14ac:dyDescent="0.2">
      <c r="A61" s="73"/>
      <c r="B61" s="75" t="s">
        <v>116</v>
      </c>
      <c r="C61" s="73"/>
      <c r="D61" s="76" t="s">
        <v>578</v>
      </c>
      <c r="E61" s="73"/>
      <c r="F61" s="73"/>
      <c r="G61" s="73"/>
      <c r="H61" s="73"/>
      <c r="I61" s="73"/>
      <c r="J61" s="73"/>
      <c r="K61" s="73"/>
      <c r="L61" s="73"/>
      <c r="M61" s="73"/>
      <c r="N61" s="73"/>
      <c r="O61" s="73"/>
      <c r="P61" s="73"/>
      <c r="Q61" s="73"/>
      <c r="R61" s="73"/>
      <c r="S61" s="73"/>
    </row>
    <row r="62" spans="1:19" x14ac:dyDescent="0.2">
      <c r="A62" s="73"/>
      <c r="B62" s="75" t="s">
        <v>117</v>
      </c>
      <c r="C62" s="73"/>
      <c r="D62" s="76" t="s">
        <v>595</v>
      </c>
      <c r="E62" s="73"/>
      <c r="F62" s="73"/>
      <c r="G62" s="73"/>
      <c r="H62" s="73"/>
      <c r="I62" s="73"/>
      <c r="J62" s="73"/>
      <c r="K62" s="73"/>
      <c r="L62" s="73"/>
      <c r="M62" s="73"/>
      <c r="N62" s="73"/>
      <c r="O62" s="73"/>
      <c r="P62" s="73"/>
      <c r="Q62" s="73"/>
      <c r="R62" s="73"/>
      <c r="S62" s="73"/>
    </row>
    <row r="63" spans="1:19" x14ac:dyDescent="0.2">
      <c r="A63" s="73"/>
      <c r="B63" s="75" t="s">
        <v>118</v>
      </c>
      <c r="C63" s="73"/>
      <c r="D63" s="76" t="s">
        <v>596</v>
      </c>
      <c r="E63" s="73"/>
      <c r="F63" s="73"/>
      <c r="G63" s="73"/>
      <c r="H63" s="73"/>
      <c r="I63" s="73"/>
      <c r="J63" s="73"/>
      <c r="K63" s="73"/>
      <c r="L63" s="73"/>
      <c r="M63" s="73"/>
      <c r="N63" s="73"/>
      <c r="O63" s="73"/>
      <c r="P63" s="73"/>
      <c r="Q63" s="73"/>
      <c r="R63" s="73"/>
      <c r="S63" s="73"/>
    </row>
    <row r="64" spans="1:19" ht="56.25" customHeight="1" x14ac:dyDescent="0.2">
      <c r="A64" s="73"/>
      <c r="B64" s="72" t="s">
        <v>830</v>
      </c>
      <c r="C64" s="76"/>
      <c r="D64" s="199" t="s">
        <v>12</v>
      </c>
      <c r="E64" s="199"/>
      <c r="F64" s="199"/>
      <c r="G64" s="199"/>
      <c r="H64" s="199"/>
      <c r="I64" s="199"/>
      <c r="J64" s="199"/>
      <c r="K64" s="199"/>
      <c r="L64" s="199"/>
      <c r="M64" s="199"/>
      <c r="N64" s="199"/>
      <c r="O64" s="199"/>
      <c r="P64" s="199"/>
      <c r="Q64" s="73"/>
      <c r="R64" s="73"/>
      <c r="S64" s="73"/>
    </row>
    <row r="65" spans="1:19" x14ac:dyDescent="0.2">
      <c r="A65" s="73"/>
      <c r="B65" s="75" t="s">
        <v>687</v>
      </c>
      <c r="C65" s="73"/>
      <c r="D65" s="73" t="s">
        <v>113</v>
      </c>
      <c r="E65" s="73"/>
      <c r="F65" s="73"/>
      <c r="G65" s="73"/>
      <c r="H65" s="73"/>
      <c r="I65" s="73"/>
      <c r="J65" s="73"/>
      <c r="K65" s="73"/>
      <c r="L65" s="73"/>
      <c r="M65" s="73"/>
      <c r="N65" s="73"/>
      <c r="O65" s="73"/>
      <c r="P65" s="73"/>
      <c r="Q65" s="73"/>
      <c r="R65" s="73"/>
      <c r="S65" s="73"/>
    </row>
    <row r="66" spans="1:19" x14ac:dyDescent="0.2">
      <c r="A66" s="73"/>
      <c r="B66" s="75"/>
      <c r="C66" s="73"/>
      <c r="D66" s="73"/>
      <c r="E66" s="73"/>
      <c r="F66" s="73"/>
      <c r="G66" s="73"/>
      <c r="H66" s="73"/>
      <c r="I66" s="73"/>
      <c r="J66" s="73"/>
      <c r="K66" s="73"/>
      <c r="L66" s="73"/>
      <c r="M66" s="73"/>
      <c r="N66" s="73"/>
      <c r="O66" s="73"/>
      <c r="P66" s="73"/>
      <c r="Q66" s="73"/>
      <c r="R66" s="73"/>
      <c r="S66" s="73"/>
    </row>
    <row r="67" spans="1:19" x14ac:dyDescent="0.2">
      <c r="A67" s="74" t="s">
        <v>750</v>
      </c>
      <c r="B67" s="73"/>
      <c r="C67" s="73"/>
      <c r="D67" s="73"/>
      <c r="E67" s="73"/>
      <c r="F67" s="73"/>
      <c r="G67" s="73"/>
      <c r="H67" s="73"/>
      <c r="I67" s="73"/>
      <c r="J67" s="73"/>
      <c r="K67" s="73"/>
      <c r="L67" s="73"/>
      <c r="M67" s="73"/>
      <c r="N67" s="73"/>
      <c r="O67" s="73"/>
      <c r="P67" s="73"/>
      <c r="Q67" s="73"/>
      <c r="R67" s="73"/>
      <c r="S67" s="73"/>
    </row>
    <row r="68" spans="1:19" x14ac:dyDescent="0.2">
      <c r="A68" s="73"/>
      <c r="B68" s="46" t="s">
        <v>64</v>
      </c>
      <c r="C68" s="73"/>
      <c r="D68" s="73" t="s">
        <v>576</v>
      </c>
      <c r="E68" s="73"/>
      <c r="F68" s="73"/>
      <c r="G68" s="73"/>
      <c r="H68" s="73"/>
      <c r="I68" s="73"/>
      <c r="J68" s="73"/>
      <c r="K68" s="73"/>
      <c r="L68" s="73"/>
      <c r="M68" s="73"/>
      <c r="N68" s="73"/>
      <c r="O68" s="73"/>
      <c r="P68" s="73"/>
      <c r="Q68" s="73"/>
      <c r="R68" s="73"/>
      <c r="S68" s="73"/>
    </row>
    <row r="69" spans="1:19" x14ac:dyDescent="0.2">
      <c r="A69" s="73"/>
      <c r="B69" s="46" t="s">
        <v>65</v>
      </c>
      <c r="C69" s="73"/>
      <c r="D69" s="73" t="s">
        <v>542</v>
      </c>
      <c r="E69" s="73"/>
      <c r="F69" s="73"/>
      <c r="G69" s="73"/>
      <c r="H69" s="73"/>
      <c r="I69" s="73"/>
      <c r="J69" s="73"/>
      <c r="K69" s="73"/>
      <c r="L69" s="73"/>
      <c r="M69" s="73"/>
      <c r="N69" s="73"/>
      <c r="O69" s="73"/>
      <c r="P69" s="73"/>
      <c r="Q69" s="73"/>
      <c r="R69" s="73"/>
      <c r="S69" s="73"/>
    </row>
    <row r="70" spans="1:19" x14ac:dyDescent="0.2">
      <c r="A70" s="73"/>
      <c r="B70" s="46" t="s">
        <v>752</v>
      </c>
      <c r="C70" s="73"/>
      <c r="D70" s="73" t="s">
        <v>562</v>
      </c>
      <c r="E70" s="73"/>
      <c r="F70" s="73"/>
      <c r="G70" s="73"/>
      <c r="H70" s="73"/>
      <c r="I70" s="73"/>
      <c r="J70" s="73"/>
      <c r="K70" s="73"/>
      <c r="L70" s="73"/>
      <c r="M70" s="73"/>
      <c r="N70" s="73"/>
      <c r="O70" s="73"/>
      <c r="P70" s="73"/>
      <c r="Q70" s="73"/>
      <c r="R70" s="73"/>
      <c r="S70" s="73"/>
    </row>
    <row r="71" spans="1:19" x14ac:dyDescent="0.2">
      <c r="A71" s="73"/>
      <c r="B71" s="75" t="s">
        <v>753</v>
      </c>
      <c r="C71" s="73"/>
      <c r="D71" s="73" t="s">
        <v>66</v>
      </c>
      <c r="E71" s="73"/>
      <c r="F71" s="73"/>
      <c r="G71" s="73"/>
      <c r="H71" s="73"/>
      <c r="I71" s="73"/>
      <c r="J71" s="73"/>
      <c r="K71" s="73"/>
      <c r="L71" s="73"/>
      <c r="M71" s="73"/>
      <c r="N71" s="73"/>
      <c r="O71" s="73"/>
      <c r="P71" s="73"/>
      <c r="Q71" s="73"/>
      <c r="R71" s="73"/>
      <c r="S71" s="73"/>
    </row>
    <row r="72" spans="1:19" x14ac:dyDescent="0.2">
      <c r="A72" s="73"/>
      <c r="B72" s="75" t="s">
        <v>754</v>
      </c>
      <c r="C72" s="73"/>
      <c r="D72" s="73" t="s">
        <v>72</v>
      </c>
      <c r="E72" s="73"/>
      <c r="F72" s="73"/>
      <c r="G72" s="73"/>
      <c r="H72" s="73"/>
      <c r="I72" s="73"/>
      <c r="J72" s="73"/>
      <c r="K72" s="73"/>
      <c r="L72" s="73"/>
      <c r="M72" s="73"/>
      <c r="N72" s="73"/>
      <c r="O72" s="73"/>
      <c r="P72" s="73"/>
      <c r="Q72" s="73"/>
      <c r="R72" s="73"/>
      <c r="S72" s="73"/>
    </row>
    <row r="73" spans="1:19" x14ac:dyDescent="0.2">
      <c r="B73" s="31"/>
    </row>
    <row r="74" spans="1:19" x14ac:dyDescent="0.2">
      <c r="A74" s="30" t="s">
        <v>745</v>
      </c>
      <c r="B74" s="31" t="s">
        <v>746</v>
      </c>
      <c r="D74" t="s">
        <v>537</v>
      </c>
    </row>
    <row r="75" spans="1:19" x14ac:dyDescent="0.2">
      <c r="B75" s="31" t="s">
        <v>748</v>
      </c>
      <c r="D75" t="s">
        <v>39</v>
      </c>
    </row>
    <row r="76" spans="1:19" x14ac:dyDescent="0.2">
      <c r="B76" s="31" t="s">
        <v>747</v>
      </c>
      <c r="D76" t="s">
        <v>40</v>
      </c>
    </row>
    <row r="77" spans="1:19" x14ac:dyDescent="0.2">
      <c r="B77" s="31" t="s">
        <v>125</v>
      </c>
      <c r="D77" t="s">
        <v>575</v>
      </c>
    </row>
    <row r="78" spans="1:19" x14ac:dyDescent="0.2">
      <c r="B78" s="31"/>
    </row>
    <row r="79" spans="1:19" x14ac:dyDescent="0.2">
      <c r="A79" s="30" t="s">
        <v>158</v>
      </c>
    </row>
    <row r="80" spans="1:19" x14ac:dyDescent="0.2">
      <c r="A80" s="30"/>
      <c r="B80" t="s">
        <v>162</v>
      </c>
    </row>
    <row r="81" spans="1:11" x14ac:dyDescent="0.2">
      <c r="A81" s="30"/>
      <c r="B81" t="s">
        <v>159</v>
      </c>
    </row>
    <row r="82" spans="1:11" x14ac:dyDescent="0.2">
      <c r="A82" s="30"/>
      <c r="B82" t="s">
        <v>160</v>
      </c>
    </row>
    <row r="83" spans="1:11" ht="18.75" x14ac:dyDescent="0.3">
      <c r="A83" s="23" t="s">
        <v>693</v>
      </c>
    </row>
    <row r="84" spans="1:11" ht="13.5" thickBot="1" x14ac:dyDescent="0.25"/>
    <row r="85" spans="1:11" ht="19.5" customHeight="1" thickBot="1" x14ac:dyDescent="0.25">
      <c r="A85" s="32" t="s">
        <v>715</v>
      </c>
      <c r="B85" s="26" t="s">
        <v>126</v>
      </c>
      <c r="C85" s="24"/>
      <c r="D85" s="24"/>
      <c r="E85" s="24"/>
      <c r="F85" s="24"/>
      <c r="G85" s="24"/>
      <c r="H85" s="24"/>
      <c r="I85" s="25"/>
    </row>
    <row r="86" spans="1:11" x14ac:dyDescent="0.2">
      <c r="A86" s="32"/>
    </row>
    <row r="87" spans="1:11" ht="93" customHeight="1" x14ac:dyDescent="0.2">
      <c r="A87" s="67" t="s">
        <v>714</v>
      </c>
      <c r="B87" s="197" t="str">
        <f>CONCATENATE($D$57," at ",$D$29,", for ",$D$38, " and settled using ", $D$54,", quoted in ",$D$77, " per ", $D$68)</f>
        <v>A Transaction under which one Party pays a Floating Price and the other Party pays a Fixed Price in respect of the Notional Quantity per Determination Period, at the National Balancing Point, being the conceptual point at which quantities of Natural Gas may be the subject of Trade Nominations made through UK Link in accordance with the Network Code, for the period from 06:00 hrs on the first day of a month to 06:00 hrs on the first day of the following month and settled using , where the Floating Price shall be the arithmetic average of the daily official settlement prices for the prompt month natural gas contract (national balancing point) on the International Petroleum Exchange (IPE), quoted in pence [, equal to 1/100 of a Pound Sterling,] per therm [, being the imperial measurement for a quantity of natural gas, equivalent to 100,000 Btu]</v>
      </c>
      <c r="C87" s="197"/>
      <c r="D87" s="197"/>
      <c r="E87" s="197"/>
      <c r="F87" s="197"/>
      <c r="G87" s="197"/>
      <c r="H87" s="197"/>
      <c r="I87" s="197"/>
      <c r="J87" s="197"/>
      <c r="K87" s="197"/>
    </row>
    <row r="88" spans="1:11" ht="13.5" thickBot="1" x14ac:dyDescent="0.25">
      <c r="A88" s="32"/>
    </row>
    <row r="89" spans="1:11" ht="16.5" customHeight="1" thickBot="1" x14ac:dyDescent="0.25">
      <c r="A89" s="32" t="s">
        <v>715</v>
      </c>
      <c r="B89" s="26" t="s">
        <v>127</v>
      </c>
      <c r="C89" s="24"/>
      <c r="D89" s="24"/>
      <c r="E89" s="24"/>
      <c r="F89" s="24"/>
      <c r="G89" s="24"/>
      <c r="H89" s="24"/>
      <c r="I89" s="25"/>
    </row>
    <row r="90" spans="1:11" x14ac:dyDescent="0.2">
      <c r="A90" s="32"/>
    </row>
    <row r="91" spans="1:11" ht="104.25" customHeight="1" x14ac:dyDescent="0.2">
      <c r="A91" s="67" t="s">
        <v>714</v>
      </c>
      <c r="B91" s="197" t="str">
        <f>CONCATENATE($D$60, " at ",$D$29,", for ",$D$38, ", and settled using ", $D$54,", at a strike of ", $Q$6, " quoted in ",$D$77, " per ", $D$68,".")</f>
        <v>A Transaction under which the Option Buyer has the right, in return for payment of the Premium, to receive after exercise of the Call Option on the Exercise Period, the Cash Settlement Amount if the Floating Price exceeds the Strike Price in respect of the Notional Quantity per Determination Period at the National Balancing Point, being the conceptual point at which quantities of Natural Gas may be the subject of Trade Nominations made through UK Link in accordance with the Network Code, for the period from 06:00 hrs on the first day of a month to 06:00 hrs on the first day of the following month, and settled using , where the Floating Price shall be the arithmetic average of the daily official settlement prices for the prompt month natural gas contract (national balancing point) on the International Petroleum Exchange (IPE), at a strike of XXX quoted in pence [, equal to 1/100 of a Pound Sterling,] per therm [, being the imperial measurement for a quantity of natural gas, equivalent to 100,000 Btu].</v>
      </c>
      <c r="C91" s="197"/>
      <c r="D91" s="197"/>
      <c r="E91" s="197"/>
      <c r="F91" s="197"/>
      <c r="G91" s="197"/>
      <c r="H91" s="197"/>
      <c r="I91" s="197"/>
      <c r="J91" s="197"/>
      <c r="K91" s="197"/>
    </row>
    <row r="92" spans="1:11" ht="13.5" thickBot="1" x14ac:dyDescent="0.25">
      <c r="A92" s="32"/>
    </row>
    <row r="93" spans="1:11" ht="16.5" customHeight="1" thickBot="1" x14ac:dyDescent="0.25">
      <c r="A93" s="32" t="s">
        <v>715</v>
      </c>
      <c r="B93" s="26" t="s">
        <v>128</v>
      </c>
      <c r="C93" s="24"/>
      <c r="D93" s="24"/>
      <c r="E93" s="24"/>
      <c r="F93" s="24"/>
      <c r="G93" s="24"/>
      <c r="H93" s="24"/>
      <c r="I93" s="25"/>
    </row>
    <row r="94" spans="1:11" x14ac:dyDescent="0.2">
      <c r="A94" s="32"/>
      <c r="B94" s="40"/>
      <c r="C94" s="27"/>
      <c r="D94" s="27"/>
      <c r="E94" s="27"/>
      <c r="F94" s="27"/>
      <c r="G94" s="27"/>
      <c r="H94" s="27"/>
      <c r="I94" s="27"/>
    </row>
    <row r="95" spans="1:11" ht="48.75" customHeight="1" x14ac:dyDescent="0.2">
      <c r="A95" s="67" t="s">
        <v>714</v>
      </c>
      <c r="B95" s="197" t="str">
        <f>CONCATENATE(D58," at ",D31,", for ",D47, ", quoted in ",D75, " per ", D70,".")</f>
        <v>A Transaction under which the Seller shall sell and the Buyer shall purchase a quantity of natural gas equal to the Daily or Designated Quantity at the Contract Price at the Aggregate System Entry Point to the NTS  (National Transmission System - the principal pipeline system operated by Transco) at Bacton, for the period from 06:00 hrs on the Day to 06:00 hrs on the following Day, quoted in Pounds Sterling per million of British thermal units.</v>
      </c>
      <c r="C95" s="197"/>
      <c r="D95" s="197"/>
      <c r="E95" s="197"/>
      <c r="F95" s="197"/>
      <c r="G95" s="197"/>
      <c r="H95" s="197"/>
      <c r="I95" s="197"/>
      <c r="J95" s="197"/>
      <c r="K95" s="197"/>
    </row>
    <row r="96" spans="1:11" ht="13.5" thickBot="1" x14ac:dyDescent="0.25">
      <c r="A96" s="32"/>
      <c r="B96" s="40"/>
      <c r="C96" s="27"/>
      <c r="D96" s="27"/>
      <c r="E96" s="27"/>
      <c r="F96" s="27"/>
      <c r="G96" s="27"/>
      <c r="H96" s="27"/>
      <c r="I96" s="27"/>
    </row>
    <row r="97" spans="1:11" ht="15" customHeight="1" thickBot="1" x14ac:dyDescent="0.25">
      <c r="A97" s="32" t="s">
        <v>715</v>
      </c>
      <c r="B97" s="26" t="s">
        <v>129</v>
      </c>
      <c r="C97" s="24"/>
      <c r="D97" s="24"/>
      <c r="E97" s="24"/>
      <c r="F97" s="24"/>
      <c r="G97" s="24"/>
      <c r="H97" s="24"/>
      <c r="I97" s="25"/>
    </row>
    <row r="98" spans="1:11" x14ac:dyDescent="0.2">
      <c r="A98" s="32"/>
      <c r="C98" s="27"/>
      <c r="D98" s="27"/>
      <c r="E98" s="27"/>
      <c r="F98" s="27"/>
      <c r="G98" s="27"/>
      <c r="H98" s="27"/>
      <c r="I98" s="27"/>
    </row>
    <row r="99" spans="1:11" ht="115.5" customHeight="1" x14ac:dyDescent="0.2">
      <c r="A99" s="67" t="s">
        <v>714</v>
      </c>
      <c r="B99" s="197" t="str">
        <f>CONCATENATE(D64,", or ",O13, ", at ", D31,", for ",D50, ", quoted in ",D77, " per ", D68,".")</f>
        <v>A Transaction under which a physical volume, nominated by the buyer on a daily basis between zero and x% of the daily contract quantity, is exchanged  for a fixed price over a specified period. The buyer has a Take or Pay obligation over the period for the volume equal to the number of days in the period multiplied by the daily contract quantity mulyiplied by y%. Daily nominations are required by 3.30pm on the previous gas day. Swing is quoted as x%/y%, or 140/90, at the Aggregate System Entry Point to the NTS  (National Transmission System - the principal pipeline system operated by Transco) at Bacton, for the period from 06:00 hrs of the first Day of the following Month to 06:00 hrs of the first Day of the following month, quoted in pence [, equal to 1/100 of a Pound Sterling,] per therm [, being the imperial measurement for a quantity of natural gas, equivalent to 100,000 Btu].</v>
      </c>
      <c r="C99" s="197"/>
      <c r="D99" s="197"/>
      <c r="E99" s="197"/>
      <c r="F99" s="197"/>
      <c r="G99" s="197"/>
      <c r="H99" s="197"/>
      <c r="I99" s="197"/>
      <c r="J99" s="197"/>
      <c r="K99" s="197"/>
    </row>
    <row r="100" spans="1:11" ht="13.5" thickBot="1" x14ac:dyDescent="0.25">
      <c r="A100" s="32"/>
      <c r="B100" s="29"/>
      <c r="C100" s="27"/>
      <c r="D100" s="27"/>
      <c r="E100" s="27"/>
      <c r="F100" s="27"/>
      <c r="G100" s="27"/>
      <c r="H100" s="27"/>
      <c r="I100" s="27"/>
    </row>
    <row r="101" spans="1:11" ht="18" customHeight="1" thickBot="1" x14ac:dyDescent="0.25">
      <c r="A101" s="32" t="s">
        <v>715</v>
      </c>
      <c r="B101" s="26" t="s">
        <v>131</v>
      </c>
      <c r="C101" s="24"/>
      <c r="D101" s="24"/>
      <c r="E101" s="24"/>
      <c r="F101" s="24"/>
      <c r="G101" s="24"/>
      <c r="H101" s="24"/>
      <c r="I101" s="25"/>
    </row>
    <row r="102" spans="1:11" x14ac:dyDescent="0.2">
      <c r="A102" s="32"/>
    </row>
    <row r="103" spans="1:11" ht="90.75" customHeight="1" x14ac:dyDescent="0.2">
      <c r="A103" s="67" t="s">
        <v>714</v>
      </c>
      <c r="B103" s="197" t="str">
        <f>CONCATENATE(D61," at ",D29,", for ",D43, ", at a strike of ", S13, " quoted in ",D77, " per ", D68)</f>
        <v>A Transaction under which the Option Buyer has the right, in return for payment of the Premium, to receive after exercise of the Put Option on the Exercise Period, the Cash Settlement Amount if the Strike Price exceeds the Floating Price, in respect of the Notional Quantity per Determination Period at the National Balancing Point, being the conceptual point at which quantities of Natural Gas may be the subject of Trade Nominations made through UK Link in accordance with the Network Code, for the period from 06:00 hrs 1st October  to 06:00 hrs 1st October of the following year, at a strike of 12 quoted in pence [, equal to 1/100 of a Pound Sterling,] per therm [, being the imperial measurement for a quantity of natural gas, equivalent to 100,000 Btu]</v>
      </c>
      <c r="C103" s="197"/>
      <c r="D103" s="197"/>
      <c r="E103" s="197"/>
      <c r="F103" s="197"/>
      <c r="G103" s="197"/>
      <c r="H103" s="197"/>
      <c r="I103" s="197"/>
      <c r="J103" s="197"/>
      <c r="K103" s="197"/>
    </row>
  </sheetData>
  <mergeCells count="7">
    <mergeCell ref="B99:K99"/>
    <mergeCell ref="B103:K103"/>
    <mergeCell ref="D29:R29"/>
    <mergeCell ref="D64:P64"/>
    <mergeCell ref="B87:K87"/>
    <mergeCell ref="B91:K91"/>
    <mergeCell ref="B95:K95"/>
  </mergeCells>
  <pageMargins left="0.36" right="0.28000000000000003" top="0.36" bottom="0.35" header="0.24" footer="0.23"/>
  <pageSetup paperSize="9" scale="54"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U78"/>
  <sheetViews>
    <sheetView topLeftCell="A57" workbookViewId="0">
      <selection activeCell="B77" sqref="B77:K77"/>
    </sheetView>
  </sheetViews>
  <sheetFormatPr defaultRowHeight="12.75" x14ac:dyDescent="0.2"/>
  <cols>
    <col min="1" max="1" width="17.28515625" customWidth="1"/>
    <col min="2" max="2" width="12.42578125" customWidth="1"/>
    <col min="3" max="3" width="11.85546875" customWidth="1"/>
    <col min="6" max="8" width="10.5703125" customWidth="1"/>
    <col min="9" max="9" width="11.42578125" customWidth="1"/>
    <col min="11" max="11" width="13.85546875" customWidth="1"/>
    <col min="12" max="12" width="13.140625" customWidth="1"/>
    <col min="13" max="13" width="13.85546875" customWidth="1"/>
    <col min="14" max="14" width="11" customWidth="1"/>
    <col min="15" max="15" width="12.140625" customWidth="1"/>
    <col min="16" max="16" width="8" customWidth="1"/>
    <col min="17" max="17" width="9.85546875" customWidth="1"/>
    <col min="18" max="18" width="8" customWidth="1"/>
    <col min="19" max="19" width="10.140625" customWidth="1"/>
    <col min="20" max="20" width="6.7109375" customWidth="1"/>
    <col min="21" max="21" width="11.28515625" customWidth="1"/>
    <col min="22" max="22" width="14.85546875" customWidth="1"/>
    <col min="24" max="24" width="11.85546875" customWidth="1"/>
  </cols>
  <sheetData>
    <row r="1" spans="1:21" x14ac:dyDescent="0.2">
      <c r="A1" s="65" t="s">
        <v>823</v>
      </c>
    </row>
    <row r="2" spans="1:21" ht="18.75" x14ac:dyDescent="0.3">
      <c r="A2" s="23" t="s">
        <v>716</v>
      </c>
      <c r="B2" s="4"/>
      <c r="Q2" s="10"/>
      <c r="R2" s="11"/>
      <c r="S2" s="19" t="s">
        <v>658</v>
      </c>
      <c r="T2" s="11"/>
      <c r="U2" s="13"/>
    </row>
    <row r="3" spans="1:21" ht="13.5" thickBot="1" x14ac:dyDescent="0.25"/>
    <row r="4" spans="1:21" ht="35.25" customHeight="1" thickBot="1" x14ac:dyDescent="0.25">
      <c r="A4" s="7" t="s">
        <v>696</v>
      </c>
      <c r="B4" s="9"/>
      <c r="C4" s="5" t="s">
        <v>698</v>
      </c>
      <c r="D4" s="14"/>
      <c r="E4" s="5" t="s">
        <v>649</v>
      </c>
      <c r="F4" s="14"/>
      <c r="G4" s="5" t="s">
        <v>872</v>
      </c>
      <c r="H4" s="14"/>
      <c r="I4" s="5" t="s">
        <v>706</v>
      </c>
      <c r="J4" s="14"/>
      <c r="K4" s="5" t="s">
        <v>717</v>
      </c>
      <c r="L4" s="14"/>
      <c r="M4" s="5" t="s">
        <v>745</v>
      </c>
      <c r="N4" s="6"/>
      <c r="O4" s="34" t="s">
        <v>750</v>
      </c>
      <c r="P4" s="6"/>
      <c r="Q4" s="8" t="s">
        <v>653</v>
      </c>
      <c r="R4" s="17"/>
      <c r="S4" s="8" t="s">
        <v>88</v>
      </c>
      <c r="T4" s="17"/>
      <c r="U4" s="8" t="s">
        <v>82</v>
      </c>
    </row>
    <row r="5" spans="1:21" x14ac:dyDescent="0.2">
      <c r="A5" t="s">
        <v>683</v>
      </c>
      <c r="C5" s="2" t="s">
        <v>697</v>
      </c>
      <c r="D5" s="2"/>
      <c r="E5" s="2" t="s">
        <v>651</v>
      </c>
      <c r="F5" s="2"/>
      <c r="G5" s="47">
        <v>1999</v>
      </c>
      <c r="H5" s="2"/>
      <c r="I5" t="s">
        <v>707</v>
      </c>
      <c r="J5" s="2"/>
      <c r="K5" s="2" t="s">
        <v>662</v>
      </c>
      <c r="L5" s="2"/>
      <c r="M5" s="18" t="s">
        <v>746</v>
      </c>
      <c r="N5" s="18"/>
      <c r="O5" s="18" t="s">
        <v>755</v>
      </c>
      <c r="Q5" s="18" t="s">
        <v>704</v>
      </c>
      <c r="R5" s="18"/>
      <c r="S5" s="18">
        <v>22</v>
      </c>
      <c r="T5" s="18"/>
      <c r="U5" s="68">
        <v>36341</v>
      </c>
    </row>
    <row r="6" spans="1:21" x14ac:dyDescent="0.2">
      <c r="A6" t="s">
        <v>829</v>
      </c>
      <c r="C6" s="2" t="s">
        <v>711</v>
      </c>
      <c r="D6" s="2"/>
      <c r="E6" s="2" t="s">
        <v>664</v>
      </c>
      <c r="F6" s="2"/>
      <c r="G6" s="47">
        <v>2000</v>
      </c>
      <c r="H6" s="2"/>
      <c r="I6" t="s">
        <v>708</v>
      </c>
      <c r="J6" s="2"/>
      <c r="K6" s="2" t="s">
        <v>701</v>
      </c>
      <c r="L6" s="2"/>
      <c r="M6" s="18" t="s">
        <v>748</v>
      </c>
      <c r="N6" s="18"/>
      <c r="O6" s="18" t="s">
        <v>753</v>
      </c>
      <c r="Q6" s="18" t="s">
        <v>705</v>
      </c>
      <c r="R6" s="18"/>
      <c r="S6" s="18"/>
      <c r="T6" s="18"/>
      <c r="U6" s="18"/>
    </row>
    <row r="7" spans="1:21" x14ac:dyDescent="0.2">
      <c r="C7" s="2"/>
      <c r="D7" s="2"/>
      <c r="E7" s="2" t="s">
        <v>659</v>
      </c>
      <c r="F7" s="2"/>
      <c r="G7" s="47">
        <v>2001</v>
      </c>
      <c r="H7" s="2"/>
      <c r="I7" t="s">
        <v>709</v>
      </c>
      <c r="J7" s="2"/>
      <c r="K7" s="2" t="s">
        <v>702</v>
      </c>
      <c r="L7" s="2"/>
      <c r="M7" t="s">
        <v>747</v>
      </c>
    </row>
    <row r="8" spans="1:21" x14ac:dyDescent="0.2">
      <c r="E8" s="2" t="s">
        <v>836</v>
      </c>
      <c r="K8" t="s">
        <v>699</v>
      </c>
    </row>
    <row r="9" spans="1:21" x14ac:dyDescent="0.2">
      <c r="C9" s="2"/>
      <c r="D9" s="2"/>
      <c r="E9" s="2" t="s">
        <v>877</v>
      </c>
      <c r="F9" s="2"/>
      <c r="G9" s="2"/>
      <c r="H9" s="2"/>
      <c r="J9" s="2"/>
      <c r="K9" s="2" t="s">
        <v>700</v>
      </c>
      <c r="L9" s="2"/>
      <c r="M9" s="2"/>
      <c r="N9" s="2"/>
      <c r="O9" s="2"/>
    </row>
    <row r="10" spans="1:21" x14ac:dyDescent="0.2">
      <c r="E10" s="48" t="s">
        <v>873</v>
      </c>
      <c r="F10" s="28"/>
      <c r="G10" s="28"/>
      <c r="H10" s="28"/>
      <c r="K10" t="s">
        <v>703</v>
      </c>
    </row>
    <row r="11" spans="1:21" x14ac:dyDescent="0.2">
      <c r="E11" t="s">
        <v>880</v>
      </c>
      <c r="F11" s="28"/>
      <c r="G11" s="28"/>
      <c r="H11" s="28"/>
    </row>
    <row r="12" spans="1:21" x14ac:dyDescent="0.2">
      <c r="E12" t="s">
        <v>879</v>
      </c>
      <c r="F12" s="28"/>
      <c r="G12" s="28"/>
      <c r="H12" s="28"/>
    </row>
    <row r="13" spans="1:21" x14ac:dyDescent="0.2">
      <c r="S13" s="3"/>
    </row>
    <row r="14" spans="1:21" x14ac:dyDescent="0.2">
      <c r="A14" s="49" t="s">
        <v>682</v>
      </c>
      <c r="B14" s="50" t="s">
        <v>712</v>
      </c>
      <c r="S14" s="3"/>
    </row>
    <row r="15" spans="1:21" x14ac:dyDescent="0.2">
      <c r="A15" s="51"/>
      <c r="B15" s="50" t="s">
        <v>713</v>
      </c>
      <c r="S15" s="3"/>
    </row>
    <row r="16" spans="1:21" x14ac:dyDescent="0.2">
      <c r="S16" s="3"/>
    </row>
    <row r="17" spans="1:5" ht="17.25" customHeight="1" x14ac:dyDescent="0.3">
      <c r="A17" s="23" t="s">
        <v>710</v>
      </c>
    </row>
    <row r="19" spans="1:5" x14ac:dyDescent="0.2">
      <c r="A19" s="30" t="s">
        <v>698</v>
      </c>
      <c r="B19" s="31" t="s">
        <v>881</v>
      </c>
      <c r="D19" s="22" t="s">
        <v>598</v>
      </c>
    </row>
    <row r="20" spans="1:5" x14ac:dyDescent="0.2">
      <c r="B20" s="31" t="s">
        <v>711</v>
      </c>
      <c r="D20" t="s">
        <v>599</v>
      </c>
    </row>
    <row r="22" spans="1:5" x14ac:dyDescent="0.2">
      <c r="A22" s="30" t="s">
        <v>649</v>
      </c>
      <c r="B22" s="31" t="s">
        <v>882</v>
      </c>
      <c r="E22" t="s">
        <v>0</v>
      </c>
    </row>
    <row r="23" spans="1:5" x14ac:dyDescent="0.2">
      <c r="A23" s="30"/>
      <c r="B23" s="31" t="s">
        <v>883</v>
      </c>
      <c r="E23" t="s">
        <v>1</v>
      </c>
    </row>
    <row r="24" spans="1:5" x14ac:dyDescent="0.2">
      <c r="B24" s="31" t="s">
        <v>2</v>
      </c>
      <c r="E24" t="s">
        <v>618</v>
      </c>
    </row>
    <row r="25" spans="1:5" x14ac:dyDescent="0.2">
      <c r="B25" s="31" t="s">
        <v>3</v>
      </c>
      <c r="E25" t="s">
        <v>6</v>
      </c>
    </row>
    <row r="26" spans="1:5" x14ac:dyDescent="0.2">
      <c r="B26" s="31" t="s">
        <v>4</v>
      </c>
      <c r="E26" t="s">
        <v>600</v>
      </c>
    </row>
    <row r="27" spans="1:5" x14ac:dyDescent="0.2">
      <c r="B27" s="31" t="s">
        <v>5</v>
      </c>
      <c r="E27" t="s">
        <v>619</v>
      </c>
    </row>
    <row r="28" spans="1:5" x14ac:dyDescent="0.2">
      <c r="B28" s="31" t="s">
        <v>7</v>
      </c>
      <c r="E28" t="s">
        <v>601</v>
      </c>
    </row>
    <row r="29" spans="1:5" x14ac:dyDescent="0.2">
      <c r="A29" s="35"/>
      <c r="B29" s="31" t="s">
        <v>14</v>
      </c>
      <c r="E29" t="s">
        <v>603</v>
      </c>
    </row>
    <row r="30" spans="1:5" x14ac:dyDescent="0.2">
      <c r="B30" s="31" t="s">
        <v>13</v>
      </c>
      <c r="E30" t="s">
        <v>602</v>
      </c>
    </row>
    <row r="31" spans="1:5" x14ac:dyDescent="0.2">
      <c r="A31" s="35"/>
      <c r="B31" s="31" t="s">
        <v>25</v>
      </c>
      <c r="E31" t="s">
        <v>603</v>
      </c>
    </row>
    <row r="32" spans="1:5" x14ac:dyDescent="0.2">
      <c r="B32" s="31" t="s">
        <v>26</v>
      </c>
      <c r="E32" t="s">
        <v>152</v>
      </c>
    </row>
    <row r="33" spans="1:5" x14ac:dyDescent="0.2">
      <c r="B33" s="31" t="s">
        <v>27</v>
      </c>
      <c r="E33" t="s">
        <v>28</v>
      </c>
    </row>
    <row r="34" spans="1:5" x14ac:dyDescent="0.2">
      <c r="B34" s="31" t="s">
        <v>83</v>
      </c>
      <c r="E34" t="s">
        <v>604</v>
      </c>
    </row>
    <row r="35" spans="1:5" x14ac:dyDescent="0.2">
      <c r="B35" s="31" t="s">
        <v>558</v>
      </c>
      <c r="E35" t="s">
        <v>605</v>
      </c>
    </row>
    <row r="36" spans="1:5" x14ac:dyDescent="0.2">
      <c r="B36" s="31" t="s">
        <v>559</v>
      </c>
      <c r="E36" t="s">
        <v>606</v>
      </c>
    </row>
    <row r="37" spans="1:5" x14ac:dyDescent="0.2">
      <c r="B37" s="31" t="s">
        <v>560</v>
      </c>
      <c r="E37" t="s">
        <v>607</v>
      </c>
    </row>
    <row r="38" spans="1:5" x14ac:dyDescent="0.2">
      <c r="B38" s="31"/>
    </row>
    <row r="39" spans="1:5" x14ac:dyDescent="0.2">
      <c r="B39" s="31"/>
    </row>
    <row r="41" spans="1:5" x14ac:dyDescent="0.2">
      <c r="A41" s="30" t="s">
        <v>706</v>
      </c>
    </row>
    <row r="42" spans="1:5" x14ac:dyDescent="0.2">
      <c r="B42" s="31" t="s">
        <v>15</v>
      </c>
      <c r="D42" s="22" t="s">
        <v>608</v>
      </c>
    </row>
    <row r="43" spans="1:5" x14ac:dyDescent="0.2">
      <c r="B43" s="31" t="s">
        <v>16</v>
      </c>
      <c r="D43" t="s">
        <v>609</v>
      </c>
    </row>
    <row r="44" spans="1:5" x14ac:dyDescent="0.2">
      <c r="B44" s="31" t="s">
        <v>707</v>
      </c>
      <c r="D44" t="s">
        <v>621</v>
      </c>
    </row>
    <row r="46" spans="1:5" x14ac:dyDescent="0.2">
      <c r="A46" s="30" t="s">
        <v>717</v>
      </c>
      <c r="B46" s="31" t="s">
        <v>17</v>
      </c>
      <c r="D46" s="22" t="s">
        <v>548</v>
      </c>
    </row>
    <row r="47" spans="1:5" x14ac:dyDescent="0.2">
      <c r="B47" s="31" t="s">
        <v>18</v>
      </c>
      <c r="D47" t="s">
        <v>610</v>
      </c>
    </row>
    <row r="48" spans="1:5" x14ac:dyDescent="0.2">
      <c r="B48" s="31" t="s">
        <v>19</v>
      </c>
      <c r="D48" t="s">
        <v>611</v>
      </c>
    </row>
    <row r="49" spans="1:4" x14ac:dyDescent="0.2">
      <c r="B49" s="31" t="s">
        <v>21</v>
      </c>
      <c r="D49" t="s">
        <v>612</v>
      </c>
    </row>
    <row r="50" spans="1:4" x14ac:dyDescent="0.2">
      <c r="B50" s="32" t="s">
        <v>20</v>
      </c>
      <c r="D50" s="2" t="s">
        <v>613</v>
      </c>
    </row>
    <row r="51" spans="1:4" x14ac:dyDescent="0.2">
      <c r="B51" s="31" t="s">
        <v>29</v>
      </c>
      <c r="D51" t="s">
        <v>614</v>
      </c>
    </row>
    <row r="52" spans="1:4" x14ac:dyDescent="0.2">
      <c r="B52" s="31"/>
    </row>
    <row r="53" spans="1:4" x14ac:dyDescent="0.2">
      <c r="A53" s="30" t="s">
        <v>641</v>
      </c>
      <c r="B53" s="31" t="s">
        <v>644</v>
      </c>
      <c r="D53" s="22" t="s">
        <v>153</v>
      </c>
    </row>
    <row r="54" spans="1:4" x14ac:dyDescent="0.2">
      <c r="B54" s="31" t="s">
        <v>645</v>
      </c>
      <c r="D54" s="22" t="s">
        <v>154</v>
      </c>
    </row>
    <row r="55" spans="1:4" x14ac:dyDescent="0.2">
      <c r="B55" s="31" t="s">
        <v>76</v>
      </c>
      <c r="D55" s="22" t="s">
        <v>84</v>
      </c>
    </row>
    <row r="56" spans="1:4" x14ac:dyDescent="0.2">
      <c r="B56" s="31" t="s">
        <v>77</v>
      </c>
      <c r="D56" s="22" t="s">
        <v>124</v>
      </c>
    </row>
    <row r="57" spans="1:4" x14ac:dyDescent="0.2">
      <c r="B57" s="31" t="s">
        <v>265</v>
      </c>
      <c r="D57" s="22" t="s">
        <v>616</v>
      </c>
    </row>
    <row r="58" spans="1:4" x14ac:dyDescent="0.2">
      <c r="B58" s="31"/>
      <c r="D58" s="22"/>
    </row>
    <row r="59" spans="1:4" x14ac:dyDescent="0.2">
      <c r="A59" s="30" t="s">
        <v>745</v>
      </c>
      <c r="B59" s="31" t="s">
        <v>746</v>
      </c>
      <c r="D59" t="s">
        <v>537</v>
      </c>
    </row>
    <row r="60" spans="1:4" x14ac:dyDescent="0.2">
      <c r="B60" s="31" t="s">
        <v>748</v>
      </c>
      <c r="D60" t="s">
        <v>39</v>
      </c>
    </row>
    <row r="61" spans="1:4" x14ac:dyDescent="0.2">
      <c r="B61" s="31" t="s">
        <v>747</v>
      </c>
      <c r="D61" t="s">
        <v>40</v>
      </c>
    </row>
    <row r="62" spans="1:4" x14ac:dyDescent="0.2">
      <c r="B62" s="31"/>
      <c r="D62" s="22"/>
    </row>
    <row r="63" spans="1:4" x14ac:dyDescent="0.2">
      <c r="A63" s="30" t="s">
        <v>750</v>
      </c>
      <c r="B63" s="31" t="s">
        <v>755</v>
      </c>
      <c r="D63" s="56" t="s">
        <v>622</v>
      </c>
    </row>
    <row r="64" spans="1:4" x14ac:dyDescent="0.2">
      <c r="B64" s="31" t="s">
        <v>753</v>
      </c>
      <c r="D64" s="56" t="s">
        <v>615</v>
      </c>
    </row>
    <row r="65" spans="1:17" x14ac:dyDescent="0.2">
      <c r="B65" s="31"/>
      <c r="D65" s="22"/>
    </row>
    <row r="66" spans="1:17" x14ac:dyDescent="0.2">
      <c r="A66" s="30" t="s">
        <v>150</v>
      </c>
      <c r="B66" s="22" t="s">
        <v>151</v>
      </c>
      <c r="D66" s="22"/>
    </row>
    <row r="67" spans="1:17" x14ac:dyDescent="0.2">
      <c r="B67" s="31"/>
      <c r="D67" s="22"/>
    </row>
    <row r="68" spans="1:17" x14ac:dyDescent="0.2">
      <c r="B68" s="31"/>
      <c r="D68" s="22"/>
    </row>
    <row r="69" spans="1:17" ht="18.75" x14ac:dyDescent="0.3">
      <c r="A69" s="23" t="s">
        <v>693</v>
      </c>
    </row>
    <row r="70" spans="1:17" ht="13.5" thickBot="1" x14ac:dyDescent="0.25"/>
    <row r="71" spans="1:17" ht="20.25" customHeight="1" thickBot="1" x14ac:dyDescent="0.25">
      <c r="A71" s="32" t="s">
        <v>715</v>
      </c>
      <c r="B71" s="80" t="s">
        <v>541</v>
      </c>
      <c r="C71" s="24"/>
      <c r="D71" s="24"/>
      <c r="E71" s="24"/>
      <c r="F71" s="24"/>
      <c r="G71" s="24"/>
      <c r="H71" s="24"/>
      <c r="I71" s="25"/>
      <c r="P71" s="27"/>
      <c r="Q71" s="27"/>
    </row>
    <row r="72" spans="1:17" x14ac:dyDescent="0.2">
      <c r="A72" s="32"/>
    </row>
    <row r="73" spans="1:17" ht="53.25" customHeight="1" x14ac:dyDescent="0.2">
      <c r="A73" s="67" t="s">
        <v>714</v>
      </c>
      <c r="B73" s="200" t="str">
        <f>CONCATENATE(UKGas!D57,", for ",E22,", for ",D42," and settled ",D46,", quoted in ",UKGas!D75," per ",UKGas!D71,".")</f>
        <v>A Transaction under which one Party pays a Floating Price and the other Party pays a Fixed Price in respect of the Notional Quantity per Determination Period,, for half hours between 11:00 p.m. today and 11:00 p.m. tomorrow inclusive, for LOLP (Loss of Load Probability) or capacity payment in £/MWh as published for each half-hour by England and Wales Pool and settled against the average of all half-hour periods, quoted in Pounds Sterling per electric energy equivalent to the power of one kilowatt (1000 watts) operating for one hour.</v>
      </c>
      <c r="C73" s="201"/>
      <c r="D73" s="201"/>
      <c r="E73" s="201"/>
      <c r="F73" s="201"/>
      <c r="G73" s="201"/>
      <c r="H73" s="201"/>
      <c r="I73" s="201"/>
      <c r="J73" s="201"/>
      <c r="K73" s="201"/>
    </row>
    <row r="74" spans="1:17" ht="13.5" thickBot="1" x14ac:dyDescent="0.25">
      <c r="A74" s="32"/>
    </row>
    <row r="75" spans="1:17" ht="18" customHeight="1" thickBot="1" x14ac:dyDescent="0.25">
      <c r="A75" s="32" t="s">
        <v>715</v>
      </c>
      <c r="B75" s="26" t="s">
        <v>540</v>
      </c>
      <c r="C75" s="24"/>
      <c r="D75" s="24"/>
      <c r="E75" s="24"/>
      <c r="F75" s="24"/>
      <c r="G75" s="24"/>
      <c r="H75" s="24"/>
      <c r="I75" s="24"/>
      <c r="J75" s="24"/>
      <c r="K75" s="25"/>
      <c r="L75" s="27"/>
      <c r="M75" s="27"/>
      <c r="N75" s="27"/>
      <c r="O75" s="27"/>
      <c r="P75" s="27"/>
    </row>
    <row r="76" spans="1:17" x14ac:dyDescent="0.2">
      <c r="A76" s="32"/>
    </row>
    <row r="77" spans="1:17" ht="66.75" customHeight="1" x14ac:dyDescent="0.2">
      <c r="A77" s="67" t="s">
        <v>714</v>
      </c>
      <c r="B77" s="200" t="str">
        <f>CONCATENATE(D55,", for ",E23,", for ",D44," and settled ",D46," at a strike of ",S5," quoted in ",D60," per ",UKGas!D71, " and expiring on ","Jun-30,1999.")</f>
        <v>An agreement whereby the buyer (the holder) has the right but not the obligation to buy electricity for a specified price on a specified exercise date in exchange for a premium payment, for half hours between 00:00 a.m.tomorrow and 00:00 a.m.the day after tomorrow inclusive, for Pool Purchase Price in £/MWh, which is the sum of LOLP (Loss of Load Probability) and SMP (System Marginal Price), as published for each half-hour by England and Wales Pool and settled against the average of all half-hour periods at a strike of 22 quoted in Pounds Sterling per electric energy equivalent to the power of one kilowatt (1000 watts) operating for one hour and expiring on Jun-30,1999.</v>
      </c>
      <c r="C77" s="197"/>
      <c r="D77" s="197"/>
      <c r="E77" s="197"/>
      <c r="F77" s="197"/>
      <c r="G77" s="197"/>
      <c r="H77" s="197"/>
      <c r="I77" s="197"/>
      <c r="J77" s="197"/>
      <c r="K77" s="197"/>
    </row>
    <row r="78" spans="1:17" x14ac:dyDescent="0.2">
      <c r="A78" s="32"/>
    </row>
  </sheetData>
  <mergeCells count="2">
    <mergeCell ref="B77:K77"/>
    <mergeCell ref="B73:K73"/>
  </mergeCells>
  <pageMargins left="0.31" right="0.38" top="0.38" bottom="0.35" header="0.22" footer="0.21"/>
  <pageSetup paperSize="9" scale="61"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C418"/>
  <sheetViews>
    <sheetView tabSelected="1" workbookViewId="0">
      <pane ySplit="2" topLeftCell="A189" activePane="bottomLeft" state="frozen"/>
      <selection pane="bottomLeft" activeCell="M192" sqref="M192"/>
    </sheetView>
  </sheetViews>
  <sheetFormatPr defaultRowHeight="12.75" x14ac:dyDescent="0.2"/>
  <cols>
    <col min="1" max="1" width="13.7109375" style="149" customWidth="1"/>
    <col min="2" max="2" width="12.7109375" style="123" customWidth="1"/>
    <col min="3" max="3" width="10.42578125" style="123" customWidth="1"/>
    <col min="4" max="4" width="14.28515625" style="123" customWidth="1"/>
    <col min="5" max="5" width="10.28515625" style="123" customWidth="1"/>
    <col min="6" max="6" width="9.85546875" style="123" customWidth="1"/>
    <col min="7" max="7" width="18.85546875" style="123" customWidth="1"/>
    <col min="8" max="8" width="11.5703125" style="123" customWidth="1"/>
    <col min="9" max="9" width="10.7109375" style="123" customWidth="1"/>
    <col min="10" max="10" width="14.85546875" style="123" customWidth="1"/>
    <col min="11" max="11" width="14.42578125" style="123" customWidth="1"/>
    <col min="12" max="12" width="9.140625" style="123"/>
    <col min="13" max="13" width="128.85546875" style="118" customWidth="1"/>
    <col min="14" max="55" width="9.140625" style="145"/>
    <col min="56" max="16384" width="9.140625" style="123"/>
  </cols>
  <sheetData>
    <row r="1" spans="1:55" customFormat="1" ht="18.75" x14ac:dyDescent="0.2">
      <c r="A1" s="151" t="s">
        <v>285</v>
      </c>
      <c r="M1" s="118"/>
      <c r="N1" s="27"/>
      <c r="O1" s="27"/>
      <c r="P1" s="27"/>
      <c r="Q1" s="27"/>
      <c r="R1" s="27"/>
      <c r="S1" s="27"/>
      <c r="T1" s="27"/>
      <c r="U1" s="27"/>
      <c r="V1" s="27"/>
      <c r="W1" s="27"/>
      <c r="X1" s="27"/>
      <c r="Y1" s="27"/>
      <c r="Z1" s="27"/>
      <c r="AA1" s="27"/>
      <c r="AB1" s="27"/>
      <c r="AC1" s="27"/>
      <c r="AD1" s="27"/>
      <c r="AE1" s="27"/>
      <c r="AF1" s="27"/>
      <c r="AG1" s="27"/>
      <c r="AH1" s="27"/>
      <c r="AI1" s="27"/>
      <c r="AJ1" s="27"/>
      <c r="AK1" s="27"/>
      <c r="AL1" s="27"/>
      <c r="AM1" s="27"/>
      <c r="AN1" s="27"/>
      <c r="AO1" s="27"/>
      <c r="AP1" s="27"/>
      <c r="AQ1" s="27"/>
      <c r="AR1" s="27"/>
      <c r="AS1" s="27"/>
      <c r="AT1" s="27"/>
      <c r="AU1" s="27"/>
      <c r="AV1" s="27"/>
      <c r="AW1" s="27"/>
      <c r="AX1" s="27"/>
      <c r="AY1" s="27"/>
      <c r="AZ1" s="27"/>
      <c r="BA1" s="27"/>
      <c r="BB1" s="27"/>
      <c r="BC1" s="27"/>
    </row>
    <row r="2" spans="1:55" s="150" customFormat="1" ht="28.5" customHeight="1" x14ac:dyDescent="0.2">
      <c r="A2" s="156" t="s">
        <v>317</v>
      </c>
      <c r="B2" s="156" t="s">
        <v>351</v>
      </c>
      <c r="C2" s="157" t="s">
        <v>352</v>
      </c>
      <c r="D2" s="156" t="s">
        <v>353</v>
      </c>
      <c r="E2" s="156" t="s">
        <v>653</v>
      </c>
      <c r="F2" s="156" t="s">
        <v>711</v>
      </c>
      <c r="G2" s="156" t="s">
        <v>649</v>
      </c>
      <c r="H2" s="157" t="s">
        <v>301</v>
      </c>
      <c r="I2" s="156" t="s">
        <v>354</v>
      </c>
      <c r="J2" s="156" t="s">
        <v>717</v>
      </c>
      <c r="K2" s="158" t="s">
        <v>745</v>
      </c>
      <c r="L2" s="156" t="s">
        <v>750</v>
      </c>
      <c r="M2" s="156" t="s">
        <v>114</v>
      </c>
      <c r="N2" s="40"/>
      <c r="O2" s="40"/>
      <c r="P2" s="40"/>
      <c r="Q2" s="40"/>
      <c r="R2" s="40"/>
      <c r="S2" s="40"/>
      <c r="T2" s="40"/>
      <c r="U2" s="40"/>
      <c r="V2" s="40"/>
      <c r="W2" s="40"/>
      <c r="X2" s="40"/>
      <c r="Y2" s="40"/>
      <c r="Z2" s="40"/>
      <c r="AA2" s="40"/>
      <c r="AB2" s="40"/>
      <c r="AC2" s="40"/>
      <c r="AD2" s="40"/>
      <c r="AE2" s="40"/>
      <c r="AF2" s="40"/>
      <c r="AG2" s="40"/>
      <c r="AH2" s="40"/>
      <c r="AI2" s="40"/>
      <c r="AJ2" s="40"/>
      <c r="AK2" s="40"/>
      <c r="AL2" s="40"/>
      <c r="AM2" s="40"/>
      <c r="AN2" s="40"/>
      <c r="AO2" s="40"/>
      <c r="AP2" s="40"/>
      <c r="AQ2" s="40"/>
      <c r="AR2" s="40"/>
      <c r="AS2" s="40"/>
      <c r="AT2" s="40"/>
      <c r="AU2" s="40"/>
      <c r="AV2" s="40"/>
      <c r="AW2" s="40"/>
      <c r="AX2" s="40"/>
      <c r="AY2" s="40"/>
      <c r="AZ2" s="40"/>
      <c r="BA2" s="40"/>
      <c r="BB2" s="40"/>
      <c r="BC2" s="40"/>
    </row>
    <row r="3" spans="1:55" s="186" customFormat="1" ht="83.25" customHeight="1" x14ac:dyDescent="0.2">
      <c r="A3" s="183" t="s">
        <v>318</v>
      </c>
      <c r="B3" s="184" t="s">
        <v>361</v>
      </c>
      <c r="C3" s="184" t="s">
        <v>694</v>
      </c>
      <c r="D3" s="184" t="s">
        <v>683</v>
      </c>
      <c r="E3" s="184" t="s">
        <v>451</v>
      </c>
      <c r="F3" s="184" t="s">
        <v>451</v>
      </c>
      <c r="G3" s="187" t="s">
        <v>302</v>
      </c>
      <c r="H3" s="184" t="s">
        <v>573</v>
      </c>
      <c r="I3" s="184" t="s">
        <v>451</v>
      </c>
      <c r="J3" s="184" t="s">
        <v>451</v>
      </c>
      <c r="K3" s="184" t="s">
        <v>586</v>
      </c>
      <c r="L3" s="183" t="s">
        <v>587</v>
      </c>
      <c r="M3" s="184" t="str">
        <f>CONCATENATE(UKGas!$D57," for ",UKGas!$D$38, UKGas!$D$54,", quoted in ",UKGas!$D$77, " per ", UKGas!$D$68, UKGas!$B80, ".")</f>
        <v>A Transaction under which one Party pays a Floating Price and the other Party pays a Fixed Price in respect of the Notional Quantity per Determination Period, for the period from 06:00 hrs on the first day of a month to 06:00 hrs on the first day of the following month, where the Floating Price shall be the arithmetic average of the daily official settlement prices for the prompt month natural gas contract (national balancing point) on the International Petroleum Exchange (IPE), quoted in pence [, equal to 1/100 of a Pound Sterling,] per therm [, being the imperial measurement for a quantity of natural gas, equivalent to 100,000 Btu], pursuant to any master agreement between the Parties, or if no master agreement is in effect, the GTCs (Financial) specified in this website (or its successor).</v>
      </c>
      <c r="N3" s="185"/>
      <c r="O3" s="185"/>
      <c r="P3" s="185"/>
      <c r="Q3" s="185"/>
      <c r="R3" s="185"/>
      <c r="S3" s="185"/>
      <c r="T3" s="185"/>
      <c r="U3" s="185"/>
      <c r="V3" s="185"/>
      <c r="W3" s="185"/>
      <c r="X3" s="185"/>
      <c r="Y3" s="185"/>
      <c r="Z3" s="185"/>
      <c r="AA3" s="185"/>
      <c r="AB3" s="185"/>
      <c r="AC3" s="185"/>
      <c r="AD3" s="185"/>
      <c r="AE3" s="185"/>
      <c r="AF3" s="185"/>
      <c r="AG3" s="185"/>
      <c r="AH3" s="185"/>
      <c r="AI3" s="185"/>
      <c r="AJ3" s="185"/>
      <c r="AK3" s="185"/>
      <c r="AL3" s="185"/>
      <c r="AM3" s="185"/>
      <c r="AN3" s="185"/>
      <c r="AO3" s="185"/>
      <c r="AP3" s="185"/>
      <c r="AQ3" s="185"/>
      <c r="AR3" s="185"/>
      <c r="AS3" s="185"/>
      <c r="AT3" s="185"/>
      <c r="AU3" s="185"/>
      <c r="AV3" s="185"/>
      <c r="AW3" s="185"/>
      <c r="AX3" s="185"/>
      <c r="AY3" s="185"/>
      <c r="AZ3" s="185"/>
      <c r="BA3" s="185"/>
      <c r="BB3" s="185"/>
      <c r="BC3" s="185"/>
    </row>
    <row r="4" spans="1:55" s="186" customFormat="1" ht="72.75" customHeight="1" x14ac:dyDescent="0.2">
      <c r="A4" s="183" t="s">
        <v>318</v>
      </c>
      <c r="B4" s="184" t="s">
        <v>361</v>
      </c>
      <c r="C4" s="184" t="s">
        <v>694</v>
      </c>
      <c r="D4" s="184" t="s">
        <v>683</v>
      </c>
      <c r="E4" s="184" t="s">
        <v>451</v>
      </c>
      <c r="F4" s="184" t="s">
        <v>451</v>
      </c>
      <c r="G4" s="187" t="s">
        <v>111</v>
      </c>
      <c r="H4" s="184" t="s">
        <v>573</v>
      </c>
      <c r="I4" s="184" t="s">
        <v>451</v>
      </c>
      <c r="J4" s="184" t="s">
        <v>451</v>
      </c>
      <c r="K4" s="183" t="s">
        <v>588</v>
      </c>
      <c r="L4" s="184" t="s">
        <v>589</v>
      </c>
      <c r="M4" s="184" t="str">
        <f>CONCATENATE(UKGas!$D57," for ",UKGas!$D$39, UKGas!$D$54,", quoted in ",UKGas!$D$74, " per ", UKGas!$D$70, UKGas!$B80, ".")</f>
        <v>A Transaction under which one Party pays a Floating Price and the other Party pays a Fixed Price in respect of the Notional Quantity per Determination Period, for the period from 06:00 hrs 1st January to 06:00 hrs 1st April, where the Floating Price shall be the arithmetic average of the daily official settlement prices for the prompt month natural gas contract (national balancing point) on the International Petroleum Exchange (IPE), quoted in United States Dollars per million of British thermal units, pursuant to any master agreement between the Parties, or if no master agreement is in effect, the GTCs (Financial) specified in this website (or its successor).</v>
      </c>
      <c r="N4" s="185"/>
      <c r="O4" s="185"/>
      <c r="P4" s="185"/>
      <c r="Q4" s="185"/>
      <c r="R4" s="185"/>
      <c r="S4" s="185"/>
      <c r="T4" s="185"/>
      <c r="U4" s="185"/>
      <c r="V4" s="185"/>
      <c r="W4" s="185"/>
      <c r="X4" s="185"/>
      <c r="Y4" s="185"/>
      <c r="Z4" s="185"/>
      <c r="AA4" s="185"/>
      <c r="AB4" s="185"/>
      <c r="AC4" s="185"/>
      <c r="AD4" s="185"/>
      <c r="AE4" s="185"/>
      <c r="AF4" s="185"/>
      <c r="AG4" s="185"/>
      <c r="AH4" s="185"/>
      <c r="AI4" s="185"/>
      <c r="AJ4" s="185"/>
      <c r="AK4" s="185"/>
      <c r="AL4" s="185"/>
      <c r="AM4" s="185"/>
      <c r="AN4" s="185"/>
      <c r="AO4" s="185"/>
      <c r="AP4" s="185"/>
      <c r="AQ4" s="185"/>
      <c r="AR4" s="185"/>
      <c r="AS4" s="185"/>
      <c r="AT4" s="185"/>
      <c r="AU4" s="185"/>
      <c r="AV4" s="185"/>
      <c r="AW4" s="185"/>
      <c r="AX4" s="185"/>
      <c r="AY4" s="185"/>
      <c r="AZ4" s="185"/>
      <c r="BA4" s="185"/>
      <c r="BB4" s="185"/>
      <c r="BC4" s="185"/>
    </row>
    <row r="5" spans="1:55" s="186" customFormat="1" ht="72" customHeight="1" x14ac:dyDescent="0.2">
      <c r="A5" s="183" t="s">
        <v>318</v>
      </c>
      <c r="B5" s="184" t="s">
        <v>361</v>
      </c>
      <c r="C5" s="184" t="s">
        <v>694</v>
      </c>
      <c r="D5" s="184" t="s">
        <v>683</v>
      </c>
      <c r="E5" s="184" t="s">
        <v>451</v>
      </c>
      <c r="F5" s="184" t="s">
        <v>451</v>
      </c>
      <c r="G5" s="187" t="s">
        <v>254</v>
      </c>
      <c r="H5" s="184" t="s">
        <v>573</v>
      </c>
      <c r="I5" s="184" t="s">
        <v>451</v>
      </c>
      <c r="J5" s="184" t="s">
        <v>451</v>
      </c>
      <c r="K5" s="184" t="s">
        <v>590</v>
      </c>
      <c r="L5" s="184" t="s">
        <v>591</v>
      </c>
      <c r="M5" s="184" t="str">
        <f>CONCATENATE(UKGas!$D57," for ",UKGas!$D$43, UKGas!$D$54,", quoted in ",UKGas!$D$75, " per ", UKGas!$D$71, UKGas!$B80, ".")</f>
        <v>A Transaction under which one Party pays a Floating Price and the other Party pays a Fixed Price in respect of the Notional Quantity per Determination Period, for the period from 06:00 hrs 1st October  to 06:00 hrs 1st October of the following year, where the Floating Price shall be the arithmetic average of the daily official settlement prices for the prompt month natural gas contract (national balancing point) on the International Petroleum Exchange (IPE), quoted in Pounds Sterling per electric energy equivalent to the power of one kilowatt (1000 watts) operating for one hour, pursuant to any master agreement between the Parties, or if no master agreement is in effect, the GTCs (Financial) specified in this website (or its successor).</v>
      </c>
      <c r="N5" s="185"/>
      <c r="O5" s="185"/>
      <c r="P5" s="185"/>
      <c r="Q5" s="185"/>
      <c r="R5" s="185"/>
      <c r="S5" s="185"/>
      <c r="T5" s="185"/>
      <c r="U5" s="185"/>
      <c r="V5" s="185"/>
      <c r="W5" s="185"/>
      <c r="X5" s="185"/>
      <c r="Y5" s="185"/>
      <c r="Z5" s="185"/>
      <c r="AA5" s="185"/>
      <c r="AB5" s="185"/>
      <c r="AC5" s="185"/>
      <c r="AD5" s="185"/>
      <c r="AE5" s="185"/>
      <c r="AF5" s="185"/>
      <c r="AG5" s="185"/>
      <c r="AH5" s="185"/>
      <c r="AI5" s="185"/>
      <c r="AJ5" s="185"/>
      <c r="AK5" s="185"/>
      <c r="AL5" s="185"/>
      <c r="AM5" s="185"/>
      <c r="AN5" s="185"/>
      <c r="AO5" s="185"/>
      <c r="AP5" s="185"/>
      <c r="AQ5" s="185"/>
      <c r="AR5" s="185"/>
      <c r="AS5" s="185"/>
      <c r="AT5" s="185"/>
      <c r="AU5" s="185"/>
      <c r="AV5" s="185"/>
      <c r="AW5" s="185"/>
      <c r="AX5" s="185"/>
      <c r="AY5" s="185"/>
      <c r="AZ5" s="185"/>
      <c r="BA5" s="185"/>
      <c r="BB5" s="185"/>
      <c r="BC5" s="185"/>
    </row>
    <row r="6" spans="1:55" s="186" customFormat="1" ht="70.5" customHeight="1" x14ac:dyDescent="0.2">
      <c r="A6" s="183" t="s">
        <v>318</v>
      </c>
      <c r="B6" s="184" t="s">
        <v>361</v>
      </c>
      <c r="C6" s="184" t="s">
        <v>694</v>
      </c>
      <c r="D6" s="184" t="s">
        <v>683</v>
      </c>
      <c r="E6" s="184" t="s">
        <v>451</v>
      </c>
      <c r="F6" s="184" t="s">
        <v>451</v>
      </c>
      <c r="G6" s="187" t="s">
        <v>138</v>
      </c>
      <c r="H6" s="184" t="s">
        <v>573</v>
      </c>
      <c r="I6" s="184" t="s">
        <v>451</v>
      </c>
      <c r="J6" s="184" t="s">
        <v>451</v>
      </c>
      <c r="K6" s="184" t="s">
        <v>592</v>
      </c>
      <c r="L6" s="184" t="s">
        <v>593</v>
      </c>
      <c r="M6" s="184" t="str">
        <f>CONCATENATE(UKGas!$D57," for ",UKGas!$D$44, UKGas!$D$54,", quoted in ",UKGas!$D$76, " per ", UKGas!$D$72, UKGas!$B80, ".")</f>
        <v>A Transaction under which one Party pays a Floating Price and the other Party pays a Fixed Price in respect of the Notional Quantity per Determination Period, for the period from 06:00 hrs 1st January to 06:00 hrs 1st January of the following year, where the Floating Price shall be the arithmetic average of the daily official settlement prices for the prompt month natural gas contract (national balancing point) on the International Petroleum Exchange (IPE), quoted in EUROs per one billion joules, approximately equivalent to 948,000 Btu, pursuant to any master agreement between the Parties, or if no master agreement is in effect, the GTCs (Financial) specified in this website (or its successor).</v>
      </c>
      <c r="N6" s="185"/>
      <c r="O6" s="185"/>
      <c r="P6" s="185"/>
      <c r="Q6" s="185"/>
      <c r="R6" s="185"/>
      <c r="S6" s="185"/>
      <c r="T6" s="185"/>
      <c r="U6" s="185"/>
      <c r="V6" s="185"/>
      <c r="W6" s="185"/>
      <c r="X6" s="185"/>
      <c r="Y6" s="185"/>
      <c r="Z6" s="185"/>
      <c r="AA6" s="185"/>
      <c r="AB6" s="185"/>
      <c r="AC6" s="185"/>
      <c r="AD6" s="185"/>
      <c r="AE6" s="185"/>
      <c r="AF6" s="185"/>
      <c r="AG6" s="185"/>
      <c r="AH6" s="185"/>
      <c r="AI6" s="185"/>
      <c r="AJ6" s="185"/>
      <c r="AK6" s="185"/>
      <c r="AL6" s="185"/>
      <c r="AM6" s="185"/>
      <c r="AN6" s="185"/>
      <c r="AO6" s="185"/>
      <c r="AP6" s="185"/>
      <c r="AQ6" s="185"/>
      <c r="AR6" s="185"/>
      <c r="AS6" s="185"/>
      <c r="AT6" s="185"/>
      <c r="AU6" s="185"/>
      <c r="AV6" s="185"/>
      <c r="AW6" s="185"/>
      <c r="AX6" s="185"/>
      <c r="AY6" s="185"/>
      <c r="AZ6" s="185"/>
      <c r="BA6" s="185"/>
      <c r="BB6" s="185"/>
      <c r="BC6" s="185"/>
    </row>
    <row r="7" spans="1:55" s="186" customFormat="1" ht="83.25" customHeight="1" x14ac:dyDescent="0.2">
      <c r="A7" s="183" t="s">
        <v>318</v>
      </c>
      <c r="B7" s="184" t="s">
        <v>361</v>
      </c>
      <c r="C7" s="184" t="s">
        <v>694</v>
      </c>
      <c r="D7" s="184" t="s">
        <v>684</v>
      </c>
      <c r="E7" s="184" t="s">
        <v>255</v>
      </c>
      <c r="F7" s="184" t="s">
        <v>451</v>
      </c>
      <c r="G7" s="187" t="s">
        <v>302</v>
      </c>
      <c r="H7" s="184" t="s">
        <v>573</v>
      </c>
      <c r="I7" s="184" t="s">
        <v>451</v>
      </c>
      <c r="J7" s="184" t="s">
        <v>451</v>
      </c>
      <c r="K7" s="184" t="s">
        <v>586</v>
      </c>
      <c r="L7" s="183" t="s">
        <v>587</v>
      </c>
      <c r="M7" s="184" t="str">
        <f ca="1">CONCATENATE(UKGas!$D$60,", for ",UKGas!$D$38,UKGas!D54 UKGas!$D$54, ", quoted in ",UKGas!$D$77, " per ", UKGas!$D$68, UKGas!$B80, ".")</f>
        <v>A Transaction under which the Option Buyer has the right, in return for payment of the Premium, to receive after exercise of the Call Option on the Exercise Period, the Cash Settlement Amount if the Floating Price exceeds the Strike Price in respect of the Notional Quantity per Determination Period, for the period from 06:00 hrs on the first day of a month to 06:00 hrs on the first day of the following month, where the Floating Price shall be the arithmetic average of the daily official settlement prices for the prompt month natural gas contract (national balancing point) on the International Petroleum Exchange (IPE), quoted in pence [, equal to 1/100 of a Pound Sterling,] per therm [, being the imperial measurement for a quantity of natural gas, equivalent to 100,000 Btu], pursuant to any master agreement between the Parties, or if no master agreement is in effect, the GTCs (Financial) specified in this website (or its successor).</v>
      </c>
      <c r="N7" s="185"/>
      <c r="O7" s="185"/>
      <c r="P7" s="185"/>
      <c r="Q7" s="185"/>
      <c r="R7" s="185"/>
      <c r="S7" s="185"/>
      <c r="T7" s="185"/>
      <c r="U7" s="185"/>
      <c r="V7" s="185"/>
      <c r="W7" s="185"/>
      <c r="X7" s="185"/>
      <c r="Y7" s="185"/>
      <c r="Z7" s="185"/>
      <c r="AA7" s="185"/>
      <c r="AB7" s="185"/>
      <c r="AC7" s="185"/>
      <c r="AD7" s="185"/>
      <c r="AE7" s="185"/>
      <c r="AF7" s="185"/>
      <c r="AG7" s="185"/>
      <c r="AH7" s="185"/>
      <c r="AI7" s="185"/>
      <c r="AJ7" s="185"/>
      <c r="AK7" s="185"/>
      <c r="AL7" s="185"/>
      <c r="AM7" s="185"/>
      <c r="AN7" s="185"/>
      <c r="AO7" s="185"/>
      <c r="AP7" s="185"/>
      <c r="AQ7" s="185"/>
      <c r="AR7" s="185"/>
      <c r="AS7" s="185"/>
      <c r="AT7" s="185"/>
      <c r="AU7" s="185"/>
      <c r="AV7" s="185"/>
      <c r="AW7" s="185"/>
      <c r="AX7" s="185"/>
      <c r="AY7" s="185"/>
      <c r="AZ7" s="185"/>
      <c r="BA7" s="185"/>
      <c r="BB7" s="185"/>
      <c r="BC7" s="185"/>
    </row>
    <row r="8" spans="1:55" s="186" customFormat="1" ht="83.25" customHeight="1" x14ac:dyDescent="0.2">
      <c r="A8" s="183" t="s">
        <v>318</v>
      </c>
      <c r="B8" s="184" t="s">
        <v>361</v>
      </c>
      <c r="C8" s="184" t="s">
        <v>694</v>
      </c>
      <c r="D8" s="184" t="s">
        <v>684</v>
      </c>
      <c r="E8" s="184" t="s">
        <v>75</v>
      </c>
      <c r="F8" s="184" t="s">
        <v>451</v>
      </c>
      <c r="G8" s="187" t="s">
        <v>302</v>
      </c>
      <c r="H8" s="184" t="s">
        <v>573</v>
      </c>
      <c r="I8" s="184" t="s">
        <v>451</v>
      </c>
      <c r="J8" s="184" t="s">
        <v>451</v>
      </c>
      <c r="K8" s="183" t="s">
        <v>588</v>
      </c>
      <c r="L8" s="184" t="s">
        <v>589</v>
      </c>
      <c r="M8" s="184" t="str">
        <f>CONCATENATE(UKGas!$D$61,", for ",UKGas!$D$38, UKGas!$D$54,", quoted in ",UKGas!$D$74, " per ", UKGas!$D$70,UKGas!$B80, ".")</f>
        <v>A Transaction under which the Option Buyer has the right, in return for payment of the Premium, to receive after exercise of the Put Option on the Exercise Period, the Cash Settlement Amount if the Strike Price exceeds the Floating Price, in respect of the Notional Quantity per Determination Period, for the period from 06:00 hrs on the first day of a month to 06:00 hrs on the first day of the following month, where the Floating Price shall be the arithmetic average of the daily official settlement prices for the prompt month natural gas contract (national balancing point) on the International Petroleum Exchange (IPE), quoted in United States Dollars per million of British thermal units, pursuant to any master agreement between the Parties, or if no master agreement is in effect, the GTCs (Financial) specified in this website (or its successor).</v>
      </c>
      <c r="N8" s="185"/>
      <c r="O8" s="185"/>
      <c r="P8" s="185"/>
      <c r="Q8" s="185"/>
      <c r="R8" s="185"/>
      <c r="S8" s="185"/>
      <c r="T8" s="185"/>
      <c r="U8" s="185"/>
      <c r="V8" s="185"/>
      <c r="W8" s="185"/>
      <c r="X8" s="185"/>
      <c r="Y8" s="185"/>
      <c r="Z8" s="185"/>
      <c r="AA8" s="185"/>
      <c r="AB8" s="185"/>
      <c r="AC8" s="185"/>
      <c r="AD8" s="185"/>
      <c r="AE8" s="185"/>
      <c r="AF8" s="185"/>
      <c r="AG8" s="185"/>
      <c r="AH8" s="185"/>
      <c r="AI8" s="185"/>
      <c r="AJ8" s="185"/>
      <c r="AK8" s="185"/>
      <c r="AL8" s="185"/>
      <c r="AM8" s="185"/>
      <c r="AN8" s="185"/>
      <c r="AO8" s="185"/>
      <c r="AP8" s="185"/>
      <c r="AQ8" s="185"/>
      <c r="AR8" s="185"/>
      <c r="AS8" s="185"/>
      <c r="AT8" s="185"/>
      <c r="AU8" s="185"/>
      <c r="AV8" s="185"/>
      <c r="AW8" s="185"/>
      <c r="AX8" s="185"/>
      <c r="AY8" s="185"/>
      <c r="AZ8" s="185"/>
      <c r="BA8" s="185"/>
      <c r="BB8" s="185"/>
      <c r="BC8" s="185"/>
    </row>
    <row r="9" spans="1:55" s="186" customFormat="1" ht="82.5" customHeight="1" x14ac:dyDescent="0.2">
      <c r="A9" s="183" t="s">
        <v>318</v>
      </c>
      <c r="B9" s="184" t="s">
        <v>361</v>
      </c>
      <c r="C9" s="184" t="s">
        <v>694</v>
      </c>
      <c r="D9" s="184" t="s">
        <v>684</v>
      </c>
      <c r="E9" s="184" t="s">
        <v>255</v>
      </c>
      <c r="F9" s="184" t="s">
        <v>451</v>
      </c>
      <c r="G9" s="187" t="s">
        <v>111</v>
      </c>
      <c r="H9" s="184" t="s">
        <v>573</v>
      </c>
      <c r="I9" s="184" t="s">
        <v>451</v>
      </c>
      <c r="J9" s="184" t="s">
        <v>451</v>
      </c>
      <c r="K9" s="184" t="s">
        <v>586</v>
      </c>
      <c r="L9" s="183" t="s">
        <v>587</v>
      </c>
      <c r="M9" s="184" t="str">
        <f>CONCATENATE(UKGas!$D$60, ", for ",UKGas!$D$39, UKGas!$D$54,", quoted in ",UKGas!$D$77, " per ", UKGas!$D$68, UKGas!$B80, ".")</f>
        <v>A Transaction under which the Option Buyer has the right, in return for payment of the Premium, to receive after exercise of the Call Option on the Exercise Period, the Cash Settlement Amount if the Floating Price exceeds the Strike Price in respect of the Notional Quantity per Determination Period, for the period from 06:00 hrs 1st January to 06:00 hrs 1st April, where the Floating Price shall be the arithmetic average of the daily official settlement prices for the prompt month natural gas contract (national balancing point) on the International Petroleum Exchange (IPE), quoted in pence [, equal to 1/100 of a Pound Sterling,] per therm [, being the imperial measurement for a quantity of natural gas, equivalent to 100,000 Btu], pursuant to any master agreement between the Parties, or if no master agreement is in effect, the GTCs (Financial) specified in this website (or its successor).</v>
      </c>
      <c r="N9" s="185"/>
      <c r="O9" s="185"/>
      <c r="P9" s="185"/>
      <c r="Q9" s="185"/>
      <c r="R9" s="185"/>
      <c r="S9" s="185"/>
      <c r="T9" s="185"/>
      <c r="U9" s="185"/>
      <c r="V9" s="185"/>
      <c r="W9" s="185"/>
      <c r="X9" s="185"/>
      <c r="Y9" s="185"/>
      <c r="Z9" s="185"/>
      <c r="AA9" s="185"/>
      <c r="AB9" s="185"/>
      <c r="AC9" s="185"/>
      <c r="AD9" s="185"/>
      <c r="AE9" s="185"/>
      <c r="AF9" s="185"/>
      <c r="AG9" s="185"/>
      <c r="AH9" s="185"/>
      <c r="AI9" s="185"/>
      <c r="AJ9" s="185"/>
      <c r="AK9" s="185"/>
      <c r="AL9" s="185"/>
      <c r="AM9" s="185"/>
      <c r="AN9" s="185"/>
      <c r="AO9" s="185"/>
      <c r="AP9" s="185"/>
      <c r="AQ9" s="185"/>
      <c r="AR9" s="185"/>
      <c r="AS9" s="185"/>
      <c r="AT9" s="185"/>
      <c r="AU9" s="185"/>
      <c r="AV9" s="185"/>
      <c r="AW9" s="185"/>
      <c r="AX9" s="185"/>
      <c r="AY9" s="185"/>
      <c r="AZ9" s="185"/>
      <c r="BA9" s="185"/>
      <c r="BB9" s="185"/>
      <c r="BC9" s="185"/>
    </row>
    <row r="10" spans="1:55" s="186" customFormat="1" ht="84" customHeight="1" x14ac:dyDescent="0.2">
      <c r="A10" s="183" t="s">
        <v>318</v>
      </c>
      <c r="B10" s="184" t="s">
        <v>361</v>
      </c>
      <c r="C10" s="184" t="s">
        <v>694</v>
      </c>
      <c r="D10" s="184" t="s">
        <v>684</v>
      </c>
      <c r="E10" s="184" t="s">
        <v>75</v>
      </c>
      <c r="F10" s="184" t="s">
        <v>451</v>
      </c>
      <c r="G10" s="187" t="s">
        <v>111</v>
      </c>
      <c r="H10" s="184" t="s">
        <v>573</v>
      </c>
      <c r="I10" s="184" t="s">
        <v>451</v>
      </c>
      <c r="J10" s="184" t="s">
        <v>451</v>
      </c>
      <c r="K10" s="183" t="s">
        <v>588</v>
      </c>
      <c r="L10" s="184" t="s">
        <v>589</v>
      </c>
      <c r="M10" s="184" t="str">
        <f>CONCATENATE(UKGas!$D$61,", for ",UKGas!$D$39, UKGas!$D$54,", quoted in ",UKGas!$D$74, " per ", UKGas!$D$70, UKGas!$B80, ".")</f>
        <v>A Transaction under which the Option Buyer has the right, in return for payment of the Premium, to receive after exercise of the Put Option on the Exercise Period, the Cash Settlement Amount if the Strike Price exceeds the Floating Price, in respect of the Notional Quantity per Determination Period, for the period from 06:00 hrs 1st January to 06:00 hrs 1st April, where the Floating Price shall be the arithmetic average of the daily official settlement prices for the prompt month natural gas contract (national balancing point) on the International Petroleum Exchange (IPE), quoted in United States Dollars per million of British thermal units, pursuant to any master agreement between the Parties, or if no master agreement is in effect, the GTCs (Financial) specified in this website (or its successor).</v>
      </c>
      <c r="N10" s="185"/>
      <c r="O10" s="185"/>
      <c r="P10" s="185"/>
      <c r="Q10" s="185"/>
      <c r="R10" s="185"/>
      <c r="S10" s="185"/>
      <c r="T10" s="185"/>
      <c r="U10" s="185"/>
      <c r="V10" s="185"/>
      <c r="W10" s="185"/>
      <c r="X10" s="185"/>
      <c r="Y10" s="185"/>
      <c r="Z10" s="185"/>
      <c r="AA10" s="185"/>
      <c r="AB10" s="185"/>
      <c r="AC10" s="185"/>
      <c r="AD10" s="185"/>
      <c r="AE10" s="185"/>
      <c r="AF10" s="185"/>
      <c r="AG10" s="185"/>
      <c r="AH10" s="185"/>
      <c r="AI10" s="185"/>
      <c r="AJ10" s="185"/>
      <c r="AK10" s="185"/>
      <c r="AL10" s="185"/>
      <c r="AM10" s="185"/>
      <c r="AN10" s="185"/>
      <c r="AO10" s="185"/>
      <c r="AP10" s="185"/>
      <c r="AQ10" s="185"/>
      <c r="AR10" s="185"/>
      <c r="AS10" s="185"/>
      <c r="AT10" s="185"/>
      <c r="AU10" s="185"/>
      <c r="AV10" s="185"/>
      <c r="AW10" s="185"/>
      <c r="AX10" s="185"/>
      <c r="AY10" s="185"/>
      <c r="AZ10" s="185"/>
      <c r="BA10" s="185"/>
      <c r="BB10" s="185"/>
      <c r="BC10" s="185"/>
    </row>
    <row r="11" spans="1:55" s="186" customFormat="1" ht="56.25" customHeight="1" x14ac:dyDescent="0.2">
      <c r="A11" s="183" t="s">
        <v>822</v>
      </c>
      <c r="B11" s="184" t="s">
        <v>361</v>
      </c>
      <c r="C11" s="184" t="s">
        <v>695</v>
      </c>
      <c r="D11" s="184" t="s">
        <v>580</v>
      </c>
      <c r="E11" s="184" t="s">
        <v>451</v>
      </c>
      <c r="F11" s="184" t="s">
        <v>451</v>
      </c>
      <c r="G11" s="188" t="s">
        <v>690</v>
      </c>
      <c r="H11" s="189" t="s">
        <v>648</v>
      </c>
      <c r="I11" s="184" t="s">
        <v>358</v>
      </c>
      <c r="J11" s="184" t="s">
        <v>451</v>
      </c>
      <c r="K11" s="183" t="s">
        <v>584</v>
      </c>
      <c r="L11" s="184" t="s">
        <v>585</v>
      </c>
      <c r="M11" s="184" t="str">
        <f>CONCATENATE(UKGas!$D$59,", for ",UKGas!$D$47, ", quoted in ",UKGas!$D$75, " per ", UKGas!$D$70, UKGas!$B81, ".")</f>
        <v>A Transaction under which the Seller shall sell and the Buyer shall purchase by means of an NBP (National Balancing Point) Trade a quantity of natural gas equal to the Daily Quantity at the Contract Price, for the period from 06:00 hrs on the Day to 06:00 hrs on the following Day, quoted in Pounds Sterling per million of British thermal units, pursuant to any master agreement between the Parties, or if no master agreement is in effect, the GTCs for UK Gas Physical under NBP 1997 Terms (as amended in this website (or its successor)).</v>
      </c>
      <c r="N11" s="185"/>
      <c r="O11" s="185"/>
      <c r="P11" s="185"/>
      <c r="Q11" s="185"/>
      <c r="R11" s="185"/>
      <c r="S11" s="185"/>
      <c r="T11" s="185"/>
      <c r="U11" s="185"/>
      <c r="V11" s="185"/>
      <c r="W11" s="185"/>
      <c r="X11" s="185"/>
      <c r="Y11" s="185"/>
      <c r="Z11" s="185"/>
      <c r="AA11" s="185"/>
      <c r="AB11" s="185"/>
      <c r="AC11" s="185"/>
      <c r="AD11" s="185"/>
      <c r="AE11" s="185"/>
      <c r="AF11" s="185"/>
      <c r="AG11" s="185"/>
      <c r="AH11" s="185"/>
      <c r="AI11" s="185"/>
      <c r="AJ11" s="185"/>
      <c r="AK11" s="185"/>
      <c r="AL11" s="185"/>
      <c r="AM11" s="185"/>
      <c r="AN11" s="185"/>
      <c r="AO11" s="185"/>
      <c r="AP11" s="185"/>
      <c r="AQ11" s="185"/>
      <c r="AR11" s="185"/>
      <c r="AS11" s="185"/>
      <c r="AT11" s="185"/>
      <c r="AU11" s="185"/>
      <c r="AV11" s="185"/>
      <c r="AW11" s="185"/>
      <c r="AX11" s="185"/>
      <c r="AY11" s="185"/>
      <c r="AZ11" s="185"/>
      <c r="BA11" s="185"/>
      <c r="BB11" s="185"/>
      <c r="BC11" s="185"/>
    </row>
    <row r="12" spans="1:55" s="186" customFormat="1" ht="56.25" customHeight="1" x14ac:dyDescent="0.2">
      <c r="A12" s="183" t="s">
        <v>822</v>
      </c>
      <c r="B12" s="184" t="s">
        <v>361</v>
      </c>
      <c r="C12" s="184" t="s">
        <v>695</v>
      </c>
      <c r="D12" s="184" t="s">
        <v>580</v>
      </c>
      <c r="E12" s="184" t="s">
        <v>451</v>
      </c>
      <c r="F12" s="184" t="s">
        <v>451</v>
      </c>
      <c r="G12" s="188" t="s">
        <v>651</v>
      </c>
      <c r="H12" s="189" t="s">
        <v>648</v>
      </c>
      <c r="I12" s="184" t="s">
        <v>358</v>
      </c>
      <c r="J12" s="184" t="s">
        <v>451</v>
      </c>
      <c r="K12" s="183" t="s">
        <v>584</v>
      </c>
      <c r="L12" s="184" t="s">
        <v>585</v>
      </c>
      <c r="M12" s="184" t="str">
        <f>CONCATENATE(UKGas!$D$59,", for ",UKGas!$D$48, ", quoted in ",UKGas!$D$75, " per ", UKGas!$D$70, UKGas!$B81, ".")</f>
        <v>A Transaction under which the Seller shall sell and the Buyer shall purchase by means of an NBP (National Balancing Point) Trade a quantity of natural gas equal to the Daily Quantity at the Contract Price, for the period from 06:00 hrs on the following Day to 06:00 hrs on the next following Day, quoted in Pounds Sterling per million of British thermal units, pursuant to any master agreement between the Parties, or if no master agreement is in effect, the GTCs for UK Gas Physical under NBP 1997 Terms (as amended in this website (or its successor)).</v>
      </c>
      <c r="N12" s="185"/>
      <c r="O12" s="185"/>
      <c r="P12" s="185"/>
      <c r="Q12" s="185"/>
      <c r="R12" s="185"/>
      <c r="S12" s="185"/>
      <c r="T12" s="185"/>
      <c r="U12" s="185"/>
      <c r="V12" s="185"/>
      <c r="W12" s="185"/>
      <c r="X12" s="185"/>
      <c r="Y12" s="185"/>
      <c r="Z12" s="185"/>
      <c r="AA12" s="185"/>
      <c r="AB12" s="185"/>
      <c r="AC12" s="185"/>
      <c r="AD12" s="185"/>
      <c r="AE12" s="185"/>
      <c r="AF12" s="185"/>
      <c r="AG12" s="185"/>
      <c r="AH12" s="185"/>
      <c r="AI12" s="185"/>
      <c r="AJ12" s="185"/>
      <c r="AK12" s="185"/>
      <c r="AL12" s="185"/>
      <c r="AM12" s="185"/>
      <c r="AN12" s="185"/>
      <c r="AO12" s="185"/>
      <c r="AP12" s="185"/>
      <c r="AQ12" s="185"/>
      <c r="AR12" s="185"/>
      <c r="AS12" s="185"/>
      <c r="AT12" s="185"/>
      <c r="AU12" s="185"/>
      <c r="AV12" s="185"/>
      <c r="AW12" s="185"/>
      <c r="AX12" s="185"/>
      <c r="AY12" s="185"/>
      <c r="AZ12" s="185"/>
      <c r="BA12" s="185"/>
      <c r="BB12" s="185"/>
      <c r="BC12" s="185"/>
    </row>
    <row r="13" spans="1:55" s="186" customFormat="1" ht="55.5" customHeight="1" x14ac:dyDescent="0.2">
      <c r="A13" s="183" t="s">
        <v>822</v>
      </c>
      <c r="B13" s="184" t="s">
        <v>361</v>
      </c>
      <c r="C13" s="184" t="s">
        <v>695</v>
      </c>
      <c r="D13" s="184" t="s">
        <v>580</v>
      </c>
      <c r="E13" s="184" t="s">
        <v>451</v>
      </c>
      <c r="F13" s="184" t="s">
        <v>451</v>
      </c>
      <c r="G13" s="188" t="s">
        <v>659</v>
      </c>
      <c r="H13" s="189" t="s">
        <v>648</v>
      </c>
      <c r="I13" s="184" t="s">
        <v>358</v>
      </c>
      <c r="J13" s="184" t="s">
        <v>451</v>
      </c>
      <c r="K13" s="183" t="s">
        <v>584</v>
      </c>
      <c r="L13" s="184" t="s">
        <v>585</v>
      </c>
      <c r="M13" s="184" t="str">
        <f>CONCATENATE(UKGas!$D$59,", for ",UKGas!$D$49, ", quoted in ",UKGas!$D$75, " per ", UKGas!$D$70, UKGas!$B81, ".")</f>
        <v>A Transaction under which the Seller shall sell and the Buyer shall purchase by means of an NBP (National Balancing Point) Trade a quantity of natural gas equal to the Daily Quantity at the Contract Price, for the period from 06:00 hrs on a Day to 06:00 hrs of the first Day of the following month, quoted in Pounds Sterling per million of British thermal units, pursuant to any master agreement between the Parties, or if no master agreement is in effect, the GTCs for UK Gas Physical under NBP 1997 Terms (as amended in this website (or its successor)).</v>
      </c>
      <c r="N13" s="185"/>
      <c r="O13" s="185"/>
      <c r="P13" s="185"/>
      <c r="Q13" s="185"/>
      <c r="R13" s="185"/>
      <c r="S13" s="185"/>
      <c r="T13" s="185"/>
      <c r="U13" s="185"/>
      <c r="V13" s="185"/>
      <c r="W13" s="185"/>
      <c r="X13" s="185"/>
      <c r="Y13" s="185"/>
      <c r="Z13" s="185"/>
      <c r="AA13" s="185"/>
      <c r="AB13" s="185"/>
      <c r="AC13" s="185"/>
      <c r="AD13" s="185"/>
      <c r="AE13" s="185"/>
      <c r="AF13" s="185"/>
      <c r="AG13" s="185"/>
      <c r="AH13" s="185"/>
      <c r="AI13" s="185"/>
      <c r="AJ13" s="185"/>
      <c r="AK13" s="185"/>
      <c r="AL13" s="185"/>
      <c r="AM13" s="185"/>
      <c r="AN13" s="185"/>
      <c r="AO13" s="185"/>
      <c r="AP13" s="185"/>
      <c r="AQ13" s="185"/>
      <c r="AR13" s="185"/>
      <c r="AS13" s="185"/>
      <c r="AT13" s="185"/>
      <c r="AU13" s="185"/>
      <c r="AV13" s="185"/>
      <c r="AW13" s="185"/>
      <c r="AX13" s="185"/>
      <c r="AY13" s="185"/>
      <c r="AZ13" s="185"/>
      <c r="BA13" s="185"/>
      <c r="BB13" s="185"/>
      <c r="BC13" s="185"/>
    </row>
    <row r="14" spans="1:55" s="186" customFormat="1" ht="57" customHeight="1" x14ac:dyDescent="0.2">
      <c r="A14" s="183" t="s">
        <v>822</v>
      </c>
      <c r="B14" s="184" t="s">
        <v>361</v>
      </c>
      <c r="C14" s="184" t="s">
        <v>695</v>
      </c>
      <c r="D14" s="184" t="s">
        <v>580</v>
      </c>
      <c r="E14" s="184" t="s">
        <v>451</v>
      </c>
      <c r="F14" s="184" t="s">
        <v>451</v>
      </c>
      <c r="G14" s="188" t="s">
        <v>650</v>
      </c>
      <c r="H14" s="189" t="s">
        <v>648</v>
      </c>
      <c r="I14" s="184" t="s">
        <v>358</v>
      </c>
      <c r="J14" s="184" t="s">
        <v>451</v>
      </c>
      <c r="K14" s="183" t="s">
        <v>584</v>
      </c>
      <c r="L14" s="184" t="s">
        <v>585</v>
      </c>
      <c r="M14" s="184" t="str">
        <f>CONCATENATE(UKGas!$D$59,", for ",UKGas!$D$50, ", quoted in ",UKGas!$D$75, " per ", UKGas!$D$70, UKGas!$B81, ".")</f>
        <v>A Transaction under which the Seller shall sell and the Buyer shall purchase by means of an NBP (National Balancing Point) Trade a quantity of natural gas equal to the Daily Quantity at the Contract Price, for the period from 06:00 hrs of the first Day of the following Month to 06:00 hrs of the first Day of the following month, quoted in Pounds Sterling per million of British thermal units, pursuant to any master agreement between the Parties, or if no master agreement is in effect, the GTCs for UK Gas Physical under NBP 1997 Terms (as amended in this website (or its successor)).</v>
      </c>
      <c r="N14" s="185"/>
      <c r="O14" s="185"/>
      <c r="P14" s="185"/>
      <c r="Q14" s="185"/>
      <c r="R14" s="185"/>
      <c r="S14" s="185"/>
      <c r="T14" s="185"/>
      <c r="U14" s="185"/>
      <c r="V14" s="185"/>
      <c r="W14" s="185"/>
      <c r="X14" s="185"/>
      <c r="Y14" s="185"/>
      <c r="Z14" s="185"/>
      <c r="AA14" s="185"/>
      <c r="AB14" s="185"/>
      <c r="AC14" s="185"/>
      <c r="AD14" s="185"/>
      <c r="AE14" s="185"/>
      <c r="AF14" s="185"/>
      <c r="AG14" s="185"/>
      <c r="AH14" s="185"/>
      <c r="AI14" s="185"/>
      <c r="AJ14" s="185"/>
      <c r="AK14" s="185"/>
      <c r="AL14" s="185"/>
      <c r="AM14" s="185"/>
      <c r="AN14" s="185"/>
      <c r="AO14" s="185"/>
      <c r="AP14" s="185"/>
      <c r="AQ14" s="185"/>
      <c r="AR14" s="185"/>
      <c r="AS14" s="185"/>
      <c r="AT14" s="185"/>
      <c r="AU14" s="185"/>
      <c r="AV14" s="185"/>
      <c r="AW14" s="185"/>
      <c r="AX14" s="185"/>
      <c r="AY14" s="185"/>
      <c r="AZ14" s="185"/>
      <c r="BA14" s="185"/>
      <c r="BB14" s="185"/>
      <c r="BC14" s="185"/>
    </row>
    <row r="15" spans="1:55" s="186" customFormat="1" ht="54.75" customHeight="1" x14ac:dyDescent="0.2">
      <c r="A15" s="183" t="s">
        <v>822</v>
      </c>
      <c r="B15" s="184" t="s">
        <v>361</v>
      </c>
      <c r="C15" s="184" t="s">
        <v>695</v>
      </c>
      <c r="D15" s="184" t="s">
        <v>580</v>
      </c>
      <c r="E15" s="184" t="s">
        <v>451</v>
      </c>
      <c r="F15" s="184" t="s">
        <v>451</v>
      </c>
      <c r="G15" s="187" t="s">
        <v>302</v>
      </c>
      <c r="H15" s="189" t="s">
        <v>648</v>
      </c>
      <c r="I15" s="184" t="s">
        <v>358</v>
      </c>
      <c r="J15" s="184" t="s">
        <v>451</v>
      </c>
      <c r="K15" s="183" t="s">
        <v>584</v>
      </c>
      <c r="L15" s="184" t="s">
        <v>585</v>
      </c>
      <c r="M15" s="184" t="str">
        <f>CONCATENATE(UKGas!$D$59,", for ",UKGas!$D$38, ", quoted in ",UKGas!$D$75, " per ", UKGas!$D$70, UKGas!$B81, ".")</f>
        <v>A Transaction under which the Seller shall sell and the Buyer shall purchase by means of an NBP (National Balancing Point) Trade a quantity of natural gas equal to the Daily Quantity at the Contract Price, for the period from 06:00 hrs on the first day of a month to 06:00 hrs on the first day of the following month, quoted in Pounds Sterling per million of British thermal units, pursuant to any master agreement between the Parties, or if no master agreement is in effect, the GTCs for UK Gas Physical under NBP 1997 Terms (as amended in this website (or its successor)).</v>
      </c>
      <c r="N15" s="185"/>
      <c r="O15" s="185"/>
      <c r="P15" s="185"/>
      <c r="Q15" s="185"/>
      <c r="R15" s="185"/>
      <c r="S15" s="185"/>
      <c r="T15" s="185"/>
      <c r="U15" s="185"/>
      <c r="V15" s="185"/>
      <c r="W15" s="185"/>
      <c r="X15" s="185"/>
      <c r="Y15" s="185"/>
      <c r="Z15" s="185"/>
      <c r="AA15" s="185"/>
      <c r="AB15" s="185"/>
      <c r="AC15" s="185"/>
      <c r="AD15" s="185"/>
      <c r="AE15" s="185"/>
      <c r="AF15" s="185"/>
      <c r="AG15" s="185"/>
      <c r="AH15" s="185"/>
      <c r="AI15" s="185"/>
      <c r="AJ15" s="185"/>
      <c r="AK15" s="185"/>
      <c r="AL15" s="185"/>
      <c r="AM15" s="185"/>
      <c r="AN15" s="185"/>
      <c r="AO15" s="185"/>
      <c r="AP15" s="185"/>
      <c r="AQ15" s="185"/>
      <c r="AR15" s="185"/>
      <c r="AS15" s="185"/>
      <c r="AT15" s="185"/>
      <c r="AU15" s="185"/>
      <c r="AV15" s="185"/>
      <c r="AW15" s="185"/>
      <c r="AX15" s="185"/>
      <c r="AY15" s="185"/>
      <c r="AZ15" s="185"/>
      <c r="BA15" s="185"/>
      <c r="BB15" s="185"/>
      <c r="BC15" s="185"/>
    </row>
    <row r="16" spans="1:55" s="186" customFormat="1" ht="57.75" customHeight="1" x14ac:dyDescent="0.2">
      <c r="A16" s="183" t="s">
        <v>822</v>
      </c>
      <c r="B16" s="184" t="s">
        <v>361</v>
      </c>
      <c r="C16" s="184" t="s">
        <v>695</v>
      </c>
      <c r="D16" s="184" t="s">
        <v>581</v>
      </c>
      <c r="E16" s="184" t="s">
        <v>451</v>
      </c>
      <c r="F16" s="184" t="s">
        <v>451</v>
      </c>
      <c r="G16" s="188" t="s">
        <v>690</v>
      </c>
      <c r="H16" s="189" t="s">
        <v>652</v>
      </c>
      <c r="I16" s="184" t="s">
        <v>358</v>
      </c>
      <c r="J16" s="184" t="s">
        <v>451</v>
      </c>
      <c r="K16" s="183" t="s">
        <v>584</v>
      </c>
      <c r="L16" s="184" t="s">
        <v>585</v>
      </c>
      <c r="M16" s="184" t="str">
        <f>CONCATENATE(UKGas!$D$58, ", at ",UKGas!$D$31,", for ",UKGas!$D$47, " quoted in ",UKGas!$D$75, " per ", UKGas!$D$70, UKGas!$B82, ".")</f>
        <v>A Transaction under which the Seller shall sell and the Buyer shall purchase a quantity of natural gas equal to the Daily or Designated Quantity at the Contract Price, at the Aggregate System Entry Point to the NTS  (National Transmission System - the principal pipeline system operated by Transco) at Bacton, for the period from 06:00 hrs on the Day to 06:00 hrs on the following Day quoted in Pounds Sterling per million of British thermal units, pursuant to any master agreement between the Parties, or if no master agreement is in effect, the GTCs for UK Gas Physical Beach in this website (or its successor).</v>
      </c>
      <c r="N16" s="185"/>
      <c r="O16" s="185"/>
      <c r="P16" s="185"/>
      <c r="Q16" s="185"/>
      <c r="R16" s="185"/>
      <c r="S16" s="185"/>
      <c r="T16" s="185"/>
      <c r="U16" s="185"/>
      <c r="V16" s="185"/>
      <c r="W16" s="185"/>
      <c r="X16" s="185"/>
      <c r="Y16" s="185"/>
      <c r="Z16" s="185"/>
      <c r="AA16" s="185"/>
      <c r="AB16" s="185"/>
      <c r="AC16" s="185"/>
      <c r="AD16" s="185"/>
      <c r="AE16" s="185"/>
      <c r="AF16" s="185"/>
      <c r="AG16" s="185"/>
      <c r="AH16" s="185"/>
      <c r="AI16" s="185"/>
      <c r="AJ16" s="185"/>
      <c r="AK16" s="185"/>
      <c r="AL16" s="185"/>
      <c r="AM16" s="185"/>
      <c r="AN16" s="185"/>
      <c r="AO16" s="185"/>
      <c r="AP16" s="185"/>
      <c r="AQ16" s="185"/>
      <c r="AR16" s="185"/>
      <c r="AS16" s="185"/>
      <c r="AT16" s="185"/>
      <c r="AU16" s="185"/>
      <c r="AV16" s="185"/>
      <c r="AW16" s="185"/>
      <c r="AX16" s="185"/>
      <c r="AY16" s="185"/>
      <c r="AZ16" s="185"/>
      <c r="BA16" s="185"/>
      <c r="BB16" s="185"/>
      <c r="BC16" s="185"/>
    </row>
    <row r="17" spans="1:55" s="186" customFormat="1" ht="69.75" customHeight="1" x14ac:dyDescent="0.2">
      <c r="A17" s="183" t="s">
        <v>822</v>
      </c>
      <c r="B17" s="184" t="s">
        <v>361</v>
      </c>
      <c r="C17" s="184" t="s">
        <v>695</v>
      </c>
      <c r="D17" s="184" t="s">
        <v>581</v>
      </c>
      <c r="E17" s="184" t="s">
        <v>451</v>
      </c>
      <c r="F17" s="184" t="s">
        <v>451</v>
      </c>
      <c r="G17" s="188" t="s">
        <v>651</v>
      </c>
      <c r="H17" s="189" t="s">
        <v>652</v>
      </c>
      <c r="I17" s="184" t="s">
        <v>358</v>
      </c>
      <c r="J17" s="184" t="s">
        <v>451</v>
      </c>
      <c r="K17" s="183" t="s">
        <v>584</v>
      </c>
      <c r="L17" s="184" t="s">
        <v>585</v>
      </c>
      <c r="M17" s="184" t="str">
        <f>CONCATENATE(UKGas!$D$58, ", at ",UKGas!$D$31,", for ",UKGas!$D$48, " quoted in ",UKGas!$D$75, " per ", UKGas!$D$70, UKGas!$B82, ".")</f>
        <v>A Transaction under which the Seller shall sell and the Buyer shall purchase a quantity of natural gas equal to the Daily or Designated Quantity at the Contract Price, at the Aggregate System Entry Point to the NTS  (National Transmission System - the principal pipeline system operated by Transco) at Bacton, for the period from 06:00 hrs on the following Day to 06:00 hrs on the next following Day quoted in Pounds Sterling per million of British thermal units, pursuant to any master agreement between the Parties, or if no master agreement is in effect, the GTCs for UK Gas Physical Beach in this website (or its successor).</v>
      </c>
      <c r="N17" s="185"/>
      <c r="O17" s="185"/>
      <c r="P17" s="185"/>
      <c r="Q17" s="185"/>
      <c r="R17" s="185"/>
      <c r="S17" s="185"/>
      <c r="T17" s="185"/>
      <c r="U17" s="185"/>
      <c r="V17" s="185"/>
      <c r="W17" s="185"/>
      <c r="X17" s="185"/>
      <c r="Y17" s="185"/>
      <c r="Z17" s="185"/>
      <c r="AA17" s="185"/>
      <c r="AB17" s="185"/>
      <c r="AC17" s="185"/>
      <c r="AD17" s="185"/>
      <c r="AE17" s="185"/>
      <c r="AF17" s="185"/>
      <c r="AG17" s="185"/>
      <c r="AH17" s="185"/>
      <c r="AI17" s="185"/>
      <c r="AJ17" s="185"/>
      <c r="AK17" s="185"/>
      <c r="AL17" s="185"/>
      <c r="AM17" s="185"/>
      <c r="AN17" s="185"/>
      <c r="AO17" s="185"/>
      <c r="AP17" s="185"/>
      <c r="AQ17" s="185"/>
      <c r="AR17" s="185"/>
      <c r="AS17" s="185"/>
      <c r="AT17" s="185"/>
      <c r="AU17" s="185"/>
      <c r="AV17" s="185"/>
      <c r="AW17" s="185"/>
      <c r="AX17" s="185"/>
      <c r="AY17" s="185"/>
      <c r="AZ17" s="185"/>
      <c r="BA17" s="185"/>
      <c r="BB17" s="185"/>
      <c r="BC17" s="185"/>
    </row>
    <row r="18" spans="1:55" s="186" customFormat="1" ht="66" customHeight="1" x14ac:dyDescent="0.2">
      <c r="A18" s="183" t="s">
        <v>822</v>
      </c>
      <c r="B18" s="184" t="s">
        <v>361</v>
      </c>
      <c r="C18" s="184" t="s">
        <v>695</v>
      </c>
      <c r="D18" s="184" t="s">
        <v>581</v>
      </c>
      <c r="E18" s="184" t="s">
        <v>451</v>
      </c>
      <c r="F18" s="184" t="s">
        <v>451</v>
      </c>
      <c r="G18" s="188" t="s">
        <v>659</v>
      </c>
      <c r="H18" s="189" t="s">
        <v>652</v>
      </c>
      <c r="I18" s="184" t="s">
        <v>358</v>
      </c>
      <c r="J18" s="184" t="s">
        <v>451</v>
      </c>
      <c r="K18" s="183" t="s">
        <v>584</v>
      </c>
      <c r="L18" s="184" t="s">
        <v>585</v>
      </c>
      <c r="M18" s="184" t="str">
        <f>CONCATENATE(UKGas!$D$58, ", at ",UKGas!$D$31,", for ",UKGas!$D$49, " quoted in ",UKGas!$D$75, " per ", UKGas!$D$70, UKGas!$B82, ".")</f>
        <v>A Transaction under which the Seller shall sell and the Buyer shall purchase a quantity of natural gas equal to the Daily or Designated Quantity at the Contract Price, at the Aggregate System Entry Point to the NTS  (National Transmission System - the principal pipeline system operated by Transco) at Bacton, for the period from 06:00 hrs on a Day to 06:00 hrs of the first Day of the following month quoted in Pounds Sterling per million of British thermal units, pursuant to any master agreement between the Parties, or if no master agreement is in effect, the GTCs for UK Gas Physical Beach in this website (or its successor).</v>
      </c>
      <c r="N18" s="185"/>
      <c r="O18" s="185"/>
      <c r="P18" s="185"/>
      <c r="Q18" s="185"/>
      <c r="R18" s="185"/>
      <c r="S18" s="185"/>
      <c r="T18" s="185"/>
      <c r="U18" s="185"/>
      <c r="V18" s="185"/>
      <c r="W18" s="185"/>
      <c r="X18" s="185"/>
      <c r="Y18" s="185"/>
      <c r="Z18" s="185"/>
      <c r="AA18" s="185"/>
      <c r="AB18" s="185"/>
      <c r="AC18" s="185"/>
      <c r="AD18" s="185"/>
      <c r="AE18" s="185"/>
      <c r="AF18" s="185"/>
      <c r="AG18" s="185"/>
      <c r="AH18" s="185"/>
      <c r="AI18" s="185"/>
      <c r="AJ18" s="185"/>
      <c r="AK18" s="185"/>
      <c r="AL18" s="185"/>
      <c r="AM18" s="185"/>
      <c r="AN18" s="185"/>
      <c r="AO18" s="185"/>
      <c r="AP18" s="185"/>
      <c r="AQ18" s="185"/>
      <c r="AR18" s="185"/>
      <c r="AS18" s="185"/>
      <c r="AT18" s="185"/>
      <c r="AU18" s="185"/>
      <c r="AV18" s="185"/>
      <c r="AW18" s="185"/>
      <c r="AX18" s="185"/>
      <c r="AY18" s="185"/>
      <c r="AZ18" s="185"/>
      <c r="BA18" s="185"/>
      <c r="BB18" s="185"/>
      <c r="BC18" s="185"/>
    </row>
    <row r="19" spans="1:55" s="186" customFormat="1" ht="69.75" customHeight="1" x14ac:dyDescent="0.2">
      <c r="A19" s="183" t="s">
        <v>822</v>
      </c>
      <c r="B19" s="184" t="s">
        <v>361</v>
      </c>
      <c r="C19" s="184" t="s">
        <v>695</v>
      </c>
      <c r="D19" s="184" t="s">
        <v>581</v>
      </c>
      <c r="E19" s="184" t="s">
        <v>451</v>
      </c>
      <c r="F19" s="184" t="s">
        <v>451</v>
      </c>
      <c r="G19" s="188" t="s">
        <v>650</v>
      </c>
      <c r="H19" s="189" t="s">
        <v>652</v>
      </c>
      <c r="I19" s="184" t="s">
        <v>358</v>
      </c>
      <c r="J19" s="184" t="s">
        <v>451</v>
      </c>
      <c r="K19" s="183" t="s">
        <v>584</v>
      </c>
      <c r="L19" s="184" t="s">
        <v>585</v>
      </c>
      <c r="M19" s="184" t="str">
        <f>CONCATENATE(UKGas!$D$58, ", at ",UKGas!$D$29,", for ",UKGas!$D$50, " quoted in ",UKGas!$D$75, " per ", UKGas!$D$70, UKGas!$B82, ".")</f>
        <v>A Transaction under which the Seller shall sell and the Buyer shall purchase a quantity of natural gas equal to the Daily or Designated Quantity at the Contract Price, at the National Balancing Point, being the conceptual point at which quantities of Natural Gas may be the subject of Trade Nominations made through UK Link in accordance with the Network Code, for the period from 06:00 hrs of the first Day of the following Month to 06:00 hrs of the first Day of the following month quoted in Pounds Sterling per million of British thermal units, pursuant to any master agreement between the Parties, or if no master agreement is in effect, the GTCs for UK Gas Physical Beach in this website (or its successor).</v>
      </c>
      <c r="N19" s="185"/>
      <c r="O19" s="185"/>
      <c r="P19" s="185"/>
      <c r="Q19" s="185"/>
      <c r="R19" s="185"/>
      <c r="S19" s="185"/>
      <c r="T19" s="185"/>
      <c r="U19" s="185"/>
      <c r="V19" s="185"/>
      <c r="W19" s="185"/>
      <c r="X19" s="185"/>
      <c r="Y19" s="185"/>
      <c r="Z19" s="185"/>
      <c r="AA19" s="185"/>
      <c r="AB19" s="185"/>
      <c r="AC19" s="185"/>
      <c r="AD19" s="185"/>
      <c r="AE19" s="185"/>
      <c r="AF19" s="185"/>
      <c r="AG19" s="185"/>
      <c r="AH19" s="185"/>
      <c r="AI19" s="185"/>
      <c r="AJ19" s="185"/>
      <c r="AK19" s="185"/>
      <c r="AL19" s="185"/>
      <c r="AM19" s="185"/>
      <c r="AN19" s="185"/>
      <c r="AO19" s="185"/>
      <c r="AP19" s="185"/>
      <c r="AQ19" s="185"/>
      <c r="AR19" s="185"/>
      <c r="AS19" s="185"/>
      <c r="AT19" s="185"/>
      <c r="AU19" s="185"/>
      <c r="AV19" s="185"/>
      <c r="AW19" s="185"/>
      <c r="AX19" s="185"/>
      <c r="AY19" s="185"/>
      <c r="AZ19" s="185"/>
      <c r="BA19" s="185"/>
      <c r="BB19" s="185"/>
      <c r="BC19" s="185"/>
    </row>
    <row r="20" spans="1:55" s="186" customFormat="1" ht="69" customHeight="1" x14ac:dyDescent="0.2">
      <c r="A20" s="183" t="s">
        <v>822</v>
      </c>
      <c r="B20" s="184" t="s">
        <v>361</v>
      </c>
      <c r="C20" s="184" t="s">
        <v>695</v>
      </c>
      <c r="D20" s="184" t="s">
        <v>581</v>
      </c>
      <c r="E20" s="184" t="s">
        <v>451</v>
      </c>
      <c r="F20" s="184" t="s">
        <v>451</v>
      </c>
      <c r="G20" s="187" t="s">
        <v>302</v>
      </c>
      <c r="H20" s="189" t="s">
        <v>652</v>
      </c>
      <c r="I20" s="184" t="s">
        <v>358</v>
      </c>
      <c r="J20" s="184" t="s">
        <v>451</v>
      </c>
      <c r="K20" s="183" t="s">
        <v>584</v>
      </c>
      <c r="L20" s="184" t="s">
        <v>585</v>
      </c>
      <c r="M20" s="184" t="str">
        <f>CONCATENATE(UKGas!$D$58, ", at ",UKGas!$D$31,", for ",UKGas!$D$38, " quoted in ",UKGas!$D$75, " per ", UKGas!$D$70, UKGas!$B82, ".")</f>
        <v>A Transaction under which the Seller shall sell and the Buyer shall purchase a quantity of natural gas equal to the Daily or Designated Quantity at the Contract Price, at the Aggregate System Entry Point to the NTS  (National Transmission System - the principal pipeline system operated by Transco) at Bacton, for the period from 06:00 hrs on the first day of a month to 06:00 hrs on the first day of the following month quoted in Pounds Sterling per million of British thermal units, pursuant to any master agreement between the Parties, or if no master agreement is in effect, the GTCs for UK Gas Physical Beach in this website (or its successor).</v>
      </c>
      <c r="N20" s="185"/>
      <c r="O20" s="185"/>
      <c r="P20" s="185"/>
      <c r="Q20" s="185"/>
      <c r="R20" s="185"/>
      <c r="S20" s="185"/>
      <c r="T20" s="185"/>
      <c r="U20" s="185"/>
      <c r="V20" s="185"/>
      <c r="W20" s="185"/>
      <c r="X20" s="185"/>
      <c r="Y20" s="185"/>
      <c r="Z20" s="185"/>
      <c r="AA20" s="185"/>
      <c r="AB20" s="185"/>
      <c r="AC20" s="185"/>
      <c r="AD20" s="185"/>
      <c r="AE20" s="185"/>
      <c r="AF20" s="185"/>
      <c r="AG20" s="185"/>
      <c r="AH20" s="185"/>
      <c r="AI20" s="185"/>
      <c r="AJ20" s="185"/>
      <c r="AK20" s="185"/>
      <c r="AL20" s="185"/>
      <c r="AM20" s="185"/>
      <c r="AN20" s="185"/>
      <c r="AO20" s="185"/>
      <c r="AP20" s="185"/>
      <c r="AQ20" s="185"/>
      <c r="AR20" s="185"/>
      <c r="AS20" s="185"/>
      <c r="AT20" s="185"/>
      <c r="AU20" s="185"/>
      <c r="AV20" s="185"/>
      <c r="AW20" s="185"/>
      <c r="AX20" s="185"/>
      <c r="AY20" s="185"/>
      <c r="AZ20" s="185"/>
      <c r="BA20" s="185"/>
      <c r="BB20" s="185"/>
      <c r="BC20" s="185"/>
    </row>
    <row r="21" spans="1:55" s="186" customFormat="1" ht="69" customHeight="1" x14ac:dyDescent="0.2">
      <c r="A21" s="183" t="s">
        <v>822</v>
      </c>
      <c r="B21" s="184" t="s">
        <v>361</v>
      </c>
      <c r="C21" s="184" t="s">
        <v>695</v>
      </c>
      <c r="D21" s="184" t="s">
        <v>581</v>
      </c>
      <c r="E21" s="184" t="s">
        <v>451</v>
      </c>
      <c r="F21" s="184" t="s">
        <v>451</v>
      </c>
      <c r="G21" s="188" t="s">
        <v>690</v>
      </c>
      <c r="H21" s="189" t="s">
        <v>688</v>
      </c>
      <c r="I21" s="184" t="s">
        <v>358</v>
      </c>
      <c r="J21" s="184" t="s">
        <v>451</v>
      </c>
      <c r="K21" s="183" t="s">
        <v>584</v>
      </c>
      <c r="L21" s="184" t="s">
        <v>585</v>
      </c>
      <c r="M21" s="184" t="str">
        <f>CONCATENATE(UKGas!$D$58, ", at ",UKGas!$D$33,", for ",UKGas!$D$47, " quoted in ",UKGas!$D$75, " per ", UKGas!$D$70, UKGas!$B82, ".")</f>
        <v>A Transaction under which the Seller shall sell and the Buyer shall purchase a quantity of natural gas equal to the Daily or Designated Quantity at the Contract Price, at the Aggregate System Entry Point to the NTS  (National Transmission System - the principal pipeline system operated by Transco) at St. Fergus, for the period from 06:00 hrs on the Day to 06:00 hrs on the following Day quoted in Pounds Sterling per million of British thermal units, pursuant to any master agreement between the Parties, or if no master agreement is in effect, the GTCs for UK Gas Physical Beach in this website (or its successor).</v>
      </c>
      <c r="N21" s="185"/>
      <c r="O21" s="185"/>
      <c r="P21" s="185"/>
      <c r="Q21" s="185"/>
      <c r="R21" s="185"/>
      <c r="S21" s="185"/>
      <c r="T21" s="185"/>
      <c r="U21" s="185"/>
      <c r="V21" s="185"/>
      <c r="W21" s="185"/>
      <c r="X21" s="185"/>
      <c r="Y21" s="185"/>
      <c r="Z21" s="185"/>
      <c r="AA21" s="185"/>
      <c r="AB21" s="185"/>
      <c r="AC21" s="185"/>
      <c r="AD21" s="185"/>
      <c r="AE21" s="185"/>
      <c r="AF21" s="185"/>
      <c r="AG21" s="185"/>
      <c r="AH21" s="185"/>
      <c r="AI21" s="185"/>
      <c r="AJ21" s="185"/>
      <c r="AK21" s="185"/>
      <c r="AL21" s="185"/>
      <c r="AM21" s="185"/>
      <c r="AN21" s="185"/>
      <c r="AO21" s="185"/>
      <c r="AP21" s="185"/>
      <c r="AQ21" s="185"/>
      <c r="AR21" s="185"/>
      <c r="AS21" s="185"/>
      <c r="AT21" s="185"/>
      <c r="AU21" s="185"/>
      <c r="AV21" s="185"/>
      <c r="AW21" s="185"/>
      <c r="AX21" s="185"/>
      <c r="AY21" s="185"/>
      <c r="AZ21" s="185"/>
      <c r="BA21" s="185"/>
      <c r="BB21" s="185"/>
      <c r="BC21" s="185"/>
    </row>
    <row r="22" spans="1:55" s="186" customFormat="1" ht="69.75" customHeight="1" x14ac:dyDescent="0.2">
      <c r="A22" s="183" t="s">
        <v>822</v>
      </c>
      <c r="B22" s="184" t="s">
        <v>361</v>
      </c>
      <c r="C22" s="184" t="s">
        <v>695</v>
      </c>
      <c r="D22" s="184" t="s">
        <v>581</v>
      </c>
      <c r="E22" s="184" t="s">
        <v>451</v>
      </c>
      <c r="F22" s="184" t="s">
        <v>451</v>
      </c>
      <c r="G22" s="188" t="s">
        <v>651</v>
      </c>
      <c r="H22" s="189" t="s">
        <v>688</v>
      </c>
      <c r="I22" s="184" t="s">
        <v>358</v>
      </c>
      <c r="J22" s="184" t="s">
        <v>451</v>
      </c>
      <c r="K22" s="183" t="s">
        <v>584</v>
      </c>
      <c r="L22" s="184" t="s">
        <v>585</v>
      </c>
      <c r="M22" s="184" t="str">
        <f>CONCATENATE(UKGas!$D$58, ", at ",UKGas!$D$33,", for ",UKGas!$D$48, " quoted in ",UKGas!$D$75, " per ", UKGas!$D$70, UKGas!$B82, ".")</f>
        <v>A Transaction under which the Seller shall sell and the Buyer shall purchase a quantity of natural gas equal to the Daily or Designated Quantity at the Contract Price, at the Aggregate System Entry Point to the NTS  (National Transmission System - the principal pipeline system operated by Transco) at St. Fergus, for the period from 06:00 hrs on the following Day to 06:00 hrs on the next following Day quoted in Pounds Sterling per million of British thermal units, pursuant to any master agreement between the Parties, or if no master agreement is in effect, the GTCs for UK Gas Physical Beach in this website (or its successor).</v>
      </c>
      <c r="N22" s="185"/>
      <c r="O22" s="185"/>
      <c r="P22" s="185"/>
      <c r="Q22" s="185"/>
      <c r="R22" s="185"/>
      <c r="S22" s="185"/>
      <c r="T22" s="185"/>
      <c r="U22" s="185"/>
      <c r="V22" s="185"/>
      <c r="W22" s="185"/>
      <c r="X22" s="185"/>
      <c r="Y22" s="185"/>
      <c r="Z22" s="185"/>
      <c r="AA22" s="185"/>
      <c r="AB22" s="185"/>
      <c r="AC22" s="185"/>
      <c r="AD22" s="185"/>
      <c r="AE22" s="185"/>
      <c r="AF22" s="185"/>
      <c r="AG22" s="185"/>
      <c r="AH22" s="185"/>
      <c r="AI22" s="185"/>
      <c r="AJ22" s="185"/>
      <c r="AK22" s="185"/>
      <c r="AL22" s="185"/>
      <c r="AM22" s="185"/>
      <c r="AN22" s="185"/>
      <c r="AO22" s="185"/>
      <c r="AP22" s="185"/>
      <c r="AQ22" s="185"/>
      <c r="AR22" s="185"/>
      <c r="AS22" s="185"/>
      <c r="AT22" s="185"/>
      <c r="AU22" s="185"/>
      <c r="AV22" s="185"/>
      <c r="AW22" s="185"/>
      <c r="AX22" s="185"/>
      <c r="AY22" s="185"/>
      <c r="AZ22" s="185"/>
      <c r="BA22" s="185"/>
      <c r="BB22" s="185"/>
      <c r="BC22" s="185"/>
    </row>
    <row r="23" spans="1:55" s="186" customFormat="1" ht="71.25" customHeight="1" x14ac:dyDescent="0.2">
      <c r="A23" s="183" t="s">
        <v>822</v>
      </c>
      <c r="B23" s="184" t="s">
        <v>361</v>
      </c>
      <c r="C23" s="184" t="s">
        <v>695</v>
      </c>
      <c r="D23" s="184" t="s">
        <v>581</v>
      </c>
      <c r="E23" s="184" t="s">
        <v>451</v>
      </c>
      <c r="F23" s="184" t="s">
        <v>451</v>
      </c>
      <c r="G23" s="188" t="s">
        <v>659</v>
      </c>
      <c r="H23" s="189" t="s">
        <v>688</v>
      </c>
      <c r="I23" s="184" t="s">
        <v>358</v>
      </c>
      <c r="J23" s="184" t="s">
        <v>451</v>
      </c>
      <c r="K23" s="183" t="s">
        <v>584</v>
      </c>
      <c r="L23" s="184" t="s">
        <v>585</v>
      </c>
      <c r="M23" s="184" t="str">
        <f>CONCATENATE(UKGas!$D$58, ", at ",UKGas!$D$31,", for ",UKGas!$D$49, " quoted in ",UKGas!$D$75, " per ", UKGas!$D$70, UKGas!$B82, ".")</f>
        <v>A Transaction under which the Seller shall sell and the Buyer shall purchase a quantity of natural gas equal to the Daily or Designated Quantity at the Contract Price, at the Aggregate System Entry Point to the NTS  (National Transmission System - the principal pipeline system operated by Transco) at Bacton, for the period from 06:00 hrs on a Day to 06:00 hrs of the first Day of the following month quoted in Pounds Sterling per million of British thermal units, pursuant to any master agreement between the Parties, or if no master agreement is in effect, the GTCs for UK Gas Physical Beach in this website (or its successor).</v>
      </c>
      <c r="N23" s="185"/>
      <c r="O23" s="185"/>
      <c r="P23" s="185"/>
      <c r="Q23" s="185"/>
      <c r="R23" s="185"/>
      <c r="S23" s="185"/>
      <c r="T23" s="185"/>
      <c r="U23" s="185"/>
      <c r="V23" s="185"/>
      <c r="W23" s="185"/>
      <c r="X23" s="185"/>
      <c r="Y23" s="185"/>
      <c r="Z23" s="185"/>
      <c r="AA23" s="185"/>
      <c r="AB23" s="185"/>
      <c r="AC23" s="185"/>
      <c r="AD23" s="185"/>
      <c r="AE23" s="185"/>
      <c r="AF23" s="185"/>
      <c r="AG23" s="185"/>
      <c r="AH23" s="185"/>
      <c r="AI23" s="185"/>
      <c r="AJ23" s="185"/>
      <c r="AK23" s="185"/>
      <c r="AL23" s="185"/>
      <c r="AM23" s="185"/>
      <c r="AN23" s="185"/>
      <c r="AO23" s="185"/>
      <c r="AP23" s="185"/>
      <c r="AQ23" s="185"/>
      <c r="AR23" s="185"/>
      <c r="AS23" s="185"/>
      <c r="AT23" s="185"/>
      <c r="AU23" s="185"/>
      <c r="AV23" s="185"/>
      <c r="AW23" s="185"/>
      <c r="AX23" s="185"/>
      <c r="AY23" s="185"/>
      <c r="AZ23" s="185"/>
      <c r="BA23" s="185"/>
      <c r="BB23" s="185"/>
      <c r="BC23" s="185"/>
    </row>
    <row r="24" spans="1:55" s="186" customFormat="1" ht="72.75" customHeight="1" x14ac:dyDescent="0.2">
      <c r="A24" s="183" t="s">
        <v>822</v>
      </c>
      <c r="B24" s="184" t="s">
        <v>361</v>
      </c>
      <c r="C24" s="184" t="s">
        <v>695</v>
      </c>
      <c r="D24" s="184" t="s">
        <v>581</v>
      </c>
      <c r="E24" s="184" t="s">
        <v>451</v>
      </c>
      <c r="F24" s="184" t="s">
        <v>451</v>
      </c>
      <c r="G24" s="188" t="s">
        <v>650</v>
      </c>
      <c r="H24" s="189" t="s">
        <v>688</v>
      </c>
      <c r="I24" s="184" t="s">
        <v>358</v>
      </c>
      <c r="J24" s="184" t="s">
        <v>451</v>
      </c>
      <c r="K24" s="183" t="s">
        <v>584</v>
      </c>
      <c r="L24" s="184" t="s">
        <v>585</v>
      </c>
      <c r="M24" s="184" t="str">
        <f>CONCATENATE(UKGas!$D$58, ", at ",UKGas!$D$33,", for ",UKGas!$D$50, " quoted in ",UKGas!$D$75, " per ", UKGas!$D$70, UKGas!$B82, ".")</f>
        <v>A Transaction under which the Seller shall sell and the Buyer shall purchase a quantity of natural gas equal to the Daily or Designated Quantity at the Contract Price, at the Aggregate System Entry Point to the NTS  (National Transmission System - the principal pipeline system operated by Transco) at St. Fergus, for the period from 06:00 hrs of the first Day of the following Month to 06:00 hrs of the first Day of the following month quoted in Pounds Sterling per million of British thermal units, pursuant to any master agreement between the Parties, or if no master agreement is in effect, the GTCs for UK Gas Physical Beach in this website (or its successor).</v>
      </c>
      <c r="N24" s="185"/>
      <c r="O24" s="185"/>
      <c r="P24" s="185"/>
      <c r="Q24" s="185"/>
      <c r="R24" s="185"/>
      <c r="S24" s="185"/>
      <c r="T24" s="185"/>
      <c r="U24" s="185"/>
      <c r="V24" s="185"/>
      <c r="W24" s="185"/>
      <c r="X24" s="185"/>
      <c r="Y24" s="185"/>
      <c r="Z24" s="185"/>
      <c r="AA24" s="185"/>
      <c r="AB24" s="185"/>
      <c r="AC24" s="185"/>
      <c r="AD24" s="185"/>
      <c r="AE24" s="185"/>
      <c r="AF24" s="185"/>
      <c r="AG24" s="185"/>
      <c r="AH24" s="185"/>
      <c r="AI24" s="185"/>
      <c r="AJ24" s="185"/>
      <c r="AK24" s="185"/>
      <c r="AL24" s="185"/>
      <c r="AM24" s="185"/>
      <c r="AN24" s="185"/>
      <c r="AO24" s="185"/>
      <c r="AP24" s="185"/>
      <c r="AQ24" s="185"/>
      <c r="AR24" s="185"/>
      <c r="AS24" s="185"/>
      <c r="AT24" s="185"/>
      <c r="AU24" s="185"/>
      <c r="AV24" s="185"/>
      <c r="AW24" s="185"/>
      <c r="AX24" s="185"/>
      <c r="AY24" s="185"/>
      <c r="AZ24" s="185"/>
      <c r="BA24" s="185"/>
      <c r="BB24" s="185"/>
      <c r="BC24" s="185"/>
    </row>
    <row r="25" spans="1:55" s="186" customFormat="1" ht="63.75" x14ac:dyDescent="0.2">
      <c r="A25" s="183" t="s">
        <v>822</v>
      </c>
      <c r="B25" s="184" t="s">
        <v>361</v>
      </c>
      <c r="C25" s="184" t="s">
        <v>695</v>
      </c>
      <c r="D25" s="184" t="s">
        <v>581</v>
      </c>
      <c r="E25" s="184" t="s">
        <v>451</v>
      </c>
      <c r="F25" s="184" t="s">
        <v>451</v>
      </c>
      <c r="G25" s="187" t="s">
        <v>302</v>
      </c>
      <c r="H25" s="189" t="s">
        <v>688</v>
      </c>
      <c r="I25" s="184" t="s">
        <v>358</v>
      </c>
      <c r="J25" s="184" t="s">
        <v>451</v>
      </c>
      <c r="K25" s="183" t="s">
        <v>584</v>
      </c>
      <c r="L25" s="184" t="s">
        <v>585</v>
      </c>
      <c r="M25" s="184" t="str">
        <f>CONCATENATE(UKGas!$D$58, ", at ",UKGas!$D$31,", for ",UKGas!$D$38, " quoted in ",UKGas!$D$75, " per ", UKGas!$D$70, UKGas!$B82, ".")</f>
        <v>A Transaction under which the Seller shall sell and the Buyer shall purchase a quantity of natural gas equal to the Daily or Designated Quantity at the Contract Price, at the Aggregate System Entry Point to the NTS  (National Transmission System - the principal pipeline system operated by Transco) at Bacton, for the period from 06:00 hrs on the first day of a month to 06:00 hrs on the first day of the following month quoted in Pounds Sterling per million of British thermal units, pursuant to any master agreement between the Parties, or if no master agreement is in effect, the GTCs for UK Gas Physical Beach in this website (or its successor).</v>
      </c>
      <c r="N25" s="185"/>
      <c r="O25" s="185"/>
      <c r="P25" s="185"/>
      <c r="Q25" s="185"/>
      <c r="R25" s="185"/>
      <c r="S25" s="185"/>
      <c r="T25" s="185"/>
      <c r="U25" s="185"/>
      <c r="V25" s="185"/>
      <c r="W25" s="185"/>
      <c r="X25" s="185"/>
      <c r="Y25" s="185"/>
      <c r="Z25" s="185"/>
      <c r="AA25" s="185"/>
      <c r="AB25" s="185"/>
      <c r="AC25" s="185"/>
      <c r="AD25" s="185"/>
      <c r="AE25" s="185"/>
      <c r="AF25" s="185"/>
      <c r="AG25" s="185"/>
      <c r="AH25" s="185"/>
      <c r="AI25" s="185"/>
      <c r="AJ25" s="185"/>
      <c r="AK25" s="185"/>
      <c r="AL25" s="185"/>
      <c r="AM25" s="185"/>
      <c r="AN25" s="185"/>
      <c r="AO25" s="185"/>
      <c r="AP25" s="185"/>
      <c r="AQ25" s="185"/>
      <c r="AR25" s="185"/>
      <c r="AS25" s="185"/>
      <c r="AT25" s="185"/>
      <c r="AU25" s="185"/>
      <c r="AV25" s="185"/>
      <c r="AW25" s="185"/>
      <c r="AX25" s="185"/>
      <c r="AY25" s="185"/>
      <c r="AZ25" s="185"/>
      <c r="BA25" s="185"/>
      <c r="BB25" s="185"/>
      <c r="BC25" s="185"/>
    </row>
    <row r="26" spans="1:55" s="186" customFormat="1" ht="69.75" customHeight="1" x14ac:dyDescent="0.2">
      <c r="A26" s="183" t="s">
        <v>822</v>
      </c>
      <c r="B26" s="184" t="s">
        <v>361</v>
      </c>
      <c r="C26" s="184" t="s">
        <v>695</v>
      </c>
      <c r="D26" s="184" t="s">
        <v>581</v>
      </c>
      <c r="E26" s="184" t="s">
        <v>451</v>
      </c>
      <c r="F26" s="184" t="s">
        <v>451</v>
      </c>
      <c r="G26" s="188" t="s">
        <v>690</v>
      </c>
      <c r="H26" s="189" t="s">
        <v>689</v>
      </c>
      <c r="I26" s="184" t="s">
        <v>358</v>
      </c>
      <c r="J26" s="184" t="s">
        <v>451</v>
      </c>
      <c r="K26" s="183" t="s">
        <v>584</v>
      </c>
      <c r="L26" s="184" t="s">
        <v>585</v>
      </c>
      <c r="M26" s="184" t="str">
        <f>CONCATENATE(UKGas!$D$58, ", at ",UKGas!$D$32,", for ",UKGas!$D$47, " quoted in ",UKGas!$D$75, " per ", UKGas!$D$70, UKGas!$B82, ".")</f>
        <v>A Transaction under which the Seller shall sell and the Buyer shall purchase a quantity of natural gas equal to the Daily or Designated Quantity at the Contract Price, at the Aggregate System Entry Point to the NTS  (National Transmission System - the principal pipeline system operated by Transco) at Teesside, for the period from 06:00 hrs on the Day to 06:00 hrs on the following Day quoted in Pounds Sterling per million of British thermal units, pursuant to any master agreement between the Parties, or if no master agreement is in effect, the GTCs for UK Gas Physical Beach in this website (or its successor).</v>
      </c>
      <c r="N26" s="185"/>
      <c r="O26" s="185"/>
      <c r="P26" s="185"/>
      <c r="Q26" s="185"/>
      <c r="R26" s="185"/>
      <c r="S26" s="185"/>
      <c r="T26" s="185"/>
      <c r="U26" s="185"/>
      <c r="V26" s="185"/>
      <c r="W26" s="185"/>
      <c r="X26" s="185"/>
      <c r="Y26" s="185"/>
      <c r="Z26" s="185"/>
      <c r="AA26" s="185"/>
      <c r="AB26" s="185"/>
      <c r="AC26" s="185"/>
      <c r="AD26" s="185"/>
      <c r="AE26" s="185"/>
      <c r="AF26" s="185"/>
      <c r="AG26" s="185"/>
      <c r="AH26" s="185"/>
      <c r="AI26" s="185"/>
      <c r="AJ26" s="185"/>
      <c r="AK26" s="185"/>
      <c r="AL26" s="185"/>
      <c r="AM26" s="185"/>
      <c r="AN26" s="185"/>
      <c r="AO26" s="185"/>
      <c r="AP26" s="185"/>
      <c r="AQ26" s="185"/>
      <c r="AR26" s="185"/>
      <c r="AS26" s="185"/>
      <c r="AT26" s="185"/>
      <c r="AU26" s="185"/>
      <c r="AV26" s="185"/>
      <c r="AW26" s="185"/>
      <c r="AX26" s="185"/>
      <c r="AY26" s="185"/>
      <c r="AZ26" s="185"/>
      <c r="BA26" s="185"/>
      <c r="BB26" s="185"/>
      <c r="BC26" s="185"/>
    </row>
    <row r="27" spans="1:55" s="186" customFormat="1" ht="70.5" customHeight="1" x14ac:dyDescent="0.2">
      <c r="A27" s="183" t="s">
        <v>822</v>
      </c>
      <c r="B27" s="184" t="s">
        <v>361</v>
      </c>
      <c r="C27" s="184" t="s">
        <v>695</v>
      </c>
      <c r="D27" s="184" t="s">
        <v>581</v>
      </c>
      <c r="E27" s="184" t="s">
        <v>451</v>
      </c>
      <c r="F27" s="184" t="s">
        <v>451</v>
      </c>
      <c r="G27" s="188" t="s">
        <v>651</v>
      </c>
      <c r="H27" s="189" t="s">
        <v>689</v>
      </c>
      <c r="I27" s="184" t="s">
        <v>358</v>
      </c>
      <c r="J27" s="184" t="s">
        <v>451</v>
      </c>
      <c r="K27" s="183" t="s">
        <v>584</v>
      </c>
      <c r="L27" s="184" t="s">
        <v>585</v>
      </c>
      <c r="M27" s="184" t="str">
        <f>CONCATENATE(UKGas!$D$58, ", at ",UKGas!$D$33,", for ",UKGas!$D$48, " quoted in ",UKGas!$D$75, " per ", UKGas!$D$70, UKGas!$B82, ".")</f>
        <v>A Transaction under which the Seller shall sell and the Buyer shall purchase a quantity of natural gas equal to the Daily or Designated Quantity at the Contract Price, at the Aggregate System Entry Point to the NTS  (National Transmission System - the principal pipeline system operated by Transco) at St. Fergus, for the period from 06:00 hrs on the following Day to 06:00 hrs on the next following Day quoted in Pounds Sterling per million of British thermal units, pursuant to any master agreement between the Parties, or if no master agreement is in effect, the GTCs for UK Gas Physical Beach in this website (or its successor).</v>
      </c>
      <c r="N27" s="185"/>
      <c r="O27" s="185"/>
      <c r="P27" s="185"/>
      <c r="Q27" s="185"/>
      <c r="R27" s="185"/>
      <c r="S27" s="185"/>
      <c r="T27" s="185"/>
      <c r="U27" s="185"/>
      <c r="V27" s="185"/>
      <c r="W27" s="185"/>
      <c r="X27" s="185"/>
      <c r="Y27" s="185"/>
      <c r="Z27" s="185"/>
      <c r="AA27" s="185"/>
      <c r="AB27" s="185"/>
      <c r="AC27" s="185"/>
      <c r="AD27" s="185"/>
      <c r="AE27" s="185"/>
      <c r="AF27" s="185"/>
      <c r="AG27" s="185"/>
      <c r="AH27" s="185"/>
      <c r="AI27" s="185"/>
      <c r="AJ27" s="185"/>
      <c r="AK27" s="185"/>
      <c r="AL27" s="185"/>
      <c r="AM27" s="185"/>
      <c r="AN27" s="185"/>
      <c r="AO27" s="185"/>
      <c r="AP27" s="185"/>
      <c r="AQ27" s="185"/>
      <c r="AR27" s="185"/>
      <c r="AS27" s="185"/>
      <c r="AT27" s="185"/>
      <c r="AU27" s="185"/>
      <c r="AV27" s="185"/>
      <c r="AW27" s="185"/>
      <c r="AX27" s="185"/>
      <c r="AY27" s="185"/>
      <c r="AZ27" s="185"/>
      <c r="BA27" s="185"/>
      <c r="BB27" s="185"/>
      <c r="BC27" s="185"/>
    </row>
    <row r="28" spans="1:55" s="186" customFormat="1" ht="69" customHeight="1" x14ac:dyDescent="0.2">
      <c r="A28" s="183" t="s">
        <v>822</v>
      </c>
      <c r="B28" s="184" t="s">
        <v>361</v>
      </c>
      <c r="C28" s="184" t="s">
        <v>695</v>
      </c>
      <c r="D28" s="184" t="s">
        <v>581</v>
      </c>
      <c r="E28" s="184" t="s">
        <v>451</v>
      </c>
      <c r="F28" s="184" t="s">
        <v>451</v>
      </c>
      <c r="G28" s="188" t="s">
        <v>659</v>
      </c>
      <c r="H28" s="189" t="s">
        <v>689</v>
      </c>
      <c r="I28" s="184" t="s">
        <v>358</v>
      </c>
      <c r="J28" s="184" t="s">
        <v>451</v>
      </c>
      <c r="K28" s="183" t="s">
        <v>584</v>
      </c>
      <c r="L28" s="184" t="s">
        <v>585</v>
      </c>
      <c r="M28" s="184" t="str">
        <f>CONCATENATE(UKGas!$D$58, ", at ",UKGas!$D$32,", for ",UKGas!$D$49, " quoted in ",UKGas!$D$75, " per ", UKGas!$D$70, UKGas!$B82, ".")</f>
        <v>A Transaction under which the Seller shall sell and the Buyer shall purchase a quantity of natural gas equal to the Daily or Designated Quantity at the Contract Price, at the Aggregate System Entry Point to the NTS  (National Transmission System - the principal pipeline system operated by Transco) at Teesside, for the period from 06:00 hrs on a Day to 06:00 hrs of the first Day of the following month quoted in Pounds Sterling per million of British thermal units, pursuant to any master agreement between the Parties, or if no master agreement is in effect, the GTCs for UK Gas Physical Beach in this website (or its successor).</v>
      </c>
      <c r="N28" s="185"/>
      <c r="O28" s="185"/>
      <c r="P28" s="185"/>
      <c r="Q28" s="185"/>
      <c r="R28" s="185"/>
      <c r="S28" s="185"/>
      <c r="T28" s="185"/>
      <c r="U28" s="185"/>
      <c r="V28" s="185"/>
      <c r="W28" s="185"/>
      <c r="X28" s="185"/>
      <c r="Y28" s="185"/>
      <c r="Z28" s="185"/>
      <c r="AA28" s="185"/>
      <c r="AB28" s="185"/>
      <c r="AC28" s="185"/>
      <c r="AD28" s="185"/>
      <c r="AE28" s="185"/>
      <c r="AF28" s="185"/>
      <c r="AG28" s="185"/>
      <c r="AH28" s="185"/>
      <c r="AI28" s="185"/>
      <c r="AJ28" s="185"/>
      <c r="AK28" s="185"/>
      <c r="AL28" s="185"/>
      <c r="AM28" s="185"/>
      <c r="AN28" s="185"/>
      <c r="AO28" s="185"/>
      <c r="AP28" s="185"/>
      <c r="AQ28" s="185"/>
      <c r="AR28" s="185"/>
      <c r="AS28" s="185"/>
      <c r="AT28" s="185"/>
      <c r="AU28" s="185"/>
      <c r="AV28" s="185"/>
      <c r="AW28" s="185"/>
      <c r="AX28" s="185"/>
      <c r="AY28" s="185"/>
      <c r="AZ28" s="185"/>
      <c r="BA28" s="185"/>
      <c r="BB28" s="185"/>
      <c r="BC28" s="185"/>
    </row>
    <row r="29" spans="1:55" s="186" customFormat="1" ht="72" customHeight="1" x14ac:dyDescent="0.2">
      <c r="A29" s="183" t="s">
        <v>822</v>
      </c>
      <c r="B29" s="184" t="s">
        <v>361</v>
      </c>
      <c r="C29" s="184" t="s">
        <v>695</v>
      </c>
      <c r="D29" s="184" t="s">
        <v>581</v>
      </c>
      <c r="E29" s="184" t="s">
        <v>451</v>
      </c>
      <c r="F29" s="184" t="s">
        <v>451</v>
      </c>
      <c r="G29" s="188" t="s">
        <v>650</v>
      </c>
      <c r="H29" s="189" t="s">
        <v>689</v>
      </c>
      <c r="I29" s="184" t="s">
        <v>358</v>
      </c>
      <c r="J29" s="184" t="s">
        <v>451</v>
      </c>
      <c r="K29" s="183" t="s">
        <v>584</v>
      </c>
      <c r="L29" s="184" t="s">
        <v>585</v>
      </c>
      <c r="M29" s="184" t="str">
        <f>CONCATENATE(UKGas!$D$58, ", at ",UKGas!$D$32,", for ",UKGas!$D$50, " quoted in ",UKGas!$D$75, " per ", UKGas!$D$70, UKGas!$B82, ".")</f>
        <v>A Transaction under which the Seller shall sell and the Buyer shall purchase a quantity of natural gas equal to the Daily or Designated Quantity at the Contract Price, at the Aggregate System Entry Point to the NTS  (National Transmission System - the principal pipeline system operated by Transco) at Teesside, for the period from 06:00 hrs of the first Day of the following Month to 06:00 hrs of the first Day of the following month quoted in Pounds Sterling per million of British thermal units, pursuant to any master agreement between the Parties, or if no master agreement is in effect, the GTCs for UK Gas Physical Beach in this website (or its successor).</v>
      </c>
      <c r="N29" s="185"/>
      <c r="O29" s="185"/>
      <c r="P29" s="185"/>
      <c r="Q29" s="185"/>
      <c r="R29" s="185"/>
      <c r="S29" s="185"/>
      <c r="T29" s="185"/>
      <c r="U29" s="185"/>
      <c r="V29" s="185"/>
      <c r="W29" s="185"/>
      <c r="X29" s="185"/>
      <c r="Y29" s="185"/>
      <c r="Z29" s="185"/>
      <c r="AA29" s="185"/>
      <c r="AB29" s="185"/>
      <c r="AC29" s="185"/>
      <c r="AD29" s="185"/>
      <c r="AE29" s="185"/>
      <c r="AF29" s="185"/>
      <c r="AG29" s="185"/>
      <c r="AH29" s="185"/>
      <c r="AI29" s="185"/>
      <c r="AJ29" s="185"/>
      <c r="AK29" s="185"/>
      <c r="AL29" s="185"/>
      <c r="AM29" s="185"/>
      <c r="AN29" s="185"/>
      <c r="AO29" s="185"/>
      <c r="AP29" s="185"/>
      <c r="AQ29" s="185"/>
      <c r="AR29" s="185"/>
      <c r="AS29" s="185"/>
      <c r="AT29" s="185"/>
      <c r="AU29" s="185"/>
      <c r="AV29" s="185"/>
      <c r="AW29" s="185"/>
      <c r="AX29" s="185"/>
      <c r="AY29" s="185"/>
      <c r="AZ29" s="185"/>
      <c r="BA29" s="185"/>
      <c r="BB29" s="185"/>
      <c r="BC29" s="185"/>
    </row>
    <row r="30" spans="1:55" s="186" customFormat="1" ht="70.5" customHeight="1" x14ac:dyDescent="0.2">
      <c r="A30" s="183" t="s">
        <v>822</v>
      </c>
      <c r="B30" s="184" t="s">
        <v>361</v>
      </c>
      <c r="C30" s="184" t="s">
        <v>695</v>
      </c>
      <c r="D30" s="184" t="s">
        <v>581</v>
      </c>
      <c r="E30" s="184" t="s">
        <v>451</v>
      </c>
      <c r="F30" s="184" t="s">
        <v>451</v>
      </c>
      <c r="G30" s="187" t="s">
        <v>302</v>
      </c>
      <c r="H30" s="189" t="s">
        <v>689</v>
      </c>
      <c r="I30" s="184" t="s">
        <v>358</v>
      </c>
      <c r="J30" s="184" t="s">
        <v>451</v>
      </c>
      <c r="K30" s="183" t="s">
        <v>584</v>
      </c>
      <c r="L30" s="184" t="s">
        <v>585</v>
      </c>
      <c r="M30" s="184" t="str">
        <f>CONCATENATE(UKGas!$D$58, ", at ",UKGas!$D$31,", for ",UKGas!$D$38, " quoted in ",UKGas!$D$75, " per ", UKGas!$D$70, UKGas!$B82, ".")</f>
        <v>A Transaction under which the Seller shall sell and the Buyer shall purchase a quantity of natural gas equal to the Daily or Designated Quantity at the Contract Price, at the Aggregate System Entry Point to the NTS  (National Transmission System - the principal pipeline system operated by Transco) at Bacton, for the period from 06:00 hrs on the first day of a month to 06:00 hrs on the first day of the following month quoted in Pounds Sterling per million of British thermal units, pursuant to any master agreement between the Parties, or if no master agreement is in effect, the GTCs for UK Gas Physical Beach in this website (or its successor).</v>
      </c>
      <c r="N30" s="185"/>
      <c r="O30" s="185"/>
      <c r="P30" s="185"/>
      <c r="Q30" s="185"/>
      <c r="R30" s="185"/>
      <c r="S30" s="185"/>
      <c r="T30" s="185"/>
      <c r="U30" s="185"/>
      <c r="V30" s="185"/>
      <c r="W30" s="185"/>
      <c r="X30" s="185"/>
      <c r="Y30" s="185"/>
      <c r="Z30" s="185"/>
      <c r="AA30" s="185"/>
      <c r="AB30" s="185"/>
      <c r="AC30" s="185"/>
      <c r="AD30" s="185"/>
      <c r="AE30" s="185"/>
      <c r="AF30" s="185"/>
      <c r="AG30" s="185"/>
      <c r="AH30" s="185"/>
      <c r="AI30" s="185"/>
      <c r="AJ30" s="185"/>
      <c r="AK30" s="185"/>
      <c r="AL30" s="185"/>
      <c r="AM30" s="185"/>
      <c r="AN30" s="185"/>
      <c r="AO30" s="185"/>
      <c r="AP30" s="185"/>
      <c r="AQ30" s="185"/>
      <c r="AR30" s="185"/>
      <c r="AS30" s="185"/>
      <c r="AT30" s="185"/>
      <c r="AU30" s="185"/>
      <c r="AV30" s="185"/>
      <c r="AW30" s="185"/>
      <c r="AX30" s="185"/>
      <c r="AY30" s="185"/>
      <c r="AZ30" s="185"/>
      <c r="BA30" s="185"/>
      <c r="BB30" s="185"/>
      <c r="BC30" s="185"/>
    </row>
    <row r="31" spans="1:55" s="180" customFormat="1" ht="51" x14ac:dyDescent="0.2">
      <c r="A31" s="175" t="s">
        <v>822</v>
      </c>
      <c r="B31" s="176" t="s">
        <v>361</v>
      </c>
      <c r="C31" s="176" t="s">
        <v>695</v>
      </c>
      <c r="D31" s="176" t="s">
        <v>580</v>
      </c>
      <c r="E31" s="176" t="s">
        <v>451</v>
      </c>
      <c r="F31" s="176" t="s">
        <v>451</v>
      </c>
      <c r="G31" s="177" t="s">
        <v>111</v>
      </c>
      <c r="H31" s="178" t="s">
        <v>648</v>
      </c>
      <c r="I31" s="176" t="s">
        <v>358</v>
      </c>
      <c r="J31" s="176" t="s">
        <v>451</v>
      </c>
      <c r="K31" s="175" t="s">
        <v>584</v>
      </c>
      <c r="L31" s="176" t="s">
        <v>585</v>
      </c>
      <c r="M31" s="176" t="str">
        <f>CONCATENATE(UKGas!$D$59,", for ",UKGas!$D$40, ", quoted in ",UKGas!$D$75, " per ", UKGas!$D$70,".")</f>
        <v>A Transaction under which the Seller shall sell and the Buyer shall purchase by means of an NBP (National Balancing Point) Trade a quantity of natural gas equal to the Daily Quantity at the Contract Price, for the period from 06:00 hrs 1st April to 06:00 hrs 1st July, quoted in Pounds Sterling per million of British thermal units.</v>
      </c>
      <c r="N31" s="179"/>
      <c r="O31" s="179"/>
      <c r="P31" s="179"/>
      <c r="Q31" s="179"/>
      <c r="R31" s="179"/>
      <c r="S31" s="179"/>
      <c r="T31" s="179"/>
      <c r="U31" s="179"/>
      <c r="V31" s="179"/>
      <c r="W31" s="179"/>
      <c r="X31" s="179"/>
      <c r="Y31" s="179"/>
      <c r="Z31" s="179"/>
      <c r="AA31" s="179"/>
      <c r="AB31" s="179"/>
      <c r="AC31" s="179"/>
      <c r="AD31" s="179"/>
      <c r="AE31" s="179"/>
      <c r="AF31" s="179"/>
      <c r="AG31" s="179"/>
      <c r="AH31" s="179"/>
      <c r="AI31" s="179"/>
      <c r="AJ31" s="179"/>
      <c r="AK31" s="179"/>
      <c r="AL31" s="179"/>
      <c r="AM31" s="179"/>
      <c r="AN31" s="179"/>
      <c r="AO31" s="179"/>
      <c r="AP31" s="179"/>
      <c r="AQ31" s="179"/>
      <c r="AR31" s="179"/>
      <c r="AS31" s="179"/>
      <c r="AT31" s="179"/>
      <c r="AU31" s="179"/>
      <c r="AV31" s="179"/>
      <c r="AW31" s="179"/>
      <c r="AX31" s="179"/>
      <c r="AY31" s="179"/>
      <c r="AZ31" s="179"/>
      <c r="BA31" s="179"/>
      <c r="BB31" s="179"/>
      <c r="BC31" s="179"/>
    </row>
    <row r="32" spans="1:55" s="180" customFormat="1" ht="51" x14ac:dyDescent="0.2">
      <c r="A32" s="175" t="s">
        <v>822</v>
      </c>
      <c r="B32" s="176" t="s">
        <v>361</v>
      </c>
      <c r="C32" s="176" t="s">
        <v>695</v>
      </c>
      <c r="D32" s="176" t="s">
        <v>580</v>
      </c>
      <c r="E32" s="176" t="s">
        <v>451</v>
      </c>
      <c r="F32" s="176" t="s">
        <v>451</v>
      </c>
      <c r="G32" s="177" t="s">
        <v>254</v>
      </c>
      <c r="H32" s="176" t="s">
        <v>648</v>
      </c>
      <c r="I32" s="176" t="s">
        <v>358</v>
      </c>
      <c r="J32" s="176" t="s">
        <v>451</v>
      </c>
      <c r="K32" s="175" t="s">
        <v>584</v>
      </c>
      <c r="L32" s="176" t="s">
        <v>585</v>
      </c>
      <c r="M32" s="176" t="str">
        <f>CONCATENATE(UKGas!$D$59,", for ",UKGas!$D$43, ", quoted in ",UKGas!$D$75, " per ", UKGas!$D$70,".")</f>
        <v>A Transaction under which the Seller shall sell and the Buyer shall purchase by means of an NBP (National Balancing Point) Trade a quantity of natural gas equal to the Daily Quantity at the Contract Price, for the period from 06:00 hrs 1st October  to 06:00 hrs 1st October of the following year, quoted in Pounds Sterling per million of British thermal units.</v>
      </c>
      <c r="N32" s="179"/>
      <c r="O32" s="179"/>
      <c r="P32" s="179"/>
      <c r="Q32" s="179"/>
      <c r="R32" s="179"/>
      <c r="S32" s="179"/>
      <c r="T32" s="179"/>
      <c r="U32" s="179"/>
      <c r="V32" s="179"/>
      <c r="W32" s="179"/>
      <c r="X32" s="179"/>
      <c r="Y32" s="179"/>
      <c r="Z32" s="179"/>
      <c r="AA32" s="179"/>
      <c r="AB32" s="179"/>
      <c r="AC32" s="179"/>
      <c r="AD32" s="179"/>
      <c r="AE32" s="179"/>
      <c r="AF32" s="179"/>
      <c r="AG32" s="179"/>
      <c r="AH32" s="179"/>
      <c r="AI32" s="179"/>
      <c r="AJ32" s="179"/>
      <c r="AK32" s="179"/>
      <c r="AL32" s="179"/>
      <c r="AM32" s="179"/>
      <c r="AN32" s="179"/>
      <c r="AO32" s="179"/>
      <c r="AP32" s="179"/>
      <c r="AQ32" s="179"/>
      <c r="AR32" s="179"/>
      <c r="AS32" s="179"/>
      <c r="AT32" s="179"/>
      <c r="AU32" s="179"/>
      <c r="AV32" s="179"/>
      <c r="AW32" s="179"/>
      <c r="AX32" s="179"/>
      <c r="AY32" s="179"/>
      <c r="AZ32" s="179"/>
      <c r="BA32" s="179"/>
      <c r="BB32" s="179"/>
      <c r="BC32" s="179"/>
    </row>
    <row r="33" spans="1:55" s="180" customFormat="1" ht="51" x14ac:dyDescent="0.2">
      <c r="A33" s="175" t="s">
        <v>822</v>
      </c>
      <c r="B33" s="176" t="s">
        <v>361</v>
      </c>
      <c r="C33" s="176" t="s">
        <v>695</v>
      </c>
      <c r="D33" s="176" t="s">
        <v>580</v>
      </c>
      <c r="E33" s="176" t="s">
        <v>451</v>
      </c>
      <c r="F33" s="176" t="s">
        <v>451</v>
      </c>
      <c r="G33" s="177" t="s">
        <v>138</v>
      </c>
      <c r="H33" s="176" t="s">
        <v>648</v>
      </c>
      <c r="I33" s="176" t="s">
        <v>358</v>
      </c>
      <c r="J33" s="176" t="s">
        <v>451</v>
      </c>
      <c r="K33" s="175" t="s">
        <v>584</v>
      </c>
      <c r="L33" s="176" t="s">
        <v>585</v>
      </c>
      <c r="M33" s="176" t="str">
        <f>CONCATENATE(UKGas!$D$59,", for ",UKGas!$D$44, ", quoted in ",UKGas!$D$75, " per ", UKGas!$D$70,".")</f>
        <v>A Transaction under which the Seller shall sell and the Buyer shall purchase by means of an NBP (National Balancing Point) Trade a quantity of natural gas equal to the Daily Quantity at the Contract Price, for the period from 06:00 hrs 1st January to 06:00 hrs 1st January of the following year, quoted in Pounds Sterling per million of British thermal units.</v>
      </c>
      <c r="N33" s="179"/>
      <c r="O33" s="179"/>
      <c r="P33" s="179"/>
      <c r="Q33" s="179"/>
      <c r="R33" s="179"/>
      <c r="S33" s="179"/>
      <c r="T33" s="179"/>
      <c r="U33" s="179"/>
      <c r="V33" s="179"/>
      <c r="W33" s="179"/>
      <c r="X33" s="179"/>
      <c r="Y33" s="179"/>
      <c r="Z33" s="179"/>
      <c r="AA33" s="179"/>
      <c r="AB33" s="179"/>
      <c r="AC33" s="179"/>
      <c r="AD33" s="179"/>
      <c r="AE33" s="179"/>
      <c r="AF33" s="179"/>
      <c r="AG33" s="179"/>
      <c r="AH33" s="179"/>
      <c r="AI33" s="179"/>
      <c r="AJ33" s="179"/>
      <c r="AK33" s="179"/>
      <c r="AL33" s="179"/>
      <c r="AM33" s="179"/>
      <c r="AN33" s="179"/>
      <c r="AO33" s="179"/>
      <c r="AP33" s="179"/>
      <c r="AQ33" s="179"/>
      <c r="AR33" s="179"/>
      <c r="AS33" s="179"/>
      <c r="AT33" s="179"/>
      <c r="AU33" s="179"/>
      <c r="AV33" s="179"/>
      <c r="AW33" s="179"/>
      <c r="AX33" s="179"/>
      <c r="AY33" s="179"/>
      <c r="AZ33" s="179"/>
      <c r="BA33" s="179"/>
      <c r="BB33" s="179"/>
      <c r="BC33" s="179"/>
    </row>
    <row r="34" spans="1:55" s="180" customFormat="1" ht="51" x14ac:dyDescent="0.2">
      <c r="A34" s="175" t="s">
        <v>822</v>
      </c>
      <c r="B34" s="176" t="s">
        <v>361</v>
      </c>
      <c r="C34" s="176" t="s">
        <v>695</v>
      </c>
      <c r="D34" s="176" t="s">
        <v>580</v>
      </c>
      <c r="E34" s="176" t="s">
        <v>451</v>
      </c>
      <c r="F34" s="176" t="s">
        <v>451</v>
      </c>
      <c r="G34" s="177" t="s">
        <v>303</v>
      </c>
      <c r="H34" s="176" t="s">
        <v>648</v>
      </c>
      <c r="I34" s="176" t="s">
        <v>358</v>
      </c>
      <c r="J34" s="176" t="s">
        <v>451</v>
      </c>
      <c r="K34" s="175" t="s">
        <v>584</v>
      </c>
      <c r="L34" s="176" t="s">
        <v>585</v>
      </c>
      <c r="M34" s="176" t="str">
        <f>CONCATENATE(UKGas!$D$59,", for ",UKGas!$D$51, ", quoted in ",UKGas!$D$75, " per ", UKGas!$D$70,".")</f>
        <v>A Transaction under which the Seller shall sell and the Buyer shall purchase by means of an NBP (National Balancing Point) Trade a quantity of natural gas equal to the Daily Quantity at the Contract Price, for the period from 06:00 hrs on a specified date to 06:00 hrs on another specified date, quoted in Pounds Sterling per million of British thermal units.</v>
      </c>
      <c r="N34" s="179"/>
      <c r="O34" s="179"/>
      <c r="P34" s="179"/>
      <c r="Q34" s="179"/>
      <c r="R34" s="179"/>
      <c r="S34" s="179"/>
      <c r="T34" s="179"/>
      <c r="U34" s="179"/>
      <c r="V34" s="179"/>
      <c r="W34" s="179"/>
      <c r="X34" s="179"/>
      <c r="Y34" s="179"/>
      <c r="Z34" s="179"/>
      <c r="AA34" s="179"/>
      <c r="AB34" s="179"/>
      <c r="AC34" s="179"/>
      <c r="AD34" s="179"/>
      <c r="AE34" s="179"/>
      <c r="AF34" s="179"/>
      <c r="AG34" s="179"/>
      <c r="AH34" s="179"/>
      <c r="AI34" s="179"/>
      <c r="AJ34" s="179"/>
      <c r="AK34" s="179"/>
      <c r="AL34" s="179"/>
      <c r="AM34" s="179"/>
      <c r="AN34" s="179"/>
      <c r="AO34" s="179"/>
      <c r="AP34" s="179"/>
      <c r="AQ34" s="179"/>
      <c r="AR34" s="179"/>
      <c r="AS34" s="179"/>
      <c r="AT34" s="179"/>
      <c r="AU34" s="179"/>
      <c r="AV34" s="179"/>
      <c r="AW34" s="179"/>
      <c r="AX34" s="179"/>
      <c r="AY34" s="179"/>
      <c r="AZ34" s="179"/>
      <c r="BA34" s="179"/>
      <c r="BB34" s="179"/>
      <c r="BC34" s="179"/>
    </row>
    <row r="35" spans="1:55" s="180" customFormat="1" ht="69.75" customHeight="1" x14ac:dyDescent="0.2">
      <c r="A35" s="175" t="s">
        <v>822</v>
      </c>
      <c r="B35" s="176" t="s">
        <v>361</v>
      </c>
      <c r="C35" s="176" t="s">
        <v>695</v>
      </c>
      <c r="D35" s="176" t="s">
        <v>684</v>
      </c>
      <c r="E35" s="176" t="s">
        <v>255</v>
      </c>
      <c r="F35" s="176" t="s">
        <v>451</v>
      </c>
      <c r="G35" s="181" t="s">
        <v>650</v>
      </c>
      <c r="H35" s="178" t="s">
        <v>648</v>
      </c>
      <c r="I35" s="176" t="s">
        <v>358</v>
      </c>
      <c r="J35" s="176" t="s">
        <v>451</v>
      </c>
      <c r="K35" s="176" t="s">
        <v>597</v>
      </c>
      <c r="L35" s="176" t="s">
        <v>585</v>
      </c>
      <c r="M35" s="176" t="str">
        <f>CONCATENATE(UKGas!$D$62,", for ",UKGas!$D$50,", quoted in ",UKGas!$D$75, " per ", UKGas!$D$70,".")</f>
        <v>A Transaction under which the Option Buyer has the right at the exercise of the Call Options on the Exercise Date, in return for payment of the Premium, to buy a quantity of natural gas from the Seller by means of an NBP (National Balancing Point) Trade equal to the Designated Quantity at the Strike Price, for the period from 06:00 hrs of the first Day of the following Month to 06:00 hrs of the first Day of the following month, quoted in Pounds Sterling per million of British thermal units.</v>
      </c>
      <c r="N35" s="179"/>
      <c r="O35" s="179"/>
      <c r="P35" s="179"/>
      <c r="Q35" s="179"/>
      <c r="R35" s="179"/>
      <c r="S35" s="179"/>
      <c r="T35" s="179"/>
      <c r="U35" s="179"/>
      <c r="V35" s="179"/>
      <c r="W35" s="179"/>
      <c r="X35" s="179"/>
      <c r="Y35" s="179"/>
      <c r="Z35" s="179"/>
      <c r="AA35" s="179"/>
      <c r="AB35" s="179"/>
      <c r="AC35" s="179"/>
      <c r="AD35" s="179"/>
      <c r="AE35" s="179"/>
      <c r="AF35" s="179"/>
      <c r="AG35" s="179"/>
      <c r="AH35" s="179"/>
      <c r="AI35" s="179"/>
      <c r="AJ35" s="179"/>
      <c r="AK35" s="179"/>
      <c r="AL35" s="179"/>
      <c r="AM35" s="179"/>
      <c r="AN35" s="179"/>
      <c r="AO35" s="179"/>
      <c r="AP35" s="179"/>
      <c r="AQ35" s="179"/>
      <c r="AR35" s="179"/>
      <c r="AS35" s="179"/>
      <c r="AT35" s="179"/>
      <c r="AU35" s="179"/>
      <c r="AV35" s="179"/>
      <c r="AW35" s="179"/>
      <c r="AX35" s="179"/>
      <c r="AY35" s="179"/>
      <c r="AZ35" s="179"/>
      <c r="BA35" s="179"/>
      <c r="BB35" s="179"/>
      <c r="BC35" s="179"/>
    </row>
    <row r="36" spans="1:55" s="180" customFormat="1" ht="51" x14ac:dyDescent="0.2">
      <c r="A36" s="175" t="s">
        <v>822</v>
      </c>
      <c r="B36" s="176" t="s">
        <v>361</v>
      </c>
      <c r="C36" s="176" t="s">
        <v>695</v>
      </c>
      <c r="D36" s="176" t="s">
        <v>684</v>
      </c>
      <c r="E36" s="176" t="s">
        <v>75</v>
      </c>
      <c r="F36" s="176" t="s">
        <v>451</v>
      </c>
      <c r="G36" s="181" t="s">
        <v>650</v>
      </c>
      <c r="H36" s="178" t="s">
        <v>648</v>
      </c>
      <c r="I36" s="176" t="s">
        <v>358</v>
      </c>
      <c r="J36" s="176" t="s">
        <v>451</v>
      </c>
      <c r="K36" s="176" t="s">
        <v>597</v>
      </c>
      <c r="L36" s="176" t="s">
        <v>585</v>
      </c>
      <c r="M36" s="176" t="str">
        <f>CONCATENATE(UKGas!$D$63,", for ",UKGas!$D$50,", quoted in ",UKGas!$D$75, " per ", UKGas!$D$70,".")</f>
        <v>A Transaction under which the Option Buyer has the right at the exercise of the Put Options on the Exercise Date, in return for payment of the Premium, to sell a quantity of natural gas from the Seller by means of an NBP (National Balancing Point) Trade equal to the Designated Quantity at the Strike Price, for the period from 06:00 hrs of the first Day of the following Month to 06:00 hrs of the first Day of the following month, quoted in Pounds Sterling per million of British thermal units.</v>
      </c>
      <c r="N36" s="179"/>
      <c r="O36" s="179"/>
      <c r="P36" s="179"/>
      <c r="Q36" s="179"/>
      <c r="R36" s="179"/>
      <c r="S36" s="179"/>
      <c r="T36" s="179"/>
      <c r="U36" s="179"/>
      <c r="V36" s="179"/>
      <c r="W36" s="179"/>
      <c r="X36" s="179"/>
      <c r="Y36" s="179"/>
      <c r="Z36" s="179"/>
      <c r="AA36" s="179"/>
      <c r="AB36" s="179"/>
      <c r="AC36" s="179"/>
      <c r="AD36" s="179"/>
      <c r="AE36" s="179"/>
      <c r="AF36" s="179"/>
      <c r="AG36" s="179"/>
      <c r="AH36" s="179"/>
      <c r="AI36" s="179"/>
      <c r="AJ36" s="179"/>
      <c r="AK36" s="179"/>
      <c r="AL36" s="179"/>
      <c r="AM36" s="179"/>
      <c r="AN36" s="179"/>
      <c r="AO36" s="179"/>
      <c r="AP36" s="179"/>
      <c r="AQ36" s="179"/>
      <c r="AR36" s="179"/>
      <c r="AS36" s="179"/>
      <c r="AT36" s="179"/>
      <c r="AU36" s="179"/>
      <c r="AV36" s="179"/>
      <c r="AW36" s="179"/>
      <c r="AX36" s="179"/>
      <c r="AY36" s="179"/>
      <c r="AZ36" s="179"/>
      <c r="BA36" s="179"/>
      <c r="BB36" s="179"/>
      <c r="BC36" s="179"/>
    </row>
    <row r="37" spans="1:55" s="180" customFormat="1" ht="51" x14ac:dyDescent="0.2">
      <c r="A37" s="175" t="s">
        <v>822</v>
      </c>
      <c r="B37" s="176" t="s">
        <v>361</v>
      </c>
      <c r="C37" s="176" t="s">
        <v>695</v>
      </c>
      <c r="D37" s="176" t="s">
        <v>684</v>
      </c>
      <c r="E37" s="176" t="s">
        <v>255</v>
      </c>
      <c r="F37" s="176" t="s">
        <v>451</v>
      </c>
      <c r="G37" s="177" t="s">
        <v>302</v>
      </c>
      <c r="H37" s="178" t="s">
        <v>648</v>
      </c>
      <c r="I37" s="176" t="s">
        <v>358</v>
      </c>
      <c r="J37" s="176" t="s">
        <v>451</v>
      </c>
      <c r="K37" s="176" t="s">
        <v>597</v>
      </c>
      <c r="L37" s="176" t="s">
        <v>585</v>
      </c>
      <c r="M37" s="176" t="str">
        <f>CONCATENATE(UKGas!$D$62,", for ",UKGas!$D$38,", quoted in ",UKGas!$D$75, " per ", UKGas!$D$70,".")</f>
        <v>A Transaction under which the Option Buyer has the right at the exercise of the Call Options on the Exercise Date, in return for payment of the Premium, to buy a quantity of natural gas from the Seller by means of an NBP (National Balancing Point) Trade equal to the Designated Quantity at the Strike Price, for the period from 06:00 hrs on the first day of a month to 06:00 hrs on the first day of the following month, quoted in Pounds Sterling per million of British thermal units.</v>
      </c>
      <c r="N37" s="179"/>
      <c r="O37" s="179"/>
      <c r="P37" s="179"/>
      <c r="Q37" s="179"/>
      <c r="R37" s="179"/>
      <c r="S37" s="179"/>
      <c r="T37" s="179"/>
      <c r="U37" s="179"/>
      <c r="V37" s="179"/>
      <c r="W37" s="179"/>
      <c r="X37" s="179"/>
      <c r="Y37" s="179"/>
      <c r="Z37" s="179"/>
      <c r="AA37" s="179"/>
      <c r="AB37" s="179"/>
      <c r="AC37" s="179"/>
      <c r="AD37" s="179"/>
      <c r="AE37" s="179"/>
      <c r="AF37" s="179"/>
      <c r="AG37" s="179"/>
      <c r="AH37" s="179"/>
      <c r="AI37" s="179"/>
      <c r="AJ37" s="179"/>
      <c r="AK37" s="179"/>
      <c r="AL37" s="179"/>
      <c r="AM37" s="179"/>
      <c r="AN37" s="179"/>
      <c r="AO37" s="179"/>
      <c r="AP37" s="179"/>
      <c r="AQ37" s="179"/>
      <c r="AR37" s="179"/>
      <c r="AS37" s="179"/>
      <c r="AT37" s="179"/>
      <c r="AU37" s="179"/>
      <c r="AV37" s="179"/>
      <c r="AW37" s="179"/>
      <c r="AX37" s="179"/>
      <c r="AY37" s="179"/>
      <c r="AZ37" s="179"/>
      <c r="BA37" s="179"/>
      <c r="BB37" s="179"/>
      <c r="BC37" s="179"/>
    </row>
    <row r="38" spans="1:55" s="180" customFormat="1" ht="57" customHeight="1" x14ac:dyDescent="0.2">
      <c r="A38" s="175" t="s">
        <v>822</v>
      </c>
      <c r="B38" s="176" t="s">
        <v>361</v>
      </c>
      <c r="C38" s="176" t="s">
        <v>695</v>
      </c>
      <c r="D38" s="176" t="s">
        <v>684</v>
      </c>
      <c r="E38" s="176" t="s">
        <v>75</v>
      </c>
      <c r="F38" s="176" t="s">
        <v>451</v>
      </c>
      <c r="G38" s="177" t="s">
        <v>302</v>
      </c>
      <c r="H38" s="178" t="s">
        <v>648</v>
      </c>
      <c r="I38" s="176" t="s">
        <v>358</v>
      </c>
      <c r="J38" s="176" t="s">
        <v>451</v>
      </c>
      <c r="K38" s="176" t="s">
        <v>597</v>
      </c>
      <c r="L38" s="176" t="s">
        <v>585</v>
      </c>
      <c r="M38" s="176" t="str">
        <f>CONCATENATE(UKGas!$D$63,", for ",UKGas!$D$38,", quoted in ",UKGas!$D$75, " per ", UKGas!$D$70,".")</f>
        <v>A Transaction under which the Option Buyer has the right at the exercise of the Put Options on the Exercise Date, in return for payment of the Premium, to sell a quantity of natural gas from the Seller by means of an NBP (National Balancing Point) Trade equal to the Designated Quantity at the Strike Price, for the period from 06:00 hrs on the first day of a month to 06:00 hrs on the first day of the following month, quoted in Pounds Sterling per million of British thermal units.</v>
      </c>
      <c r="N38" s="179"/>
      <c r="O38" s="179"/>
      <c r="P38" s="179"/>
      <c r="Q38" s="179"/>
      <c r="R38" s="179"/>
      <c r="S38" s="179"/>
      <c r="T38" s="179"/>
      <c r="U38" s="179"/>
      <c r="V38" s="179"/>
      <c r="W38" s="179"/>
      <c r="X38" s="179"/>
      <c r="Y38" s="179"/>
      <c r="Z38" s="179"/>
      <c r="AA38" s="179"/>
      <c r="AB38" s="179"/>
      <c r="AC38" s="179"/>
      <c r="AD38" s="179"/>
      <c r="AE38" s="179"/>
      <c r="AF38" s="179"/>
      <c r="AG38" s="179"/>
      <c r="AH38" s="179"/>
      <c r="AI38" s="179"/>
      <c r="AJ38" s="179"/>
      <c r="AK38" s="179"/>
      <c r="AL38" s="179"/>
      <c r="AM38" s="179"/>
      <c r="AN38" s="179"/>
      <c r="AO38" s="179"/>
      <c r="AP38" s="179"/>
      <c r="AQ38" s="179"/>
      <c r="AR38" s="179"/>
      <c r="AS38" s="179"/>
      <c r="AT38" s="179"/>
      <c r="AU38" s="179"/>
      <c r="AV38" s="179"/>
      <c r="AW38" s="179"/>
      <c r="AX38" s="179"/>
      <c r="AY38" s="179"/>
      <c r="AZ38" s="179"/>
      <c r="BA38" s="179"/>
      <c r="BB38" s="179"/>
      <c r="BC38" s="179"/>
    </row>
    <row r="39" spans="1:55" s="180" customFormat="1" ht="51" x14ac:dyDescent="0.2">
      <c r="A39" s="175" t="s">
        <v>822</v>
      </c>
      <c r="B39" s="176" t="s">
        <v>361</v>
      </c>
      <c r="C39" s="176" t="s">
        <v>695</v>
      </c>
      <c r="D39" s="176" t="s">
        <v>684</v>
      </c>
      <c r="E39" s="176" t="s">
        <v>255</v>
      </c>
      <c r="F39" s="176" t="s">
        <v>451</v>
      </c>
      <c r="G39" s="177" t="s">
        <v>111</v>
      </c>
      <c r="H39" s="178" t="s">
        <v>648</v>
      </c>
      <c r="I39" s="176" t="s">
        <v>358</v>
      </c>
      <c r="J39" s="176" t="s">
        <v>451</v>
      </c>
      <c r="K39" s="176" t="s">
        <v>597</v>
      </c>
      <c r="L39" s="176" t="s">
        <v>585</v>
      </c>
      <c r="M39" s="176" t="str">
        <f>CONCATENATE(UKGas!$D$62,", for ",UKGas!$D$40,", quoted in ",UKGas!$D$75, " per ", UKGas!$D$70,".")</f>
        <v>A Transaction under which the Option Buyer has the right at the exercise of the Call Options on the Exercise Date, in return for payment of the Premium, to buy a quantity of natural gas from the Seller by means of an NBP (National Balancing Point) Trade equal to the Designated Quantity at the Strike Price, for the period from 06:00 hrs 1st April to 06:00 hrs 1st July, quoted in Pounds Sterling per million of British thermal units.</v>
      </c>
      <c r="N39" s="179"/>
      <c r="O39" s="179"/>
      <c r="P39" s="179"/>
      <c r="Q39" s="179"/>
      <c r="R39" s="179"/>
      <c r="S39" s="179"/>
      <c r="T39" s="179"/>
      <c r="U39" s="179"/>
      <c r="V39" s="179"/>
      <c r="W39" s="179"/>
      <c r="X39" s="179"/>
      <c r="Y39" s="179"/>
      <c r="Z39" s="179"/>
      <c r="AA39" s="179"/>
      <c r="AB39" s="179"/>
      <c r="AC39" s="179"/>
      <c r="AD39" s="179"/>
      <c r="AE39" s="179"/>
      <c r="AF39" s="179"/>
      <c r="AG39" s="179"/>
      <c r="AH39" s="179"/>
      <c r="AI39" s="179"/>
      <c r="AJ39" s="179"/>
      <c r="AK39" s="179"/>
      <c r="AL39" s="179"/>
      <c r="AM39" s="179"/>
      <c r="AN39" s="179"/>
      <c r="AO39" s="179"/>
      <c r="AP39" s="179"/>
      <c r="AQ39" s="179"/>
      <c r="AR39" s="179"/>
      <c r="AS39" s="179"/>
      <c r="AT39" s="179"/>
      <c r="AU39" s="179"/>
      <c r="AV39" s="179"/>
      <c r="AW39" s="179"/>
      <c r="AX39" s="179"/>
      <c r="AY39" s="179"/>
      <c r="AZ39" s="179"/>
      <c r="BA39" s="179"/>
      <c r="BB39" s="179"/>
      <c r="BC39" s="179"/>
    </row>
    <row r="40" spans="1:55" s="180" customFormat="1" ht="51" x14ac:dyDescent="0.2">
      <c r="A40" s="175" t="s">
        <v>822</v>
      </c>
      <c r="B40" s="176" t="s">
        <v>361</v>
      </c>
      <c r="C40" s="176" t="s">
        <v>695</v>
      </c>
      <c r="D40" s="176" t="s">
        <v>684</v>
      </c>
      <c r="E40" s="176" t="s">
        <v>75</v>
      </c>
      <c r="F40" s="176" t="s">
        <v>451</v>
      </c>
      <c r="G40" s="177" t="s">
        <v>111</v>
      </c>
      <c r="H40" s="178" t="s">
        <v>648</v>
      </c>
      <c r="I40" s="176" t="s">
        <v>358</v>
      </c>
      <c r="J40" s="176" t="s">
        <v>451</v>
      </c>
      <c r="K40" s="176" t="s">
        <v>597</v>
      </c>
      <c r="L40" s="176" t="s">
        <v>585</v>
      </c>
      <c r="M40" s="176" t="str">
        <f>CONCATENATE(UKGas!$D$63,", for ",UKGas!$D$40,", quoted in ",UKGas!$D$75, " per ", UKGas!$D$70,".")</f>
        <v>A Transaction under which the Option Buyer has the right at the exercise of the Put Options on the Exercise Date, in return for payment of the Premium, to sell a quantity of natural gas from the Seller by means of an NBP (National Balancing Point) Trade equal to the Designated Quantity at the Strike Price, for the period from 06:00 hrs 1st April to 06:00 hrs 1st July, quoted in Pounds Sterling per million of British thermal units.</v>
      </c>
      <c r="N40" s="179"/>
      <c r="O40" s="179"/>
      <c r="P40" s="179"/>
      <c r="Q40" s="179"/>
      <c r="R40" s="179"/>
      <c r="S40" s="179"/>
      <c r="T40" s="179"/>
      <c r="U40" s="179"/>
      <c r="V40" s="179"/>
      <c r="W40" s="179"/>
      <c r="X40" s="179"/>
      <c r="Y40" s="179"/>
      <c r="Z40" s="179"/>
      <c r="AA40" s="179"/>
      <c r="AB40" s="179"/>
      <c r="AC40" s="179"/>
      <c r="AD40" s="179"/>
      <c r="AE40" s="179"/>
      <c r="AF40" s="179"/>
      <c r="AG40" s="179"/>
      <c r="AH40" s="179"/>
      <c r="AI40" s="179"/>
      <c r="AJ40" s="179"/>
      <c r="AK40" s="179"/>
      <c r="AL40" s="179"/>
      <c r="AM40" s="179"/>
      <c r="AN40" s="179"/>
      <c r="AO40" s="179"/>
      <c r="AP40" s="179"/>
      <c r="AQ40" s="179"/>
      <c r="AR40" s="179"/>
      <c r="AS40" s="179"/>
      <c r="AT40" s="179"/>
      <c r="AU40" s="179"/>
      <c r="AV40" s="179"/>
      <c r="AW40" s="179"/>
      <c r="AX40" s="179"/>
      <c r="AY40" s="179"/>
      <c r="AZ40" s="179"/>
      <c r="BA40" s="179"/>
      <c r="BB40" s="179"/>
      <c r="BC40" s="179"/>
    </row>
    <row r="41" spans="1:55" s="180" customFormat="1" ht="51" x14ac:dyDescent="0.2">
      <c r="A41" s="175" t="s">
        <v>822</v>
      </c>
      <c r="B41" s="176" t="s">
        <v>361</v>
      </c>
      <c r="C41" s="176" t="s">
        <v>695</v>
      </c>
      <c r="D41" s="176" t="s">
        <v>684</v>
      </c>
      <c r="E41" s="176" t="s">
        <v>255</v>
      </c>
      <c r="F41" s="176" t="s">
        <v>451</v>
      </c>
      <c r="G41" s="177" t="s">
        <v>303</v>
      </c>
      <c r="H41" s="178" t="s">
        <v>648</v>
      </c>
      <c r="I41" s="176" t="s">
        <v>358</v>
      </c>
      <c r="J41" s="176" t="s">
        <v>451</v>
      </c>
      <c r="K41" s="176" t="s">
        <v>597</v>
      </c>
      <c r="L41" s="176" t="s">
        <v>585</v>
      </c>
      <c r="M41" s="176" t="str">
        <f>CONCATENATE(UKGas!$D$62,", for ",UKGas!$D$51,", quoted in ",UKGas!$D$75, " per ", UKGas!$D$70,".")</f>
        <v>A Transaction under which the Option Buyer has the right at the exercise of the Call Options on the Exercise Date, in return for payment of the Premium, to buy a quantity of natural gas from the Seller by means of an NBP (National Balancing Point) Trade equal to the Designated Quantity at the Strike Price, for the period from 06:00 hrs on a specified date to 06:00 hrs on another specified date, quoted in Pounds Sterling per million of British thermal units.</v>
      </c>
      <c r="N41" s="179"/>
      <c r="O41" s="179"/>
      <c r="P41" s="179"/>
      <c r="Q41" s="179"/>
      <c r="R41" s="179"/>
      <c r="S41" s="179"/>
      <c r="T41" s="179"/>
      <c r="U41" s="179"/>
      <c r="V41" s="179"/>
      <c r="W41" s="179"/>
      <c r="X41" s="179"/>
      <c r="Y41" s="179"/>
      <c r="Z41" s="179"/>
      <c r="AA41" s="179"/>
      <c r="AB41" s="179"/>
      <c r="AC41" s="179"/>
      <c r="AD41" s="179"/>
      <c r="AE41" s="179"/>
      <c r="AF41" s="179"/>
      <c r="AG41" s="179"/>
      <c r="AH41" s="179"/>
      <c r="AI41" s="179"/>
      <c r="AJ41" s="179"/>
      <c r="AK41" s="179"/>
      <c r="AL41" s="179"/>
      <c r="AM41" s="179"/>
      <c r="AN41" s="179"/>
      <c r="AO41" s="179"/>
      <c r="AP41" s="179"/>
      <c r="AQ41" s="179"/>
      <c r="AR41" s="179"/>
      <c r="AS41" s="179"/>
      <c r="AT41" s="179"/>
      <c r="AU41" s="179"/>
      <c r="AV41" s="179"/>
      <c r="AW41" s="179"/>
      <c r="AX41" s="179"/>
      <c r="AY41" s="179"/>
      <c r="AZ41" s="179"/>
      <c r="BA41" s="179"/>
      <c r="BB41" s="179"/>
      <c r="BC41" s="179"/>
    </row>
    <row r="42" spans="1:55" s="180" customFormat="1" ht="51" x14ac:dyDescent="0.2">
      <c r="A42" s="175" t="s">
        <v>822</v>
      </c>
      <c r="B42" s="176" t="s">
        <v>361</v>
      </c>
      <c r="C42" s="176" t="s">
        <v>695</v>
      </c>
      <c r="D42" s="176" t="s">
        <v>684</v>
      </c>
      <c r="E42" s="176" t="s">
        <v>75</v>
      </c>
      <c r="F42" s="176" t="s">
        <v>451</v>
      </c>
      <c r="G42" s="177" t="s">
        <v>303</v>
      </c>
      <c r="H42" s="178" t="s">
        <v>648</v>
      </c>
      <c r="I42" s="176" t="s">
        <v>358</v>
      </c>
      <c r="J42" s="176" t="s">
        <v>451</v>
      </c>
      <c r="K42" s="176" t="s">
        <v>597</v>
      </c>
      <c r="L42" s="176" t="s">
        <v>585</v>
      </c>
      <c r="M42" s="176" t="str">
        <f>CONCATENATE(UKGas!$D$63,", for ",UKGas!$D$51,", quoted in ",UKGas!$D$75, " per ", UKGas!$D$70,".")</f>
        <v>A Transaction under which the Option Buyer has the right at the exercise of the Put Options on the Exercise Date, in return for payment of the Premium, to sell a quantity of natural gas from the Seller by means of an NBP (National Balancing Point) Trade equal to the Designated Quantity at the Strike Price, for the period from 06:00 hrs on a specified date to 06:00 hrs on another specified date, quoted in Pounds Sterling per million of British thermal units.</v>
      </c>
      <c r="N42" s="179"/>
      <c r="O42" s="179"/>
      <c r="P42" s="179"/>
      <c r="Q42" s="179"/>
      <c r="R42" s="179"/>
      <c r="S42" s="179"/>
      <c r="T42" s="179"/>
      <c r="U42" s="179"/>
      <c r="V42" s="179"/>
      <c r="W42" s="179"/>
      <c r="X42" s="179"/>
      <c r="Y42" s="179"/>
      <c r="Z42" s="179"/>
      <c r="AA42" s="179"/>
      <c r="AB42" s="179"/>
      <c r="AC42" s="179"/>
      <c r="AD42" s="179"/>
      <c r="AE42" s="179"/>
      <c r="AF42" s="179"/>
      <c r="AG42" s="179"/>
      <c r="AH42" s="179"/>
      <c r="AI42" s="179"/>
      <c r="AJ42" s="179"/>
      <c r="AK42" s="179"/>
      <c r="AL42" s="179"/>
      <c r="AM42" s="179"/>
      <c r="AN42" s="179"/>
      <c r="AO42" s="179"/>
      <c r="AP42" s="179"/>
      <c r="AQ42" s="179"/>
      <c r="AR42" s="179"/>
      <c r="AS42" s="179"/>
      <c r="AT42" s="179"/>
      <c r="AU42" s="179"/>
      <c r="AV42" s="179"/>
      <c r="AW42" s="179"/>
      <c r="AX42" s="179"/>
      <c r="AY42" s="179"/>
      <c r="AZ42" s="179"/>
      <c r="BA42" s="179"/>
      <c r="BB42" s="179"/>
      <c r="BC42" s="179"/>
    </row>
    <row r="43" spans="1:55" s="140" customFormat="1" ht="80.25" customHeight="1" x14ac:dyDescent="0.2">
      <c r="A43" s="161" t="s">
        <v>822</v>
      </c>
      <c r="B43" s="155" t="s">
        <v>361</v>
      </c>
      <c r="C43" s="155" t="s">
        <v>695</v>
      </c>
      <c r="D43" s="155" t="s">
        <v>449</v>
      </c>
      <c r="E43" s="155" t="s">
        <v>451</v>
      </c>
      <c r="F43" s="155" t="s">
        <v>451</v>
      </c>
      <c r="G43" s="162" t="s">
        <v>111</v>
      </c>
      <c r="H43" s="164" t="s">
        <v>648</v>
      </c>
      <c r="I43" s="155" t="s">
        <v>451</v>
      </c>
      <c r="J43" s="155" t="s">
        <v>451</v>
      </c>
      <c r="K43" s="155" t="s">
        <v>79</v>
      </c>
      <c r="L43" s="155" t="s">
        <v>78</v>
      </c>
      <c r="M43" s="159" t="str">
        <f>CONCATENATE(UKGas!$D$64, " at ",UKGas!$D$29,", for ",UKGas!$D$42, " quoted in ",UKGas!$D$75, " per ", UKGas!$D$70,".")</f>
        <v>A Transaction under which a physical volume, nominated by the buyer on a daily basis between zero and x% of the daily contract quantity, is exchanged  for a fixed price over a specified period. The buyer has a Take or Pay obligation over the period for the volume equal to the number of days in the period multiplied by the daily contract quantity mulyiplied by y%. Daily nominations are required by 3.30pm on the previous gas day. Swing is quoted as x%/y% at the National Balancing Point, being the conceptual point at which quantities of Natural Gas may be the subject of Trade Nominations made through UK Link in accordance with the Network Code, for the period from 06:00 hrs 1st October to 06:00 hrs 1st January of the following year quoted in Pounds Sterling per million of British thermal units.</v>
      </c>
      <c r="N43" s="153"/>
      <c r="O43" s="153"/>
      <c r="P43" s="153"/>
      <c r="Q43" s="153"/>
      <c r="R43" s="153"/>
      <c r="S43" s="153"/>
      <c r="T43" s="153"/>
      <c r="U43" s="153"/>
      <c r="V43" s="153"/>
      <c r="W43" s="153"/>
      <c r="X43" s="153"/>
      <c r="Y43" s="153"/>
      <c r="Z43" s="153"/>
      <c r="AA43" s="153"/>
      <c r="AB43" s="153"/>
      <c r="AC43" s="153"/>
      <c r="AD43" s="153"/>
      <c r="AE43" s="153"/>
      <c r="AF43" s="153"/>
      <c r="AG43" s="153"/>
      <c r="AH43" s="153"/>
      <c r="AI43" s="153"/>
      <c r="AJ43" s="153"/>
      <c r="AK43" s="153"/>
      <c r="AL43" s="153"/>
      <c r="AM43" s="153"/>
      <c r="AN43" s="153"/>
      <c r="AO43" s="153"/>
      <c r="AP43" s="153"/>
      <c r="AQ43" s="153"/>
      <c r="AR43" s="153"/>
      <c r="AS43" s="153"/>
      <c r="AT43" s="153"/>
      <c r="AU43" s="153"/>
      <c r="AV43" s="153"/>
      <c r="AW43" s="153"/>
      <c r="AX43" s="153"/>
      <c r="AY43" s="153"/>
      <c r="AZ43" s="153"/>
      <c r="BA43" s="153"/>
      <c r="BB43" s="153"/>
      <c r="BC43" s="153"/>
    </row>
    <row r="44" spans="1:55" s="140" customFormat="1" ht="76.5" x14ac:dyDescent="0.2">
      <c r="A44" s="161" t="s">
        <v>822</v>
      </c>
      <c r="B44" s="155" t="s">
        <v>361</v>
      </c>
      <c r="C44" s="155" t="s">
        <v>695</v>
      </c>
      <c r="D44" s="155" t="s">
        <v>449</v>
      </c>
      <c r="E44" s="155" t="s">
        <v>451</v>
      </c>
      <c r="F44" s="155" t="s">
        <v>451</v>
      </c>
      <c r="G44" s="162" t="s">
        <v>254</v>
      </c>
      <c r="H44" s="164" t="s">
        <v>648</v>
      </c>
      <c r="I44" s="155" t="s">
        <v>451</v>
      </c>
      <c r="J44" s="155" t="s">
        <v>451</v>
      </c>
      <c r="K44" s="155" t="s">
        <v>79</v>
      </c>
      <c r="L44" s="155" t="s">
        <v>78</v>
      </c>
      <c r="M44" s="159" t="str">
        <f>CONCATENATE(UKGas!$D$64, " at ",UKGas!$D$29,", for ",UKGas!$D$43, " quoted in ",UKGas!$D$75, " per ", UKGas!$D$70,".")</f>
        <v>A Transaction under which a physical volume, nominated by the buyer on a daily basis between zero and x% of the daily contract quantity, is exchanged  for a fixed price over a specified period. The buyer has a Take or Pay obligation over the period for the volume equal to the number of days in the period multiplied by the daily contract quantity mulyiplied by y%. Daily nominations are required by 3.30pm on the previous gas day. Swing is quoted as x%/y% at the National Balancing Point, being the conceptual point at which quantities of Natural Gas may be the subject of Trade Nominations made through UK Link in accordance with the Network Code, for the period from 06:00 hrs 1st October  to 06:00 hrs 1st October of the following year quoted in Pounds Sterling per million of British thermal units.</v>
      </c>
      <c r="N44" s="153"/>
      <c r="O44" s="153"/>
      <c r="P44" s="153"/>
      <c r="Q44" s="153"/>
      <c r="R44" s="153"/>
      <c r="S44" s="153"/>
      <c r="T44" s="153"/>
      <c r="U44" s="153"/>
      <c r="V44" s="153"/>
      <c r="W44" s="153"/>
      <c r="X44" s="153"/>
      <c r="Y44" s="153"/>
      <c r="Z44" s="153"/>
      <c r="AA44" s="153"/>
      <c r="AB44" s="153"/>
      <c r="AC44" s="153"/>
      <c r="AD44" s="153"/>
      <c r="AE44" s="153"/>
      <c r="AF44" s="153"/>
      <c r="AG44" s="153"/>
      <c r="AH44" s="153"/>
      <c r="AI44" s="153"/>
      <c r="AJ44" s="153"/>
      <c r="AK44" s="153"/>
      <c r="AL44" s="153"/>
      <c r="AM44" s="153"/>
      <c r="AN44" s="153"/>
      <c r="AO44" s="153"/>
      <c r="AP44" s="153"/>
      <c r="AQ44" s="153"/>
      <c r="AR44" s="153"/>
      <c r="AS44" s="153"/>
      <c r="AT44" s="153"/>
      <c r="AU44" s="153"/>
      <c r="AV44" s="153"/>
      <c r="AW44" s="153"/>
      <c r="AX44" s="153"/>
      <c r="AY44" s="153"/>
      <c r="AZ44" s="153"/>
      <c r="BA44" s="153"/>
      <c r="BB44" s="153"/>
      <c r="BC44" s="153"/>
    </row>
    <row r="45" spans="1:55" s="140" customFormat="1" ht="76.5" x14ac:dyDescent="0.2">
      <c r="A45" s="161" t="s">
        <v>822</v>
      </c>
      <c r="B45" s="155" t="s">
        <v>361</v>
      </c>
      <c r="C45" s="155" t="s">
        <v>695</v>
      </c>
      <c r="D45" s="155" t="s">
        <v>449</v>
      </c>
      <c r="E45" s="155" t="s">
        <v>451</v>
      </c>
      <c r="F45" s="155" t="s">
        <v>451</v>
      </c>
      <c r="G45" s="162" t="s">
        <v>138</v>
      </c>
      <c r="H45" s="164" t="s">
        <v>648</v>
      </c>
      <c r="I45" s="155" t="s">
        <v>451</v>
      </c>
      <c r="J45" s="155" t="s">
        <v>451</v>
      </c>
      <c r="K45" s="155" t="s">
        <v>79</v>
      </c>
      <c r="L45" s="155" t="s">
        <v>78</v>
      </c>
      <c r="M45" s="159" t="str">
        <f>CONCATENATE(UKGas!$D$64, " at ",UKGas!$D$29,", for ",UKGas!$D$44, " quoted in ",UKGas!$D$75, " per ", UKGas!$D$70,".")</f>
        <v>A Transaction under which a physical volume, nominated by the buyer on a daily basis between zero and x% of the daily contract quantity, is exchanged  for a fixed price over a specified period. The buyer has a Take or Pay obligation over the period for the volume equal to the number of days in the period multiplied by the daily contract quantity mulyiplied by y%. Daily nominations are required by 3.30pm on the previous gas day. Swing is quoted as x%/y% at the National Balancing Point, being the conceptual point at which quantities of Natural Gas may be the subject of Trade Nominations made through UK Link in accordance with the Network Code, for the period from 06:00 hrs 1st January to 06:00 hrs 1st January of the following year quoted in Pounds Sterling per million of British thermal units.</v>
      </c>
      <c r="N45" s="153"/>
      <c r="O45" s="153"/>
      <c r="P45" s="153"/>
      <c r="Q45" s="153"/>
      <c r="R45" s="153"/>
      <c r="S45" s="153"/>
      <c r="T45" s="153"/>
      <c r="U45" s="153"/>
      <c r="V45" s="153"/>
      <c r="W45" s="153"/>
      <c r="X45" s="153"/>
      <c r="Y45" s="153"/>
      <c r="Z45" s="153"/>
      <c r="AA45" s="153"/>
      <c r="AB45" s="153"/>
      <c r="AC45" s="153"/>
      <c r="AD45" s="153"/>
      <c r="AE45" s="153"/>
      <c r="AF45" s="153"/>
      <c r="AG45" s="153"/>
      <c r="AH45" s="153"/>
      <c r="AI45" s="153"/>
      <c r="AJ45" s="153"/>
      <c r="AK45" s="153"/>
      <c r="AL45" s="153"/>
      <c r="AM45" s="153"/>
      <c r="AN45" s="153"/>
      <c r="AO45" s="153"/>
      <c r="AP45" s="153"/>
      <c r="AQ45" s="153"/>
      <c r="AR45" s="153"/>
      <c r="AS45" s="153"/>
      <c r="AT45" s="153"/>
      <c r="AU45" s="153"/>
      <c r="AV45" s="153"/>
      <c r="AW45" s="153"/>
      <c r="AX45" s="153"/>
      <c r="AY45" s="153"/>
      <c r="AZ45" s="153"/>
      <c r="BA45" s="153"/>
      <c r="BB45" s="153"/>
      <c r="BC45" s="153"/>
    </row>
    <row r="46" spans="1:55" s="140" customFormat="1" ht="51" x14ac:dyDescent="0.2">
      <c r="A46" s="161" t="s">
        <v>822</v>
      </c>
      <c r="B46" s="155" t="s">
        <v>361</v>
      </c>
      <c r="C46" s="155" t="s">
        <v>695</v>
      </c>
      <c r="D46" s="155" t="s">
        <v>687</v>
      </c>
      <c r="E46" s="155" t="s">
        <v>451</v>
      </c>
      <c r="F46" s="155" t="s">
        <v>451</v>
      </c>
      <c r="G46" s="163" t="s">
        <v>659</v>
      </c>
      <c r="H46" s="164" t="s">
        <v>648</v>
      </c>
      <c r="I46" s="155" t="s">
        <v>358</v>
      </c>
      <c r="J46" s="155" t="s">
        <v>451</v>
      </c>
      <c r="K46" s="155" t="s">
        <v>79</v>
      </c>
      <c r="L46" s="155" t="s">
        <v>78</v>
      </c>
      <c r="M46" s="159" t="str">
        <f>CONCATENATE(UKGas!$D$65, " at ",UKGas!$D$29,", for ",UKGas!$D$49, " quoted in ",UKGas!$D$75, " per ", UKGas!$D$70,".")</f>
        <v>NTS system entry capacity as defined under the Network Code section 1.2.3.(a) at the National Balancing Point, being the conceptual point at which quantities of Natural Gas may be the subject of Trade Nominations made through UK Link in accordance with the Network Code, for the period from 06:00 hrs on a Day to 06:00 hrs of the first Day of the following month quoted in Pounds Sterling per million of British thermal units.</v>
      </c>
      <c r="N46" s="153"/>
      <c r="O46" s="153"/>
      <c r="P46" s="153"/>
      <c r="Q46" s="153"/>
      <c r="R46" s="153"/>
      <c r="S46" s="153"/>
      <c r="T46" s="153"/>
      <c r="U46" s="153"/>
      <c r="V46" s="153"/>
      <c r="W46" s="153"/>
      <c r="X46" s="153"/>
      <c r="Y46" s="153"/>
      <c r="Z46" s="153"/>
      <c r="AA46" s="153"/>
      <c r="AB46" s="153"/>
      <c r="AC46" s="153"/>
      <c r="AD46" s="153"/>
      <c r="AE46" s="153"/>
      <c r="AF46" s="153"/>
      <c r="AG46" s="153"/>
      <c r="AH46" s="153"/>
      <c r="AI46" s="153"/>
      <c r="AJ46" s="153"/>
      <c r="AK46" s="153"/>
      <c r="AL46" s="153"/>
      <c r="AM46" s="153"/>
      <c r="AN46" s="153"/>
      <c r="AO46" s="153"/>
      <c r="AP46" s="153"/>
      <c r="AQ46" s="153"/>
      <c r="AR46" s="153"/>
      <c r="AS46" s="153"/>
      <c r="AT46" s="153"/>
      <c r="AU46" s="153"/>
      <c r="AV46" s="153"/>
      <c r="AW46" s="153"/>
      <c r="AX46" s="153"/>
      <c r="AY46" s="153"/>
      <c r="AZ46" s="153"/>
      <c r="BA46" s="153"/>
      <c r="BB46" s="153"/>
      <c r="BC46" s="153"/>
    </row>
    <row r="47" spans="1:55" s="140" customFormat="1" ht="60.75" customHeight="1" x14ac:dyDescent="0.2">
      <c r="A47" s="161" t="s">
        <v>822</v>
      </c>
      <c r="B47" s="155" t="s">
        <v>361</v>
      </c>
      <c r="C47" s="155" t="s">
        <v>695</v>
      </c>
      <c r="D47" s="155" t="s">
        <v>687</v>
      </c>
      <c r="E47" s="155" t="s">
        <v>451</v>
      </c>
      <c r="F47" s="155" t="s">
        <v>451</v>
      </c>
      <c r="G47" s="163" t="s">
        <v>650</v>
      </c>
      <c r="H47" s="164" t="s">
        <v>648</v>
      </c>
      <c r="I47" s="155" t="s">
        <v>358</v>
      </c>
      <c r="J47" s="155" t="s">
        <v>451</v>
      </c>
      <c r="K47" s="155" t="s">
        <v>79</v>
      </c>
      <c r="L47" s="155" t="s">
        <v>78</v>
      </c>
      <c r="M47" s="159" t="str">
        <f>CONCATENATE(UKGas!$D$65, " at ",UKGas!$D$29,", for ",UKGas!$D$50, " quoted in ",UKGas!$D$75, " per ", UKGas!$D$70,".")</f>
        <v>NTS system entry capacity as defined under the Network Code section 1.2.3.(a) at the National Balancing Point, being the conceptual point at which quantities of Natural Gas may be the subject of Trade Nominations made through UK Link in accordance with the Network Code, for the period from 06:00 hrs of the first Day of the following Month to 06:00 hrs of the first Day of the following month quoted in Pounds Sterling per million of British thermal units.</v>
      </c>
      <c r="N47" s="153"/>
      <c r="O47" s="153"/>
      <c r="P47" s="153"/>
      <c r="Q47" s="153"/>
      <c r="R47" s="153"/>
      <c r="S47" s="153"/>
      <c r="T47" s="153"/>
      <c r="U47" s="153"/>
      <c r="V47" s="153"/>
      <c r="W47" s="153"/>
      <c r="X47" s="153"/>
      <c r="Y47" s="153"/>
      <c r="Z47" s="153"/>
      <c r="AA47" s="153"/>
      <c r="AB47" s="153"/>
      <c r="AC47" s="153"/>
      <c r="AD47" s="153"/>
      <c r="AE47" s="153"/>
      <c r="AF47" s="153"/>
      <c r="AG47" s="153"/>
      <c r="AH47" s="153"/>
      <c r="AI47" s="153"/>
      <c r="AJ47" s="153"/>
      <c r="AK47" s="153"/>
      <c r="AL47" s="153"/>
      <c r="AM47" s="153"/>
      <c r="AN47" s="153"/>
      <c r="AO47" s="153"/>
      <c r="AP47" s="153"/>
      <c r="AQ47" s="153"/>
      <c r="AR47" s="153"/>
      <c r="AS47" s="153"/>
      <c r="AT47" s="153"/>
      <c r="AU47" s="153"/>
      <c r="AV47" s="153"/>
      <c r="AW47" s="153"/>
      <c r="AX47" s="153"/>
      <c r="AY47" s="153"/>
      <c r="AZ47" s="153"/>
      <c r="BA47" s="153"/>
      <c r="BB47" s="153"/>
      <c r="BC47" s="153"/>
    </row>
    <row r="48" spans="1:55" s="140" customFormat="1" ht="51" x14ac:dyDescent="0.2">
      <c r="A48" s="161" t="s">
        <v>822</v>
      </c>
      <c r="B48" s="155" t="s">
        <v>361</v>
      </c>
      <c r="C48" s="155" t="s">
        <v>695</v>
      </c>
      <c r="D48" s="155" t="s">
        <v>687</v>
      </c>
      <c r="E48" s="155" t="s">
        <v>451</v>
      </c>
      <c r="F48" s="155" t="s">
        <v>451</v>
      </c>
      <c r="G48" s="162" t="s">
        <v>302</v>
      </c>
      <c r="H48" s="164" t="s">
        <v>648</v>
      </c>
      <c r="I48" s="155" t="s">
        <v>358</v>
      </c>
      <c r="J48" s="155" t="s">
        <v>451</v>
      </c>
      <c r="K48" s="155" t="s">
        <v>79</v>
      </c>
      <c r="L48" s="155" t="s">
        <v>78</v>
      </c>
      <c r="M48" s="159" t="str">
        <f>CONCATENATE(UKGas!$D$65, " at ",UKGas!$D$29,", for ",UKGas!$D$38, " quoted in ",UKGas!$D$75, " per ", UKGas!$D$70,".")</f>
        <v>NTS system entry capacity as defined under the Network Code section 1.2.3.(a) at the National Balancing Point, being the conceptual point at which quantities of Natural Gas may be the subject of Trade Nominations made through UK Link in accordance with the Network Code, for the period from 06:00 hrs on the first day of a month to 06:00 hrs on the first day of the following month quoted in Pounds Sterling per million of British thermal units.</v>
      </c>
      <c r="N48" s="153"/>
      <c r="O48" s="153"/>
      <c r="P48" s="153"/>
      <c r="Q48" s="153"/>
      <c r="R48" s="153"/>
      <c r="S48" s="153"/>
      <c r="T48" s="153"/>
      <c r="U48" s="153"/>
      <c r="V48" s="153"/>
      <c r="W48" s="153"/>
      <c r="X48" s="153"/>
      <c r="Y48" s="153"/>
      <c r="Z48" s="153"/>
      <c r="AA48" s="153"/>
      <c r="AB48" s="153"/>
      <c r="AC48" s="153"/>
      <c r="AD48" s="153"/>
      <c r="AE48" s="153"/>
      <c r="AF48" s="153"/>
      <c r="AG48" s="153"/>
      <c r="AH48" s="153"/>
      <c r="AI48" s="153"/>
      <c r="AJ48" s="153"/>
      <c r="AK48" s="153"/>
      <c r="AL48" s="153"/>
      <c r="AM48" s="153"/>
      <c r="AN48" s="153"/>
      <c r="AO48" s="153"/>
      <c r="AP48" s="153"/>
      <c r="AQ48" s="153"/>
      <c r="AR48" s="153"/>
      <c r="AS48" s="153"/>
      <c r="AT48" s="153"/>
      <c r="AU48" s="153"/>
      <c r="AV48" s="153"/>
      <c r="AW48" s="153"/>
      <c r="AX48" s="153"/>
      <c r="AY48" s="153"/>
      <c r="AZ48" s="153"/>
      <c r="BA48" s="153"/>
      <c r="BB48" s="153"/>
      <c r="BC48" s="153"/>
    </row>
    <row r="49" spans="1:55" s="140" customFormat="1" ht="51" x14ac:dyDescent="0.2">
      <c r="A49" s="161" t="s">
        <v>822</v>
      </c>
      <c r="B49" s="155" t="s">
        <v>361</v>
      </c>
      <c r="C49" s="155" t="s">
        <v>695</v>
      </c>
      <c r="D49" s="155" t="s">
        <v>687</v>
      </c>
      <c r="E49" s="155" t="s">
        <v>451</v>
      </c>
      <c r="F49" s="155" t="s">
        <v>451</v>
      </c>
      <c r="G49" s="162" t="s">
        <v>303</v>
      </c>
      <c r="H49" s="164" t="s">
        <v>648</v>
      </c>
      <c r="I49" s="155" t="s">
        <v>358</v>
      </c>
      <c r="J49" s="155" t="s">
        <v>451</v>
      </c>
      <c r="K49" s="155" t="s">
        <v>79</v>
      </c>
      <c r="L49" s="155" t="s">
        <v>78</v>
      </c>
      <c r="M49" s="159" t="str">
        <f>CONCATENATE(UKGas!$D$65, " at ",UKGas!$D$29,", for ",UKGas!$D$49, " quoted in ",UKGas!$D$75, " per ", UKGas!$D$70,".")</f>
        <v>NTS system entry capacity as defined under the Network Code section 1.2.3.(a) at the National Balancing Point, being the conceptual point at which quantities of Natural Gas may be the subject of Trade Nominations made through UK Link in accordance with the Network Code, for the period from 06:00 hrs on a Day to 06:00 hrs of the first Day of the following month quoted in Pounds Sterling per million of British thermal units.</v>
      </c>
      <c r="N49" s="153"/>
      <c r="O49" s="153"/>
      <c r="P49" s="153"/>
      <c r="Q49" s="153"/>
      <c r="R49" s="153"/>
      <c r="S49" s="153"/>
      <c r="T49" s="153"/>
      <c r="U49" s="153"/>
      <c r="V49" s="153"/>
      <c r="W49" s="153"/>
      <c r="X49" s="153"/>
      <c r="Y49" s="153"/>
      <c r="Z49" s="153"/>
      <c r="AA49" s="153"/>
      <c r="AB49" s="153"/>
      <c r="AC49" s="153"/>
      <c r="AD49" s="153"/>
      <c r="AE49" s="153"/>
      <c r="AF49" s="153"/>
      <c r="AG49" s="153"/>
      <c r="AH49" s="153"/>
      <c r="AI49" s="153"/>
      <c r="AJ49" s="153"/>
      <c r="AK49" s="153"/>
      <c r="AL49" s="153"/>
      <c r="AM49" s="153"/>
      <c r="AN49" s="153"/>
      <c r="AO49" s="153"/>
      <c r="AP49" s="153"/>
      <c r="AQ49" s="153"/>
      <c r="AR49" s="153"/>
      <c r="AS49" s="153"/>
      <c r="AT49" s="153"/>
      <c r="AU49" s="153"/>
      <c r="AV49" s="153"/>
      <c r="AW49" s="153"/>
      <c r="AX49" s="153"/>
      <c r="AY49" s="153"/>
      <c r="AZ49" s="153"/>
      <c r="BA49" s="153"/>
      <c r="BB49" s="153"/>
      <c r="BC49" s="153"/>
    </row>
    <row r="50" spans="1:55" s="140" customFormat="1" ht="51" x14ac:dyDescent="0.2">
      <c r="A50" s="161" t="s">
        <v>826</v>
      </c>
      <c r="B50" s="155" t="s">
        <v>361</v>
      </c>
      <c r="C50" s="155" t="s">
        <v>695</v>
      </c>
      <c r="D50" s="155" t="s">
        <v>357</v>
      </c>
      <c r="E50" s="155" t="s">
        <v>451</v>
      </c>
      <c r="F50" s="155" t="s">
        <v>451</v>
      </c>
      <c r="G50" s="163" t="s">
        <v>690</v>
      </c>
      <c r="H50" s="164" t="s">
        <v>294</v>
      </c>
      <c r="I50" s="155" t="s">
        <v>358</v>
      </c>
      <c r="J50" s="155" t="s">
        <v>451</v>
      </c>
      <c r="K50" s="155" t="s">
        <v>79</v>
      </c>
      <c r="L50" s="155" t="s">
        <v>78</v>
      </c>
      <c r="M50" s="159" t="str">
        <f>CONCATENATE(ContGas!$C$27, " at ",ContGas!$C$30,", for ",ContGas!$C$40, " quoted in ",ContGas!$C$60, " per ", ContGas!$C$48,".")</f>
        <v>An agreement whereby a physical volume is exchanged  for a fixed price over a specified period at a notional point within the IZTD (Interconnector Zeebrugge Terminal Distrigas) facilities on Distrigas system, for a period from 06:00 (CET - Central European Time) today to 06:00 (CET - Central European Time) tomorrow quoted in Pounds Sterling per million of British thermal units.</v>
      </c>
      <c r="N50" s="153"/>
      <c r="O50" s="153"/>
      <c r="P50" s="153"/>
      <c r="Q50" s="153"/>
      <c r="R50" s="153"/>
      <c r="S50" s="153"/>
      <c r="T50" s="153"/>
      <c r="U50" s="153"/>
      <c r="V50" s="153"/>
      <c r="W50" s="153"/>
      <c r="X50" s="153"/>
      <c r="Y50" s="153"/>
      <c r="Z50" s="153"/>
      <c r="AA50" s="153"/>
      <c r="AB50" s="153"/>
      <c r="AC50" s="153"/>
      <c r="AD50" s="153"/>
      <c r="AE50" s="153"/>
      <c r="AF50" s="153"/>
      <c r="AG50" s="153"/>
      <c r="AH50" s="153"/>
      <c r="AI50" s="153"/>
      <c r="AJ50" s="153"/>
      <c r="AK50" s="153"/>
      <c r="AL50" s="153"/>
      <c r="AM50" s="153"/>
      <c r="AN50" s="153"/>
      <c r="AO50" s="153"/>
      <c r="AP50" s="153"/>
      <c r="AQ50" s="153"/>
      <c r="AR50" s="153"/>
      <c r="AS50" s="153"/>
      <c r="AT50" s="153"/>
      <c r="AU50" s="153"/>
      <c r="AV50" s="153"/>
      <c r="AW50" s="153"/>
      <c r="AX50" s="153"/>
      <c r="AY50" s="153"/>
      <c r="AZ50" s="153"/>
      <c r="BA50" s="153"/>
      <c r="BB50" s="153"/>
      <c r="BC50" s="153"/>
    </row>
    <row r="51" spans="1:55" s="140" customFormat="1" ht="51" x14ac:dyDescent="0.2">
      <c r="A51" s="161" t="s">
        <v>826</v>
      </c>
      <c r="B51" s="155" t="s">
        <v>361</v>
      </c>
      <c r="C51" s="155" t="s">
        <v>695</v>
      </c>
      <c r="D51" s="155" t="s">
        <v>357</v>
      </c>
      <c r="E51" s="155" t="s">
        <v>451</v>
      </c>
      <c r="F51" s="155" t="s">
        <v>451</v>
      </c>
      <c r="G51" s="163" t="s">
        <v>651</v>
      </c>
      <c r="H51" s="164" t="s">
        <v>294</v>
      </c>
      <c r="I51" s="155" t="s">
        <v>358</v>
      </c>
      <c r="J51" s="155" t="s">
        <v>451</v>
      </c>
      <c r="K51" s="155" t="s">
        <v>79</v>
      </c>
      <c r="L51" s="155" t="s">
        <v>78</v>
      </c>
      <c r="M51" s="159" t="str">
        <f>CONCATENATE(ContGas!$C$27, " at ",ContGas!$C$30,", for ",ContGas!$C$41, " quoted in ",ContGas!$C$60, " per ", ContGas!$C$48,".")</f>
        <v>An agreement whereby a physical volume is exchanged  for a fixed price over a specified period at a notional point within the IZTD (Interconnector Zeebrugge Terminal Distrigas) facilities on Distrigas system, for a period from 06:00 (CET - Central European Time) tomorrow to 06:00 (CET - Central European Time) the day after quoted in Pounds Sterling per million of British thermal units.</v>
      </c>
      <c r="N51" s="153"/>
      <c r="O51" s="153"/>
      <c r="P51" s="153"/>
      <c r="Q51" s="153"/>
      <c r="R51" s="153"/>
      <c r="S51" s="153"/>
      <c r="T51" s="153"/>
      <c r="U51" s="153"/>
      <c r="V51" s="153"/>
      <c r="W51" s="153"/>
      <c r="X51" s="153"/>
      <c r="Y51" s="153"/>
      <c r="Z51" s="153"/>
      <c r="AA51" s="153"/>
      <c r="AB51" s="153"/>
      <c r="AC51" s="153"/>
      <c r="AD51" s="153"/>
      <c r="AE51" s="153"/>
      <c r="AF51" s="153"/>
      <c r="AG51" s="153"/>
      <c r="AH51" s="153"/>
      <c r="AI51" s="153"/>
      <c r="AJ51" s="153"/>
      <c r="AK51" s="153"/>
      <c r="AL51" s="153"/>
      <c r="AM51" s="153"/>
      <c r="AN51" s="153"/>
      <c r="AO51" s="153"/>
      <c r="AP51" s="153"/>
      <c r="AQ51" s="153"/>
      <c r="AR51" s="153"/>
      <c r="AS51" s="153"/>
      <c r="AT51" s="153"/>
      <c r="AU51" s="153"/>
      <c r="AV51" s="153"/>
      <c r="AW51" s="153"/>
      <c r="AX51" s="153"/>
      <c r="AY51" s="153"/>
      <c r="AZ51" s="153"/>
      <c r="BA51" s="153"/>
      <c r="BB51" s="153"/>
      <c r="BC51" s="153"/>
    </row>
    <row r="52" spans="1:55" s="140" customFormat="1" ht="51" x14ac:dyDescent="0.2">
      <c r="A52" s="161" t="s">
        <v>826</v>
      </c>
      <c r="B52" s="155" t="s">
        <v>361</v>
      </c>
      <c r="C52" s="155" t="s">
        <v>695</v>
      </c>
      <c r="D52" s="155" t="s">
        <v>357</v>
      </c>
      <c r="E52" s="155" t="s">
        <v>451</v>
      </c>
      <c r="F52" s="155" t="s">
        <v>451</v>
      </c>
      <c r="G52" s="163" t="s">
        <v>659</v>
      </c>
      <c r="H52" s="164" t="s">
        <v>294</v>
      </c>
      <c r="I52" s="155" t="s">
        <v>358</v>
      </c>
      <c r="J52" s="155" t="s">
        <v>451</v>
      </c>
      <c r="K52" s="155" t="s">
        <v>79</v>
      </c>
      <c r="L52" s="155" t="s">
        <v>78</v>
      </c>
      <c r="M52" s="159" t="str">
        <f>CONCATENATE(ContGas!$C$27, " at ",ContGas!$C$30,", for ",ContGas!$C$42, " quoted in ",ContGas!$C$60, " per ", ContGas!$C$48,".")</f>
        <v>An agreement whereby a physical volume is exchanged  for a fixed price over a specified period at a notional point within the IZTD (Interconnector Zeebrugge Terminal Distrigas) facilities on Distrigas system, for a period from 06:00 (CET - Central European Time) today to 06:00 (CET - Central European Time) of the 1st Day of the next Calendar Month quoted in Pounds Sterling per million of British thermal units.</v>
      </c>
      <c r="N52" s="153"/>
      <c r="O52" s="153"/>
      <c r="P52" s="153"/>
      <c r="Q52" s="153"/>
      <c r="R52" s="153"/>
      <c r="S52" s="153"/>
      <c r="T52" s="153"/>
      <c r="U52" s="153"/>
      <c r="V52" s="153"/>
      <c r="W52" s="153"/>
      <c r="X52" s="153"/>
      <c r="Y52" s="153"/>
      <c r="Z52" s="153"/>
      <c r="AA52" s="153"/>
      <c r="AB52" s="153"/>
      <c r="AC52" s="153"/>
      <c r="AD52" s="153"/>
      <c r="AE52" s="153"/>
      <c r="AF52" s="153"/>
      <c r="AG52" s="153"/>
      <c r="AH52" s="153"/>
      <c r="AI52" s="153"/>
      <c r="AJ52" s="153"/>
      <c r="AK52" s="153"/>
      <c r="AL52" s="153"/>
      <c r="AM52" s="153"/>
      <c r="AN52" s="153"/>
      <c r="AO52" s="153"/>
      <c r="AP52" s="153"/>
      <c r="AQ52" s="153"/>
      <c r="AR52" s="153"/>
      <c r="AS52" s="153"/>
      <c r="AT52" s="153"/>
      <c r="AU52" s="153"/>
      <c r="AV52" s="153"/>
      <c r="AW52" s="153"/>
      <c r="AX52" s="153"/>
      <c r="AY52" s="153"/>
      <c r="AZ52" s="153"/>
      <c r="BA52" s="153"/>
      <c r="BB52" s="153"/>
      <c r="BC52" s="153"/>
    </row>
    <row r="53" spans="1:55" s="140" customFormat="1" ht="51" x14ac:dyDescent="0.2">
      <c r="A53" s="161" t="s">
        <v>826</v>
      </c>
      <c r="B53" s="155" t="s">
        <v>361</v>
      </c>
      <c r="C53" s="155" t="s">
        <v>695</v>
      </c>
      <c r="D53" s="155" t="s">
        <v>357</v>
      </c>
      <c r="E53" s="155" t="s">
        <v>451</v>
      </c>
      <c r="F53" s="155" t="s">
        <v>451</v>
      </c>
      <c r="G53" s="163" t="s">
        <v>650</v>
      </c>
      <c r="H53" s="164" t="s">
        <v>294</v>
      </c>
      <c r="I53" s="155" t="s">
        <v>358</v>
      </c>
      <c r="J53" s="155" t="s">
        <v>451</v>
      </c>
      <c r="K53" s="155" t="s">
        <v>79</v>
      </c>
      <c r="L53" s="155" t="s">
        <v>78</v>
      </c>
      <c r="M53" s="159" t="str">
        <f>CONCATENATE(ContGas!$C$27, " at ",ContGas!$C$30,", for ",ContGas!$C$43, " quoted in ",ContGas!$C$60, " per ", ContGas!$C$48,".")</f>
        <v>An agreement whereby a physical volume is exchanged  for a fixed price over a specified period at a notional point within the IZTD (Interconnector Zeebrugge Terminal Distrigas) facilities on Distrigas system, for a period from 06:00 (CET - Central European Time) of the 1st Day of the next Calendar Month to 06:00 (CET - Central European Time) of the 1st Day of the following Calendar Month quoted in Pounds Sterling per million of British thermal units.</v>
      </c>
      <c r="N53" s="153"/>
      <c r="O53" s="153"/>
      <c r="P53" s="153"/>
      <c r="Q53" s="153"/>
      <c r="R53" s="153"/>
      <c r="S53" s="153"/>
      <c r="T53" s="153"/>
      <c r="U53" s="153"/>
      <c r="V53" s="153"/>
      <c r="W53" s="153"/>
      <c r="X53" s="153"/>
      <c r="Y53" s="153"/>
      <c r="Z53" s="153"/>
      <c r="AA53" s="153"/>
      <c r="AB53" s="153"/>
      <c r="AC53" s="153"/>
      <c r="AD53" s="153"/>
      <c r="AE53" s="153"/>
      <c r="AF53" s="153"/>
      <c r="AG53" s="153"/>
      <c r="AH53" s="153"/>
      <c r="AI53" s="153"/>
      <c r="AJ53" s="153"/>
      <c r="AK53" s="153"/>
      <c r="AL53" s="153"/>
      <c r="AM53" s="153"/>
      <c r="AN53" s="153"/>
      <c r="AO53" s="153"/>
      <c r="AP53" s="153"/>
      <c r="AQ53" s="153"/>
      <c r="AR53" s="153"/>
      <c r="AS53" s="153"/>
      <c r="AT53" s="153"/>
      <c r="AU53" s="153"/>
      <c r="AV53" s="153"/>
      <c r="AW53" s="153"/>
      <c r="AX53" s="153"/>
      <c r="AY53" s="153"/>
      <c r="AZ53" s="153"/>
      <c r="BA53" s="153"/>
      <c r="BB53" s="153"/>
      <c r="BC53" s="153"/>
    </row>
    <row r="54" spans="1:55" s="140" customFormat="1" ht="54" customHeight="1" x14ac:dyDescent="0.2">
      <c r="A54" s="161" t="s">
        <v>826</v>
      </c>
      <c r="B54" s="155" t="s">
        <v>361</v>
      </c>
      <c r="C54" s="155" t="s">
        <v>695</v>
      </c>
      <c r="D54" s="155" t="s">
        <v>357</v>
      </c>
      <c r="E54" s="155" t="s">
        <v>451</v>
      </c>
      <c r="F54" s="155" t="s">
        <v>451</v>
      </c>
      <c r="G54" s="162" t="s">
        <v>302</v>
      </c>
      <c r="H54" s="155" t="s">
        <v>294</v>
      </c>
      <c r="I54" s="155" t="s">
        <v>358</v>
      </c>
      <c r="J54" s="155" t="s">
        <v>451</v>
      </c>
      <c r="K54" s="155" t="s">
        <v>79</v>
      </c>
      <c r="L54" s="155" t="s">
        <v>78</v>
      </c>
      <c r="M54" s="159" t="str">
        <f>CONCATENATE(ContGas!$C$27, " at ",ContGas!$C$30,", for ",ContGas!$C$33, " quoted in ",ContGas!$C$60, " per ", ContGas!$C$48,".")</f>
        <v>An agreement whereby a physical volume is exchanged  for a fixed price over a specified period at a notional point within the IZTD (Interconnector Zeebrugge Terminal Distrigas) facilities on Distrigas system, for a period from 0600 (CET - Central European Time) on the 1st day of the month to 0600 (CET - Central European Time) on the 1st day of the following month quoted in Pounds Sterling per million of British thermal units.</v>
      </c>
      <c r="N54" s="153"/>
      <c r="O54" s="153"/>
      <c r="P54" s="153"/>
      <c r="Q54" s="153"/>
      <c r="R54" s="153"/>
      <c r="S54" s="153"/>
      <c r="T54" s="153"/>
      <c r="U54" s="153"/>
      <c r="V54" s="153"/>
      <c r="W54" s="153"/>
      <c r="X54" s="153"/>
      <c r="Y54" s="153"/>
      <c r="Z54" s="153"/>
      <c r="AA54" s="153"/>
      <c r="AB54" s="153"/>
      <c r="AC54" s="153"/>
      <c r="AD54" s="153"/>
      <c r="AE54" s="153"/>
      <c r="AF54" s="153"/>
      <c r="AG54" s="153"/>
      <c r="AH54" s="153"/>
      <c r="AI54" s="153"/>
      <c r="AJ54" s="153"/>
      <c r="AK54" s="153"/>
      <c r="AL54" s="153"/>
      <c r="AM54" s="153"/>
      <c r="AN54" s="153"/>
      <c r="AO54" s="153"/>
      <c r="AP54" s="153"/>
      <c r="AQ54" s="153"/>
      <c r="AR54" s="153"/>
      <c r="AS54" s="153"/>
      <c r="AT54" s="153"/>
      <c r="AU54" s="153"/>
      <c r="AV54" s="153"/>
      <c r="AW54" s="153"/>
      <c r="AX54" s="153"/>
      <c r="AY54" s="153"/>
      <c r="AZ54" s="153"/>
      <c r="BA54" s="153"/>
      <c r="BB54" s="153"/>
      <c r="BC54" s="153"/>
    </row>
    <row r="55" spans="1:55" s="140" customFormat="1" ht="51" x14ac:dyDescent="0.2">
      <c r="A55" s="161" t="s">
        <v>826</v>
      </c>
      <c r="B55" s="155" t="s">
        <v>361</v>
      </c>
      <c r="C55" s="155" t="s">
        <v>695</v>
      </c>
      <c r="D55" s="155" t="s">
        <v>357</v>
      </c>
      <c r="E55" s="155" t="s">
        <v>451</v>
      </c>
      <c r="F55" s="155" t="s">
        <v>451</v>
      </c>
      <c r="G55" s="162" t="s">
        <v>111</v>
      </c>
      <c r="H55" s="164" t="s">
        <v>294</v>
      </c>
      <c r="I55" s="155" t="s">
        <v>358</v>
      </c>
      <c r="J55" s="155" t="s">
        <v>451</v>
      </c>
      <c r="K55" s="155" t="s">
        <v>79</v>
      </c>
      <c r="L55" s="155" t="s">
        <v>78</v>
      </c>
      <c r="M55" s="159" t="str">
        <f>CONCATENATE(ContGas!$C$27, " at ",ContGas!$C$30,", for ",ContGas!$C$35, " quoted in ",ContGas!$C$60, " per ", ContGas!$C$48,".")</f>
        <v>An agreement whereby a physical volume is exchanged  for a fixed price over a specified period at a notional point within the IZTD (Interconnector Zeebrugge Terminal Distrigas) facilities on Distrigas system, for a period from 0600 (CET - Central European Time) 1st April to 0600 (CET - Central European Time) 1st July quoted in Pounds Sterling per million of British thermal units.</v>
      </c>
      <c r="N55" s="153"/>
      <c r="O55" s="153"/>
      <c r="P55" s="153"/>
      <c r="Q55" s="153"/>
      <c r="R55" s="153"/>
      <c r="S55" s="153"/>
      <c r="T55" s="153"/>
      <c r="U55" s="153"/>
      <c r="V55" s="153"/>
      <c r="W55" s="153"/>
      <c r="X55" s="153"/>
      <c r="Y55" s="153"/>
      <c r="Z55" s="153"/>
      <c r="AA55" s="153"/>
      <c r="AB55" s="153"/>
      <c r="AC55" s="153"/>
      <c r="AD55" s="153"/>
      <c r="AE55" s="153"/>
      <c r="AF55" s="153"/>
      <c r="AG55" s="153"/>
      <c r="AH55" s="153"/>
      <c r="AI55" s="153"/>
      <c r="AJ55" s="153"/>
      <c r="AK55" s="153"/>
      <c r="AL55" s="153"/>
      <c r="AM55" s="153"/>
      <c r="AN55" s="153"/>
      <c r="AO55" s="153"/>
      <c r="AP55" s="153"/>
      <c r="AQ55" s="153"/>
      <c r="AR55" s="153"/>
      <c r="AS55" s="153"/>
      <c r="AT55" s="153"/>
      <c r="AU55" s="153"/>
      <c r="AV55" s="153"/>
      <c r="AW55" s="153"/>
      <c r="AX55" s="153"/>
      <c r="AY55" s="153"/>
      <c r="AZ55" s="153"/>
      <c r="BA55" s="153"/>
      <c r="BB55" s="153"/>
      <c r="BC55" s="153"/>
    </row>
    <row r="56" spans="1:55" s="140" customFormat="1" ht="51" x14ac:dyDescent="0.2">
      <c r="A56" s="161" t="s">
        <v>826</v>
      </c>
      <c r="B56" s="155" t="s">
        <v>361</v>
      </c>
      <c r="C56" s="155" t="s">
        <v>695</v>
      </c>
      <c r="D56" s="155" t="s">
        <v>357</v>
      </c>
      <c r="E56" s="155" t="s">
        <v>451</v>
      </c>
      <c r="F56" s="155" t="s">
        <v>451</v>
      </c>
      <c r="G56" s="162" t="s">
        <v>254</v>
      </c>
      <c r="H56" s="155" t="s">
        <v>294</v>
      </c>
      <c r="I56" s="155" t="s">
        <v>358</v>
      </c>
      <c r="J56" s="155" t="s">
        <v>451</v>
      </c>
      <c r="K56" s="155" t="s">
        <v>79</v>
      </c>
      <c r="L56" s="155" t="s">
        <v>78</v>
      </c>
      <c r="M56" s="159" t="str">
        <f>CONCATENATE(ContGas!$C$27, " at ",ContGas!$C$30,", for ",ContGas!$C$38, " quoted in ",ContGas!$C$60, " per ", ContGas!$C$48,".")</f>
        <v>An agreement whereby a physical volume is exchanged  for a fixed price over a specified period at a notional point within the IZTD (Interconnector Zeebrugge Terminal Distrigas) facilities on Distrigas system, for a period from 06:00 (CET - Central European Time) 1st October  to 06:00 (CET - Central European Time) 1st October on the following year quoted in Pounds Sterling per million of British thermal units.</v>
      </c>
      <c r="N56" s="153"/>
      <c r="O56" s="153"/>
      <c r="P56" s="153"/>
      <c r="Q56" s="153"/>
      <c r="R56" s="153"/>
      <c r="S56" s="153"/>
      <c r="T56" s="153"/>
      <c r="U56" s="153"/>
      <c r="V56" s="153"/>
      <c r="W56" s="153"/>
      <c r="X56" s="153"/>
      <c r="Y56" s="153"/>
      <c r="Z56" s="153"/>
      <c r="AA56" s="153"/>
      <c r="AB56" s="153"/>
      <c r="AC56" s="153"/>
      <c r="AD56" s="153"/>
      <c r="AE56" s="153"/>
      <c r="AF56" s="153"/>
      <c r="AG56" s="153"/>
      <c r="AH56" s="153"/>
      <c r="AI56" s="153"/>
      <c r="AJ56" s="153"/>
      <c r="AK56" s="153"/>
      <c r="AL56" s="153"/>
      <c r="AM56" s="153"/>
      <c r="AN56" s="153"/>
      <c r="AO56" s="153"/>
      <c r="AP56" s="153"/>
      <c r="AQ56" s="153"/>
      <c r="AR56" s="153"/>
      <c r="AS56" s="153"/>
      <c r="AT56" s="153"/>
      <c r="AU56" s="153"/>
      <c r="AV56" s="153"/>
      <c r="AW56" s="153"/>
      <c r="AX56" s="153"/>
      <c r="AY56" s="153"/>
      <c r="AZ56" s="153"/>
      <c r="BA56" s="153"/>
      <c r="BB56" s="153"/>
      <c r="BC56" s="153"/>
    </row>
    <row r="57" spans="1:55" s="140" customFormat="1" ht="51" x14ac:dyDescent="0.2">
      <c r="A57" s="161" t="s">
        <v>826</v>
      </c>
      <c r="B57" s="155" t="s">
        <v>361</v>
      </c>
      <c r="C57" s="155" t="s">
        <v>695</v>
      </c>
      <c r="D57" s="155" t="s">
        <v>357</v>
      </c>
      <c r="E57" s="155" t="s">
        <v>451</v>
      </c>
      <c r="F57" s="155" t="s">
        <v>451</v>
      </c>
      <c r="G57" s="162" t="s">
        <v>138</v>
      </c>
      <c r="H57" s="155" t="s">
        <v>294</v>
      </c>
      <c r="I57" s="155" t="s">
        <v>358</v>
      </c>
      <c r="J57" s="155" t="s">
        <v>451</v>
      </c>
      <c r="K57" s="155" t="s">
        <v>79</v>
      </c>
      <c r="L57" s="155" t="s">
        <v>78</v>
      </c>
      <c r="M57" s="159" t="str">
        <f>CONCATENATE(ContGas!$C$27, " at ",ContGas!$C$30,", for ",ContGas!$C$39, " quoted in ",ContGas!$C$60, " per ", ContGas!$C$48,".")</f>
        <v>An agreement whereby a physical volume is exchanged  for a fixed price over a specified period at a notional point within the IZTD (Interconnector Zeebrugge Terminal Distrigas) facilities on Distrigas system, for a period from 06:00 (CET - Central European Time) 1st January to 06:00 (CET - Central European Time) 1st January on the following year quoted in Pounds Sterling per million of British thermal units.</v>
      </c>
      <c r="N57" s="153"/>
      <c r="O57" s="153"/>
      <c r="P57" s="153"/>
      <c r="Q57" s="153"/>
      <c r="R57" s="153"/>
      <c r="S57" s="153"/>
      <c r="T57" s="153"/>
      <c r="U57" s="153"/>
      <c r="V57" s="153"/>
      <c r="W57" s="153"/>
      <c r="X57" s="153"/>
      <c r="Y57" s="153"/>
      <c r="Z57" s="153"/>
      <c r="AA57" s="153"/>
      <c r="AB57" s="153"/>
      <c r="AC57" s="153"/>
      <c r="AD57" s="153"/>
      <c r="AE57" s="153"/>
      <c r="AF57" s="153"/>
      <c r="AG57" s="153"/>
      <c r="AH57" s="153"/>
      <c r="AI57" s="153"/>
      <c r="AJ57" s="153"/>
      <c r="AK57" s="153"/>
      <c r="AL57" s="153"/>
      <c r="AM57" s="153"/>
      <c r="AN57" s="153"/>
      <c r="AO57" s="153"/>
      <c r="AP57" s="153"/>
      <c r="AQ57" s="153"/>
      <c r="AR57" s="153"/>
      <c r="AS57" s="153"/>
      <c r="AT57" s="153"/>
      <c r="AU57" s="153"/>
      <c r="AV57" s="153"/>
      <c r="AW57" s="153"/>
      <c r="AX57" s="153"/>
      <c r="AY57" s="153"/>
      <c r="AZ57" s="153"/>
      <c r="BA57" s="153"/>
      <c r="BB57" s="153"/>
      <c r="BC57" s="153"/>
    </row>
    <row r="58" spans="1:55" s="140" customFormat="1" ht="51" x14ac:dyDescent="0.2">
      <c r="A58" s="161" t="s">
        <v>826</v>
      </c>
      <c r="B58" s="155" t="s">
        <v>361</v>
      </c>
      <c r="C58" s="155" t="s">
        <v>695</v>
      </c>
      <c r="D58" s="155" t="s">
        <v>357</v>
      </c>
      <c r="E58" s="155" t="s">
        <v>451</v>
      </c>
      <c r="F58" s="155" t="s">
        <v>451</v>
      </c>
      <c r="G58" s="162" t="s">
        <v>303</v>
      </c>
      <c r="H58" s="155" t="s">
        <v>294</v>
      </c>
      <c r="I58" s="155" t="s">
        <v>358</v>
      </c>
      <c r="J58" s="155" t="s">
        <v>451</v>
      </c>
      <c r="K58" s="155" t="s">
        <v>79</v>
      </c>
      <c r="L58" s="155" t="s">
        <v>78</v>
      </c>
      <c r="M58" s="159" t="str">
        <f>CONCATENATE(ContGas!$C$27, " at ",ContGas!$C$30,", for ",ContGas!$C$44, " quoted in ",ContGas!$C$60, " per ", ContGas!$C$48,".")</f>
        <v>An agreement whereby a physical volume is exchanged  for a fixed price over a specified period at a notional point within the IZTD (Interconnector Zeebrugge Terminal Distrigas) facilities on Distrigas system, for a period from 06:00 (CET - Central European Time) on the Starting Date  to 06:00 (CET - Central European Time) on the day next after the Ending Date of the period quoted in Pounds Sterling per million of British thermal units.</v>
      </c>
      <c r="N58" s="153"/>
      <c r="O58" s="153"/>
      <c r="P58" s="153"/>
      <c r="Q58" s="153"/>
      <c r="R58" s="153"/>
      <c r="S58" s="153"/>
      <c r="T58" s="153"/>
      <c r="U58" s="153"/>
      <c r="V58" s="153"/>
      <c r="W58" s="153"/>
      <c r="X58" s="153"/>
      <c r="Y58" s="153"/>
      <c r="Z58" s="153"/>
      <c r="AA58" s="153"/>
      <c r="AB58" s="153"/>
      <c r="AC58" s="153"/>
      <c r="AD58" s="153"/>
      <c r="AE58" s="153"/>
      <c r="AF58" s="153"/>
      <c r="AG58" s="153"/>
      <c r="AH58" s="153"/>
      <c r="AI58" s="153"/>
      <c r="AJ58" s="153"/>
      <c r="AK58" s="153"/>
      <c r="AL58" s="153"/>
      <c r="AM58" s="153"/>
      <c r="AN58" s="153"/>
      <c r="AO58" s="153"/>
      <c r="AP58" s="153"/>
      <c r="AQ58" s="153"/>
      <c r="AR58" s="153"/>
      <c r="AS58" s="153"/>
      <c r="AT58" s="153"/>
      <c r="AU58" s="153"/>
      <c r="AV58" s="153"/>
      <c r="AW58" s="153"/>
      <c r="AX58" s="153"/>
      <c r="AY58" s="153"/>
      <c r="AZ58" s="153"/>
      <c r="BA58" s="153"/>
      <c r="BB58" s="153"/>
      <c r="BC58" s="153"/>
    </row>
    <row r="59" spans="1:55" s="140" customFormat="1" ht="63.75" x14ac:dyDescent="0.2">
      <c r="A59" s="161" t="s">
        <v>826</v>
      </c>
      <c r="B59" s="155" t="s">
        <v>361</v>
      </c>
      <c r="C59" s="155" t="s">
        <v>695</v>
      </c>
      <c r="D59" s="155" t="s">
        <v>684</v>
      </c>
      <c r="E59" s="155" t="s">
        <v>255</v>
      </c>
      <c r="F59" s="155" t="s">
        <v>451</v>
      </c>
      <c r="G59" s="163" t="s">
        <v>650</v>
      </c>
      <c r="H59" s="164" t="s">
        <v>294</v>
      </c>
      <c r="I59" s="155" t="s">
        <v>358</v>
      </c>
      <c r="J59" s="155" t="s">
        <v>451</v>
      </c>
      <c r="K59" s="155" t="s">
        <v>79</v>
      </c>
      <c r="L59" s="155" t="s">
        <v>78</v>
      </c>
      <c r="M59" s="160" t="str">
        <f>UKGas!$D$60&amp;" at "&amp;ContGas!$C$30&amp;" for "&amp;ContGas!$C$43&amp;" at a strike of XXX quoted in "&amp;UKGas!$D$75&amp;" per "&amp;ContGas!$C$48</f>
        <v>A Transaction under which the Option Buyer has the right, in return for payment of the Premium, to receive after exercise of the Call Option on the Exercise Period, the Cash Settlement Amount if the Floating Price exceeds the Strike Price in respect of the Notional Quantity per Determination Period at a notional point within the IZTD (Interconnector Zeebrugge Terminal Distrigas) facilities on Distrigas system for a period from 06:00 (CET - Central European Time) of the 1st Day of the next Calendar Month to 06:00 (CET - Central European Time) of the 1st Day of the following Calendar Month at a strike of XXX quoted in Pounds Sterling per million of British thermal units</v>
      </c>
      <c r="N59" s="153"/>
      <c r="O59" s="153"/>
      <c r="P59" s="153"/>
      <c r="Q59" s="153"/>
      <c r="R59" s="153"/>
      <c r="S59" s="153"/>
      <c r="T59" s="153"/>
      <c r="U59" s="153"/>
      <c r="V59" s="153"/>
      <c r="W59" s="153"/>
      <c r="X59" s="153"/>
      <c r="Y59" s="153"/>
      <c r="Z59" s="153"/>
      <c r="AA59" s="153"/>
      <c r="AB59" s="153"/>
      <c r="AC59" s="153"/>
      <c r="AD59" s="153"/>
      <c r="AE59" s="153"/>
      <c r="AF59" s="153"/>
      <c r="AG59" s="153"/>
      <c r="AH59" s="153"/>
      <c r="AI59" s="153"/>
      <c r="AJ59" s="153"/>
      <c r="AK59" s="153"/>
      <c r="AL59" s="153"/>
      <c r="AM59" s="153"/>
      <c r="AN59" s="153"/>
      <c r="AO59" s="153"/>
      <c r="AP59" s="153"/>
      <c r="AQ59" s="153"/>
      <c r="AR59" s="153"/>
      <c r="AS59" s="153"/>
      <c r="AT59" s="153"/>
      <c r="AU59" s="153"/>
      <c r="AV59" s="153"/>
      <c r="AW59" s="153"/>
      <c r="AX59" s="153"/>
      <c r="AY59" s="153"/>
      <c r="AZ59" s="153"/>
      <c r="BA59" s="153"/>
      <c r="BB59" s="153"/>
      <c r="BC59" s="153"/>
    </row>
    <row r="60" spans="1:55" s="140" customFormat="1" ht="63.75" x14ac:dyDescent="0.2">
      <c r="A60" s="161" t="s">
        <v>826</v>
      </c>
      <c r="B60" s="155" t="s">
        <v>361</v>
      </c>
      <c r="C60" s="155" t="s">
        <v>695</v>
      </c>
      <c r="D60" s="155" t="s">
        <v>684</v>
      </c>
      <c r="E60" s="155" t="s">
        <v>75</v>
      </c>
      <c r="F60" s="155" t="s">
        <v>451</v>
      </c>
      <c r="G60" s="163" t="s">
        <v>650</v>
      </c>
      <c r="H60" s="164" t="s">
        <v>294</v>
      </c>
      <c r="I60" s="155" t="s">
        <v>358</v>
      </c>
      <c r="J60" s="155" t="s">
        <v>451</v>
      </c>
      <c r="K60" s="155" t="s">
        <v>79</v>
      </c>
      <c r="L60" s="155" t="s">
        <v>78</v>
      </c>
      <c r="M60" s="160" t="str">
        <f>UKGas!$D$61&amp;" at "&amp;ContGas!$C$30&amp;" for "&amp;ContGas!$C$43&amp;" at a strike of XXX quoted in "&amp;UKGas!$D$75&amp;" per "&amp;ContGas!$C$48</f>
        <v>A Transaction under which the Option Buyer has the right, in return for payment of the Premium, to receive after exercise of the Put Option on the Exercise Period, the Cash Settlement Amount if the Strike Price exceeds the Floating Price, in respect of the Notional Quantity per Determination Period at a notional point within the IZTD (Interconnector Zeebrugge Terminal Distrigas) facilities on Distrigas system for a period from 06:00 (CET - Central European Time) of the 1st Day of the next Calendar Month to 06:00 (CET - Central European Time) of the 1st Day of the following Calendar Month at a strike of XXX quoted in Pounds Sterling per million of British thermal units</v>
      </c>
      <c r="N60" s="153"/>
      <c r="O60" s="153"/>
      <c r="P60" s="153"/>
      <c r="Q60" s="153"/>
      <c r="R60" s="153"/>
      <c r="S60" s="153"/>
      <c r="T60" s="153"/>
      <c r="U60" s="153"/>
      <c r="V60" s="153"/>
      <c r="W60" s="153"/>
      <c r="X60" s="153"/>
      <c r="Y60" s="153"/>
      <c r="Z60" s="153"/>
      <c r="AA60" s="153"/>
      <c r="AB60" s="153"/>
      <c r="AC60" s="153"/>
      <c r="AD60" s="153"/>
      <c r="AE60" s="153"/>
      <c r="AF60" s="153"/>
      <c r="AG60" s="153"/>
      <c r="AH60" s="153"/>
      <c r="AI60" s="153"/>
      <c r="AJ60" s="153"/>
      <c r="AK60" s="153"/>
      <c r="AL60" s="153"/>
      <c r="AM60" s="153"/>
      <c r="AN60" s="153"/>
      <c r="AO60" s="153"/>
      <c r="AP60" s="153"/>
      <c r="AQ60" s="153"/>
      <c r="AR60" s="153"/>
      <c r="AS60" s="153"/>
      <c r="AT60" s="153"/>
      <c r="AU60" s="153"/>
      <c r="AV60" s="153"/>
      <c r="AW60" s="153"/>
      <c r="AX60" s="153"/>
      <c r="AY60" s="153"/>
      <c r="AZ60" s="153"/>
      <c r="BA60" s="153"/>
      <c r="BB60" s="153"/>
      <c r="BC60" s="153"/>
    </row>
    <row r="61" spans="1:55" s="140" customFormat="1" ht="56.25" customHeight="1" x14ac:dyDescent="0.2">
      <c r="A61" s="161" t="s">
        <v>826</v>
      </c>
      <c r="B61" s="155" t="s">
        <v>361</v>
      </c>
      <c r="C61" s="155" t="s">
        <v>695</v>
      </c>
      <c r="D61" s="155" t="s">
        <v>684</v>
      </c>
      <c r="E61" s="155" t="s">
        <v>255</v>
      </c>
      <c r="F61" s="155" t="s">
        <v>451</v>
      </c>
      <c r="G61" s="162" t="s">
        <v>302</v>
      </c>
      <c r="H61" s="164" t="s">
        <v>294</v>
      </c>
      <c r="I61" s="155" t="s">
        <v>358</v>
      </c>
      <c r="J61" s="155" t="s">
        <v>451</v>
      </c>
      <c r="K61" s="155" t="s">
        <v>79</v>
      </c>
      <c r="L61" s="155" t="s">
        <v>78</v>
      </c>
      <c r="M61" s="160" t="str">
        <f>UKGas!$D$60&amp;" at "&amp;ContGas!$C$30&amp;" for "&amp;ContGas!$C$33&amp;" at a strike of XXX quoted in "&amp;UKGas!$D$75&amp;" per "&amp;ContGas!$C$48</f>
        <v>A Transaction under which the Option Buyer has the right, in return for payment of the Premium, to receive after exercise of the Call Option on the Exercise Period, the Cash Settlement Amount if the Floating Price exceeds the Strike Price in respect of the Notional Quantity per Determination Period at a notional point within the IZTD (Interconnector Zeebrugge Terminal Distrigas) facilities on Distrigas system for a period from 0600 (CET - Central European Time) on the 1st day of the month to 0600 (CET - Central European Time) on the 1st day of the following month at a strike of XXX quoted in Pounds Sterling per million of British thermal units</v>
      </c>
      <c r="N61" s="153"/>
      <c r="O61" s="153"/>
      <c r="P61" s="153"/>
      <c r="Q61" s="153"/>
      <c r="R61" s="153"/>
      <c r="S61" s="153"/>
      <c r="T61" s="153"/>
      <c r="U61" s="153"/>
      <c r="V61" s="153"/>
      <c r="W61" s="153"/>
      <c r="X61" s="153"/>
      <c r="Y61" s="153"/>
      <c r="Z61" s="153"/>
      <c r="AA61" s="153"/>
      <c r="AB61" s="153"/>
      <c r="AC61" s="153"/>
      <c r="AD61" s="153"/>
      <c r="AE61" s="153"/>
      <c r="AF61" s="153"/>
      <c r="AG61" s="153"/>
      <c r="AH61" s="153"/>
      <c r="AI61" s="153"/>
      <c r="AJ61" s="153"/>
      <c r="AK61" s="153"/>
      <c r="AL61" s="153"/>
      <c r="AM61" s="153"/>
      <c r="AN61" s="153"/>
      <c r="AO61" s="153"/>
      <c r="AP61" s="153"/>
      <c r="AQ61" s="153"/>
      <c r="AR61" s="153"/>
      <c r="AS61" s="153"/>
      <c r="AT61" s="153"/>
      <c r="AU61" s="153"/>
      <c r="AV61" s="153"/>
      <c r="AW61" s="153"/>
      <c r="AX61" s="153"/>
      <c r="AY61" s="153"/>
      <c r="AZ61" s="153"/>
      <c r="BA61" s="153"/>
      <c r="BB61" s="153"/>
      <c r="BC61" s="153"/>
    </row>
    <row r="62" spans="1:55" s="140" customFormat="1" ht="57" customHeight="1" x14ac:dyDescent="0.2">
      <c r="A62" s="161" t="s">
        <v>826</v>
      </c>
      <c r="B62" s="155" t="s">
        <v>361</v>
      </c>
      <c r="C62" s="155" t="s">
        <v>695</v>
      </c>
      <c r="D62" s="155" t="s">
        <v>684</v>
      </c>
      <c r="E62" s="155" t="s">
        <v>75</v>
      </c>
      <c r="F62" s="155" t="s">
        <v>451</v>
      </c>
      <c r="G62" s="162" t="s">
        <v>302</v>
      </c>
      <c r="H62" s="164" t="s">
        <v>294</v>
      </c>
      <c r="I62" s="155" t="s">
        <v>358</v>
      </c>
      <c r="J62" s="155" t="s">
        <v>451</v>
      </c>
      <c r="K62" s="155" t="s">
        <v>79</v>
      </c>
      <c r="L62" s="155" t="s">
        <v>78</v>
      </c>
      <c r="M62" s="160" t="str">
        <f>UKGas!$D$61&amp;" at "&amp;ContGas!$C$30&amp;" for "&amp;ContGas!$C$33&amp;" at a strike of XXX quoted in "&amp;UKGas!$D$75&amp;" per "&amp;ContGas!$C$48</f>
        <v>A Transaction under which the Option Buyer has the right, in return for payment of the Premium, to receive after exercise of the Put Option on the Exercise Period, the Cash Settlement Amount if the Strike Price exceeds the Floating Price, in respect of the Notional Quantity per Determination Period at a notional point within the IZTD (Interconnector Zeebrugge Terminal Distrigas) facilities on Distrigas system for a period from 0600 (CET - Central European Time) on the 1st day of the month to 0600 (CET - Central European Time) on the 1st day of the following month at a strike of XXX quoted in Pounds Sterling per million of British thermal units</v>
      </c>
      <c r="N62" s="153"/>
      <c r="O62" s="153"/>
      <c r="P62" s="153"/>
      <c r="Q62" s="153"/>
      <c r="R62" s="153"/>
      <c r="S62" s="153"/>
      <c r="T62" s="153"/>
      <c r="U62" s="153"/>
      <c r="V62" s="153"/>
      <c r="W62" s="153"/>
      <c r="X62" s="153"/>
      <c r="Y62" s="153"/>
      <c r="Z62" s="153"/>
      <c r="AA62" s="153"/>
      <c r="AB62" s="153"/>
      <c r="AC62" s="153"/>
      <c r="AD62" s="153"/>
      <c r="AE62" s="153"/>
      <c r="AF62" s="153"/>
      <c r="AG62" s="153"/>
      <c r="AH62" s="153"/>
      <c r="AI62" s="153"/>
      <c r="AJ62" s="153"/>
      <c r="AK62" s="153"/>
      <c r="AL62" s="153"/>
      <c r="AM62" s="153"/>
      <c r="AN62" s="153"/>
      <c r="AO62" s="153"/>
      <c r="AP62" s="153"/>
      <c r="AQ62" s="153"/>
      <c r="AR62" s="153"/>
      <c r="AS62" s="153"/>
      <c r="AT62" s="153"/>
      <c r="AU62" s="153"/>
      <c r="AV62" s="153"/>
      <c r="AW62" s="153"/>
      <c r="AX62" s="153"/>
      <c r="AY62" s="153"/>
      <c r="AZ62" s="153"/>
      <c r="BA62" s="153"/>
      <c r="BB62" s="153"/>
      <c r="BC62" s="153"/>
    </row>
    <row r="63" spans="1:55" s="140" customFormat="1" ht="57" customHeight="1" x14ac:dyDescent="0.2">
      <c r="A63" s="161" t="s">
        <v>826</v>
      </c>
      <c r="B63" s="155" t="s">
        <v>361</v>
      </c>
      <c r="C63" s="155" t="s">
        <v>695</v>
      </c>
      <c r="D63" s="155" t="s">
        <v>684</v>
      </c>
      <c r="E63" s="155" t="s">
        <v>255</v>
      </c>
      <c r="F63" s="155" t="s">
        <v>451</v>
      </c>
      <c r="G63" s="162" t="s">
        <v>111</v>
      </c>
      <c r="H63" s="164" t="s">
        <v>294</v>
      </c>
      <c r="I63" s="155" t="s">
        <v>358</v>
      </c>
      <c r="J63" s="155" t="s">
        <v>451</v>
      </c>
      <c r="K63" s="155" t="s">
        <v>79</v>
      </c>
      <c r="L63" s="155" t="s">
        <v>78</v>
      </c>
      <c r="M63" s="160" t="str">
        <f>UKGas!$D$60&amp;" at "&amp;ContGas!$C$30&amp;" for "&amp;ContGas!$C$34&amp;" at a strike of XXX quoted in "&amp;UKGas!$D$75&amp;" per "&amp;ContGas!$C$48</f>
        <v>A Transaction under which the Option Buyer has the right, in return for payment of the Premium, to receive after exercise of the Call Option on the Exercise Period, the Cash Settlement Amount if the Floating Price exceeds the Strike Price in respect of the Notional Quantity per Determination Period at a notional point within the IZTD (Interconnector Zeebrugge Terminal Distrigas) facilities on Distrigas system for a period from 0600 (CET - Central European Time) 1st January to 0600 (CET - Central European Time) 1st April at a strike of XXX quoted in Pounds Sterling per million of British thermal units</v>
      </c>
      <c r="N63" s="153"/>
      <c r="O63" s="153"/>
      <c r="P63" s="153"/>
      <c r="Q63" s="153"/>
      <c r="R63" s="153"/>
      <c r="S63" s="153"/>
      <c r="T63" s="153"/>
      <c r="U63" s="153"/>
      <c r="V63" s="153"/>
      <c r="W63" s="153"/>
      <c r="X63" s="153"/>
      <c r="Y63" s="153"/>
      <c r="Z63" s="153"/>
      <c r="AA63" s="153"/>
      <c r="AB63" s="153"/>
      <c r="AC63" s="153"/>
      <c r="AD63" s="153"/>
      <c r="AE63" s="153"/>
      <c r="AF63" s="153"/>
      <c r="AG63" s="153"/>
      <c r="AH63" s="153"/>
      <c r="AI63" s="153"/>
      <c r="AJ63" s="153"/>
      <c r="AK63" s="153"/>
      <c r="AL63" s="153"/>
      <c r="AM63" s="153"/>
      <c r="AN63" s="153"/>
      <c r="AO63" s="153"/>
      <c r="AP63" s="153"/>
      <c r="AQ63" s="153"/>
      <c r="AR63" s="153"/>
      <c r="AS63" s="153"/>
      <c r="AT63" s="153"/>
      <c r="AU63" s="153"/>
      <c r="AV63" s="153"/>
      <c r="AW63" s="153"/>
      <c r="AX63" s="153"/>
      <c r="AY63" s="153"/>
      <c r="AZ63" s="153"/>
      <c r="BA63" s="153"/>
      <c r="BB63" s="153"/>
      <c r="BC63" s="153"/>
    </row>
    <row r="64" spans="1:55" s="140" customFormat="1" ht="55.5" customHeight="1" x14ac:dyDescent="0.2">
      <c r="A64" s="161" t="s">
        <v>826</v>
      </c>
      <c r="B64" s="155" t="s">
        <v>361</v>
      </c>
      <c r="C64" s="155" t="s">
        <v>695</v>
      </c>
      <c r="D64" s="155" t="s">
        <v>684</v>
      </c>
      <c r="E64" s="155" t="s">
        <v>75</v>
      </c>
      <c r="F64" s="155" t="s">
        <v>451</v>
      </c>
      <c r="G64" s="162" t="s">
        <v>111</v>
      </c>
      <c r="H64" s="164" t="s">
        <v>294</v>
      </c>
      <c r="I64" s="155" t="s">
        <v>358</v>
      </c>
      <c r="J64" s="155" t="s">
        <v>451</v>
      </c>
      <c r="K64" s="155" t="s">
        <v>79</v>
      </c>
      <c r="L64" s="155" t="s">
        <v>78</v>
      </c>
      <c r="M64" s="160" t="str">
        <f>UKGas!$D$61&amp;" at "&amp;ContGas!$C$30&amp;" for "&amp;ContGas!$C$34&amp;" at a strike of XXX quoted in "&amp;UKGas!$D$75&amp;" per "&amp;ContGas!$C$48</f>
        <v>A Transaction under which the Option Buyer has the right, in return for payment of the Premium, to receive after exercise of the Put Option on the Exercise Period, the Cash Settlement Amount if the Strike Price exceeds the Floating Price, in respect of the Notional Quantity per Determination Period at a notional point within the IZTD (Interconnector Zeebrugge Terminal Distrigas) facilities on Distrigas system for a period from 0600 (CET - Central European Time) 1st January to 0600 (CET - Central European Time) 1st April at a strike of XXX quoted in Pounds Sterling per million of British thermal units</v>
      </c>
      <c r="N64" s="153"/>
      <c r="O64" s="153"/>
      <c r="P64" s="153"/>
      <c r="Q64" s="153"/>
      <c r="R64" s="153"/>
      <c r="S64" s="153"/>
      <c r="T64" s="153"/>
      <c r="U64" s="153"/>
      <c r="V64" s="153"/>
      <c r="W64" s="153"/>
      <c r="X64" s="153"/>
      <c r="Y64" s="153"/>
      <c r="Z64" s="153"/>
      <c r="AA64" s="153"/>
      <c r="AB64" s="153"/>
      <c r="AC64" s="153"/>
      <c r="AD64" s="153"/>
      <c r="AE64" s="153"/>
      <c r="AF64" s="153"/>
      <c r="AG64" s="153"/>
      <c r="AH64" s="153"/>
      <c r="AI64" s="153"/>
      <c r="AJ64" s="153"/>
      <c r="AK64" s="153"/>
      <c r="AL64" s="153"/>
      <c r="AM64" s="153"/>
      <c r="AN64" s="153"/>
      <c r="AO64" s="153"/>
      <c r="AP64" s="153"/>
      <c r="AQ64" s="153"/>
      <c r="AR64" s="153"/>
      <c r="AS64" s="153"/>
      <c r="AT64" s="153"/>
      <c r="AU64" s="153"/>
      <c r="AV64" s="153"/>
      <c r="AW64" s="153"/>
      <c r="AX64" s="153"/>
      <c r="AY64" s="153"/>
      <c r="AZ64" s="153"/>
      <c r="BA64" s="153"/>
      <c r="BB64" s="153"/>
      <c r="BC64" s="153"/>
    </row>
    <row r="65" spans="1:55" s="140" customFormat="1" ht="65.25" customHeight="1" x14ac:dyDescent="0.2">
      <c r="A65" s="161" t="s">
        <v>826</v>
      </c>
      <c r="B65" s="155" t="s">
        <v>361</v>
      </c>
      <c r="C65" s="155" t="s">
        <v>695</v>
      </c>
      <c r="D65" s="155" t="s">
        <v>684</v>
      </c>
      <c r="E65" s="155" t="s">
        <v>255</v>
      </c>
      <c r="F65" s="155" t="s">
        <v>451</v>
      </c>
      <c r="G65" s="162" t="s">
        <v>303</v>
      </c>
      <c r="H65" s="164" t="s">
        <v>294</v>
      </c>
      <c r="I65" s="155" t="s">
        <v>358</v>
      </c>
      <c r="J65" s="155" t="s">
        <v>451</v>
      </c>
      <c r="K65" s="155" t="s">
        <v>79</v>
      </c>
      <c r="L65" s="155" t="s">
        <v>78</v>
      </c>
      <c r="M65" s="160" t="str">
        <f>UKGas!$D$60&amp;" at "&amp;ContGas!$C$30&amp;" for "&amp;ContGas!$C$44&amp;" at a strike of XXX quoted in "&amp;UKGas!$D$75&amp;" per "&amp;ContGas!$C$48</f>
        <v>A Transaction under which the Option Buyer has the right, in return for payment of the Premium, to receive after exercise of the Call Option on the Exercise Period, the Cash Settlement Amount if the Floating Price exceeds the Strike Price in respect of the Notional Quantity per Determination Period at a notional point within the IZTD (Interconnector Zeebrugge Terminal Distrigas) facilities on Distrigas system for a period from 06:00 (CET - Central European Time) on the Starting Date  to 06:00 (CET - Central European Time) on the day next after the Ending Date of the period at a strike of XXX quoted in Pounds Sterling per million of British thermal units</v>
      </c>
      <c r="N65" s="153"/>
      <c r="O65" s="153"/>
      <c r="P65" s="153"/>
      <c r="Q65" s="153"/>
      <c r="R65" s="153"/>
      <c r="S65" s="153"/>
      <c r="T65" s="153"/>
      <c r="U65" s="153"/>
      <c r="V65" s="153"/>
      <c r="W65" s="153"/>
      <c r="X65" s="153"/>
      <c r="Y65" s="153"/>
      <c r="Z65" s="153"/>
      <c r="AA65" s="153"/>
      <c r="AB65" s="153"/>
      <c r="AC65" s="153"/>
      <c r="AD65" s="153"/>
      <c r="AE65" s="153"/>
      <c r="AF65" s="153"/>
      <c r="AG65" s="153"/>
      <c r="AH65" s="153"/>
      <c r="AI65" s="153"/>
      <c r="AJ65" s="153"/>
      <c r="AK65" s="153"/>
      <c r="AL65" s="153"/>
      <c r="AM65" s="153"/>
      <c r="AN65" s="153"/>
      <c r="AO65" s="153"/>
      <c r="AP65" s="153"/>
      <c r="AQ65" s="153"/>
      <c r="AR65" s="153"/>
      <c r="AS65" s="153"/>
      <c r="AT65" s="153"/>
      <c r="AU65" s="153"/>
      <c r="AV65" s="153"/>
      <c r="AW65" s="153"/>
      <c r="AX65" s="153"/>
      <c r="AY65" s="153"/>
      <c r="AZ65" s="153"/>
      <c r="BA65" s="153"/>
      <c r="BB65" s="153"/>
      <c r="BC65" s="153"/>
    </row>
    <row r="66" spans="1:55" s="140" customFormat="1" ht="66" customHeight="1" x14ac:dyDescent="0.2">
      <c r="A66" s="161" t="s">
        <v>826</v>
      </c>
      <c r="B66" s="155" t="s">
        <v>361</v>
      </c>
      <c r="C66" s="155" t="s">
        <v>695</v>
      </c>
      <c r="D66" s="155" t="s">
        <v>684</v>
      </c>
      <c r="E66" s="155" t="s">
        <v>75</v>
      </c>
      <c r="F66" s="155" t="s">
        <v>451</v>
      </c>
      <c r="G66" s="162" t="s">
        <v>303</v>
      </c>
      <c r="H66" s="164" t="s">
        <v>294</v>
      </c>
      <c r="I66" s="155" t="s">
        <v>358</v>
      </c>
      <c r="J66" s="155" t="s">
        <v>451</v>
      </c>
      <c r="K66" s="155" t="s">
        <v>79</v>
      </c>
      <c r="L66" s="155" t="s">
        <v>78</v>
      </c>
      <c r="M66" s="160" t="str">
        <f>UKGas!$D$61&amp;" at "&amp;ContGas!$C$30&amp;" for "&amp;ContGas!$C$44&amp;" at a strike of XXX quoted in "&amp;UKGas!$D$75&amp;" per "&amp;ContGas!$C$48</f>
        <v>A Transaction under which the Option Buyer has the right, in return for payment of the Premium, to receive after exercise of the Put Option on the Exercise Period, the Cash Settlement Amount if the Strike Price exceeds the Floating Price, in respect of the Notional Quantity per Determination Period at a notional point within the IZTD (Interconnector Zeebrugge Terminal Distrigas) facilities on Distrigas system for a period from 06:00 (CET - Central European Time) on the Starting Date  to 06:00 (CET - Central European Time) on the day next after the Ending Date of the period at a strike of XXX quoted in Pounds Sterling per million of British thermal units</v>
      </c>
      <c r="N66" s="153"/>
      <c r="O66" s="153"/>
      <c r="P66" s="153"/>
      <c r="Q66" s="153"/>
      <c r="R66" s="153"/>
      <c r="S66" s="153"/>
      <c r="T66" s="153"/>
      <c r="U66" s="153"/>
      <c r="V66" s="153"/>
      <c r="W66" s="153"/>
      <c r="X66" s="153"/>
      <c r="Y66" s="153"/>
      <c r="Z66" s="153"/>
      <c r="AA66" s="153"/>
      <c r="AB66" s="153"/>
      <c r="AC66" s="153"/>
      <c r="AD66" s="153"/>
      <c r="AE66" s="153"/>
      <c r="AF66" s="153"/>
      <c r="AG66" s="153"/>
      <c r="AH66" s="153"/>
      <c r="AI66" s="153"/>
      <c r="AJ66" s="153"/>
      <c r="AK66" s="153"/>
      <c r="AL66" s="153"/>
      <c r="AM66" s="153"/>
      <c r="AN66" s="153"/>
      <c r="AO66" s="153"/>
      <c r="AP66" s="153"/>
      <c r="AQ66" s="153"/>
      <c r="AR66" s="153"/>
      <c r="AS66" s="153"/>
      <c r="AT66" s="153"/>
      <c r="AU66" s="153"/>
      <c r="AV66" s="153"/>
      <c r="AW66" s="153"/>
      <c r="AX66" s="153"/>
      <c r="AY66" s="153"/>
      <c r="AZ66" s="153"/>
      <c r="BA66" s="153"/>
      <c r="BB66" s="153"/>
      <c r="BC66" s="153"/>
    </row>
    <row r="67" spans="1:55" s="140" customFormat="1" ht="80.25" customHeight="1" x14ac:dyDescent="0.2">
      <c r="A67" s="161" t="s">
        <v>826</v>
      </c>
      <c r="B67" s="155" t="s">
        <v>361</v>
      </c>
      <c r="C67" s="155" t="s">
        <v>695</v>
      </c>
      <c r="D67" s="155" t="s">
        <v>449</v>
      </c>
      <c r="E67" s="155" t="s">
        <v>451</v>
      </c>
      <c r="F67" s="155" t="s">
        <v>451</v>
      </c>
      <c r="G67" s="162" t="s">
        <v>111</v>
      </c>
      <c r="H67" s="164" t="s">
        <v>294</v>
      </c>
      <c r="I67" s="155" t="s">
        <v>451</v>
      </c>
      <c r="J67" s="155" t="s">
        <v>451</v>
      </c>
      <c r="K67" s="155" t="s">
        <v>79</v>
      </c>
      <c r="L67" s="155" t="s">
        <v>78</v>
      </c>
      <c r="M67" s="160" t="str">
        <f>UKGas!$D$64&amp;" at "&amp;ContGas!$C$30&amp;" for "&amp;ContGas!$C$34&amp;" quoted in "&amp;UKGas!$D$75&amp;" per "&amp;UKGas!D70</f>
        <v>A Transaction under which a physical volume, nominated by the buyer on a daily basis between zero and x% of the daily contract quantity, is exchanged  for a fixed price over a specified period. The buyer has a Take or Pay obligation over the period for the volume equal to the number of days in the period multiplied by the daily contract quantity mulyiplied by y%. Daily nominations are required by 3.30pm on the previous gas day. Swing is quoted as x%/y% at a notional point within the IZTD (Interconnector Zeebrugge Terminal Distrigas) facilities on Distrigas system for a period from 0600 (CET - Central European Time) 1st January to 0600 (CET - Central European Time) 1st April quoted in Pounds Sterling per million of British thermal units</v>
      </c>
      <c r="N67" s="153"/>
      <c r="O67" s="153"/>
      <c r="P67" s="153"/>
      <c r="Q67" s="153"/>
      <c r="R67" s="153"/>
      <c r="S67" s="153"/>
      <c r="T67" s="153"/>
      <c r="U67" s="153"/>
      <c r="V67" s="153"/>
      <c r="W67" s="153"/>
      <c r="X67" s="153"/>
      <c r="Y67" s="153"/>
      <c r="Z67" s="153"/>
      <c r="AA67" s="153"/>
      <c r="AB67" s="153"/>
      <c r="AC67" s="153"/>
      <c r="AD67" s="153"/>
      <c r="AE67" s="153"/>
      <c r="AF67" s="153"/>
      <c r="AG67" s="153"/>
      <c r="AH67" s="153"/>
      <c r="AI67" s="153"/>
      <c r="AJ67" s="153"/>
      <c r="AK67" s="153"/>
      <c r="AL67" s="153"/>
      <c r="AM67" s="153"/>
      <c r="AN67" s="153"/>
      <c r="AO67" s="153"/>
      <c r="AP67" s="153"/>
      <c r="AQ67" s="153"/>
      <c r="AR67" s="153"/>
      <c r="AS67" s="153"/>
      <c r="AT67" s="153"/>
      <c r="AU67" s="153"/>
      <c r="AV67" s="153"/>
      <c r="AW67" s="153"/>
      <c r="AX67" s="153"/>
      <c r="AY67" s="153"/>
      <c r="AZ67" s="153"/>
      <c r="BA67" s="153"/>
      <c r="BB67" s="153"/>
      <c r="BC67" s="153"/>
    </row>
    <row r="68" spans="1:55" s="140" customFormat="1" ht="68.25" customHeight="1" x14ac:dyDescent="0.2">
      <c r="A68" s="161" t="s">
        <v>826</v>
      </c>
      <c r="B68" s="155" t="s">
        <v>361</v>
      </c>
      <c r="C68" s="155" t="s">
        <v>695</v>
      </c>
      <c r="D68" s="155" t="s">
        <v>449</v>
      </c>
      <c r="E68" s="155" t="s">
        <v>451</v>
      </c>
      <c r="F68" s="155" t="s">
        <v>451</v>
      </c>
      <c r="G68" s="162" t="s">
        <v>254</v>
      </c>
      <c r="H68" s="164" t="s">
        <v>294</v>
      </c>
      <c r="I68" s="155" t="s">
        <v>451</v>
      </c>
      <c r="J68" s="155" t="s">
        <v>451</v>
      </c>
      <c r="K68" s="155" t="s">
        <v>79</v>
      </c>
      <c r="L68" s="155" t="s">
        <v>78</v>
      </c>
      <c r="M68" s="160" t="str">
        <f>UKGas!$D$64&amp;" at "&amp;ContGas!$C$30&amp;" for "&amp;ContGas!D38&amp;" quoted in "&amp;UKGas!$D$75&amp;" per "&amp;UKGas!D70</f>
        <v>A Transaction under which a physical volume, nominated by the buyer on a daily basis between zero and x% of the daily contract quantity, is exchanged  for a fixed price over a specified period. The buyer has a Take or Pay obligation over the period for the volume equal to the number of days in the period multiplied by the daily contract quantity mulyiplied by y%. Daily nominations are required by 3.30pm on the previous gas day. Swing is quoted as x%/y% at a notional point within the IZTD (Interconnector Zeebrugge Terminal Distrigas) facilities on Distrigas system for  quoted in Pounds Sterling per million of British thermal units</v>
      </c>
      <c r="N68" s="153"/>
      <c r="O68" s="153"/>
      <c r="P68" s="153"/>
      <c r="Q68" s="153"/>
      <c r="R68" s="153"/>
      <c r="S68" s="153"/>
      <c r="T68" s="153"/>
      <c r="U68" s="153"/>
      <c r="V68" s="153"/>
      <c r="W68" s="153"/>
      <c r="X68" s="153"/>
      <c r="Y68" s="153"/>
      <c r="Z68" s="153"/>
      <c r="AA68" s="153"/>
      <c r="AB68" s="153"/>
      <c r="AC68" s="153"/>
      <c r="AD68" s="153"/>
      <c r="AE68" s="153"/>
      <c r="AF68" s="153"/>
      <c r="AG68" s="153"/>
      <c r="AH68" s="153"/>
      <c r="AI68" s="153"/>
      <c r="AJ68" s="153"/>
      <c r="AK68" s="153"/>
      <c r="AL68" s="153"/>
      <c r="AM68" s="153"/>
      <c r="AN68" s="153"/>
      <c r="AO68" s="153"/>
      <c r="AP68" s="153"/>
      <c r="AQ68" s="153"/>
      <c r="AR68" s="153"/>
      <c r="AS68" s="153"/>
      <c r="AT68" s="153"/>
      <c r="AU68" s="153"/>
      <c r="AV68" s="153"/>
      <c r="AW68" s="153"/>
      <c r="AX68" s="153"/>
      <c r="AY68" s="153"/>
      <c r="AZ68" s="153"/>
      <c r="BA68" s="153"/>
      <c r="BB68" s="153"/>
      <c r="BC68" s="153"/>
    </row>
    <row r="69" spans="1:55" s="140" customFormat="1" ht="69.75" customHeight="1" x14ac:dyDescent="0.2">
      <c r="A69" s="161" t="s">
        <v>826</v>
      </c>
      <c r="B69" s="155" t="s">
        <v>361</v>
      </c>
      <c r="C69" s="155" t="s">
        <v>695</v>
      </c>
      <c r="D69" s="155" t="s">
        <v>449</v>
      </c>
      <c r="E69" s="155" t="s">
        <v>451</v>
      </c>
      <c r="F69" s="155" t="s">
        <v>451</v>
      </c>
      <c r="G69" s="162" t="s">
        <v>138</v>
      </c>
      <c r="H69" s="164" t="s">
        <v>294</v>
      </c>
      <c r="I69" s="155" t="s">
        <v>451</v>
      </c>
      <c r="J69" s="155" t="s">
        <v>451</v>
      </c>
      <c r="K69" s="155" t="s">
        <v>79</v>
      </c>
      <c r="L69" s="155" t="s">
        <v>78</v>
      </c>
      <c r="M69" s="160" t="str">
        <f>UKGas!$D$64&amp;" at "&amp;ContGas!$C$30&amp;" for "&amp;ContGas!D39&amp;" quoted in "&amp;UKGas!$D$75&amp;" per "&amp;UKGas!D70</f>
        <v>A Transaction under which a physical volume, nominated by the buyer on a daily basis between zero and x% of the daily contract quantity, is exchanged  for a fixed price over a specified period. The buyer has a Take or Pay obligation over the period for the volume equal to the number of days in the period multiplied by the daily contract quantity mulyiplied by y%. Daily nominations are required by 3.30pm on the previous gas day. Swing is quoted as x%/y% at a notional point within the IZTD (Interconnector Zeebrugge Terminal Distrigas) facilities on Distrigas system for  quoted in Pounds Sterling per million of British thermal units</v>
      </c>
      <c r="N69" s="153"/>
      <c r="O69" s="153"/>
      <c r="P69" s="153"/>
      <c r="Q69" s="153"/>
      <c r="R69" s="153"/>
      <c r="S69" s="153"/>
      <c r="T69" s="153"/>
      <c r="U69" s="153"/>
      <c r="V69" s="153"/>
      <c r="W69" s="153"/>
      <c r="X69" s="153"/>
      <c r="Y69" s="153"/>
      <c r="Z69" s="153"/>
      <c r="AA69" s="153"/>
      <c r="AB69" s="153"/>
      <c r="AC69" s="153"/>
      <c r="AD69" s="153"/>
      <c r="AE69" s="153"/>
      <c r="AF69" s="153"/>
      <c r="AG69" s="153"/>
      <c r="AH69" s="153"/>
      <c r="AI69" s="153"/>
      <c r="AJ69" s="153"/>
      <c r="AK69" s="153"/>
      <c r="AL69" s="153"/>
      <c r="AM69" s="153"/>
      <c r="AN69" s="153"/>
      <c r="AO69" s="153"/>
      <c r="AP69" s="153"/>
      <c r="AQ69" s="153"/>
      <c r="AR69" s="153"/>
      <c r="AS69" s="153"/>
      <c r="AT69" s="153"/>
      <c r="AU69" s="153"/>
      <c r="AV69" s="153"/>
      <c r="AW69" s="153"/>
      <c r="AX69" s="153"/>
      <c r="AY69" s="153"/>
      <c r="AZ69" s="153"/>
      <c r="BA69" s="153"/>
      <c r="BB69" s="153"/>
      <c r="BC69" s="153"/>
    </row>
    <row r="70" spans="1:55" s="140" customFormat="1" ht="51" x14ac:dyDescent="0.2">
      <c r="A70" s="161" t="s">
        <v>826</v>
      </c>
      <c r="B70" s="155" t="s">
        <v>361</v>
      </c>
      <c r="C70" s="155" t="s">
        <v>695</v>
      </c>
      <c r="D70" s="155" t="s">
        <v>687</v>
      </c>
      <c r="E70" s="155" t="s">
        <v>451</v>
      </c>
      <c r="F70" s="155" t="s">
        <v>451</v>
      </c>
      <c r="G70" s="163" t="s">
        <v>659</v>
      </c>
      <c r="H70" s="155" t="s">
        <v>681</v>
      </c>
      <c r="I70" s="155" t="s">
        <v>358</v>
      </c>
      <c r="J70" s="155" t="s">
        <v>451</v>
      </c>
      <c r="K70" s="155" t="s">
        <v>79</v>
      </c>
      <c r="L70" s="155" t="s">
        <v>78</v>
      </c>
      <c r="M70" s="160" t="str">
        <f>UKGas!$D$65&amp;" at "&amp;ContGas!$C$30&amp;" for "&amp;UKGas!$D$49&amp;" quoted in "&amp;UKGas!$D$75&amp;" per "&amp;UKGas!$D$70</f>
        <v>NTS system entry capacity as defined under the Network Code section 1.2.3.(a) at a notional point within the IZTD (Interconnector Zeebrugge Terminal Distrigas) facilities on Distrigas system for the period from 06:00 hrs on a Day to 06:00 hrs of the first Day of the following month quoted in Pounds Sterling per million of British thermal units</v>
      </c>
      <c r="N70" s="153"/>
      <c r="O70" s="153"/>
      <c r="P70" s="153"/>
      <c r="Q70" s="153"/>
      <c r="R70" s="153"/>
      <c r="S70" s="153"/>
      <c r="T70" s="153"/>
      <c r="U70" s="153"/>
      <c r="V70" s="153"/>
      <c r="W70" s="153"/>
      <c r="X70" s="153"/>
      <c r="Y70" s="153"/>
      <c r="Z70" s="153"/>
      <c r="AA70" s="153"/>
      <c r="AB70" s="153"/>
      <c r="AC70" s="153"/>
      <c r="AD70" s="153"/>
      <c r="AE70" s="153"/>
      <c r="AF70" s="153"/>
      <c r="AG70" s="153"/>
      <c r="AH70" s="153"/>
      <c r="AI70" s="153"/>
      <c r="AJ70" s="153"/>
      <c r="AK70" s="153"/>
      <c r="AL70" s="153"/>
      <c r="AM70" s="153"/>
      <c r="AN70" s="153"/>
      <c r="AO70" s="153"/>
      <c r="AP70" s="153"/>
      <c r="AQ70" s="153"/>
      <c r="AR70" s="153"/>
      <c r="AS70" s="153"/>
      <c r="AT70" s="153"/>
      <c r="AU70" s="153"/>
      <c r="AV70" s="153"/>
      <c r="AW70" s="153"/>
      <c r="AX70" s="153"/>
      <c r="AY70" s="153"/>
      <c r="AZ70" s="153"/>
      <c r="BA70" s="153"/>
      <c r="BB70" s="153"/>
      <c r="BC70" s="153"/>
    </row>
    <row r="71" spans="1:55" s="140" customFormat="1" ht="51" x14ac:dyDescent="0.2">
      <c r="A71" s="161" t="s">
        <v>826</v>
      </c>
      <c r="B71" s="155" t="s">
        <v>361</v>
      </c>
      <c r="C71" s="155" t="s">
        <v>695</v>
      </c>
      <c r="D71" s="155" t="s">
        <v>687</v>
      </c>
      <c r="E71" s="155" t="s">
        <v>451</v>
      </c>
      <c r="F71" s="155" t="s">
        <v>451</v>
      </c>
      <c r="G71" s="163" t="s">
        <v>650</v>
      </c>
      <c r="H71" s="164" t="s">
        <v>681</v>
      </c>
      <c r="I71" s="155" t="s">
        <v>358</v>
      </c>
      <c r="J71" s="155" t="s">
        <v>451</v>
      </c>
      <c r="K71" s="155" t="s">
        <v>79</v>
      </c>
      <c r="L71" s="155" t="s">
        <v>78</v>
      </c>
      <c r="M71" s="160" t="str">
        <f>UKGas!$D$65&amp;" at "&amp;ContGas!D43&amp;" for "&amp;UKGas!$D$49&amp;" quoted in "&amp;UKGas!$D$75&amp;" per "&amp;UKGas!$D$70</f>
        <v>NTS system entry capacity as defined under the Network Code section 1.2.3.(a) at  for the period from 06:00 hrs on a Day to 06:00 hrs of the first Day of the following month quoted in Pounds Sterling per million of British thermal units</v>
      </c>
      <c r="N71" s="153"/>
      <c r="O71" s="153"/>
      <c r="P71" s="153"/>
      <c r="Q71" s="153"/>
      <c r="R71" s="153"/>
      <c r="S71" s="153"/>
      <c r="T71" s="153"/>
      <c r="U71" s="153"/>
      <c r="V71" s="153"/>
      <c r="W71" s="153"/>
      <c r="X71" s="153"/>
      <c r="Y71" s="153"/>
      <c r="Z71" s="153"/>
      <c r="AA71" s="153"/>
      <c r="AB71" s="153"/>
      <c r="AC71" s="153"/>
      <c r="AD71" s="153"/>
      <c r="AE71" s="153"/>
      <c r="AF71" s="153"/>
      <c r="AG71" s="153"/>
      <c r="AH71" s="153"/>
      <c r="AI71" s="153"/>
      <c r="AJ71" s="153"/>
      <c r="AK71" s="153"/>
      <c r="AL71" s="153"/>
      <c r="AM71" s="153"/>
      <c r="AN71" s="153"/>
      <c r="AO71" s="153"/>
      <c r="AP71" s="153"/>
      <c r="AQ71" s="153"/>
      <c r="AR71" s="153"/>
      <c r="AS71" s="153"/>
      <c r="AT71" s="153"/>
      <c r="AU71" s="153"/>
      <c r="AV71" s="153"/>
      <c r="AW71" s="153"/>
      <c r="AX71" s="153"/>
      <c r="AY71" s="153"/>
      <c r="AZ71" s="153"/>
      <c r="BA71" s="153"/>
      <c r="BB71" s="153"/>
      <c r="BC71" s="153"/>
    </row>
    <row r="72" spans="1:55" s="140" customFormat="1" ht="52.5" customHeight="1" x14ac:dyDescent="0.2">
      <c r="A72" s="161" t="s">
        <v>826</v>
      </c>
      <c r="B72" s="155" t="s">
        <v>361</v>
      </c>
      <c r="C72" s="155" t="s">
        <v>695</v>
      </c>
      <c r="D72" s="155" t="s">
        <v>687</v>
      </c>
      <c r="E72" s="155" t="s">
        <v>451</v>
      </c>
      <c r="F72" s="155" t="s">
        <v>451</v>
      </c>
      <c r="G72" s="162" t="s">
        <v>302</v>
      </c>
      <c r="H72" s="164" t="s">
        <v>681</v>
      </c>
      <c r="I72" s="155" t="s">
        <v>358</v>
      </c>
      <c r="J72" s="155" t="s">
        <v>451</v>
      </c>
      <c r="K72" s="155" t="s">
        <v>79</v>
      </c>
      <c r="L72" s="155" t="s">
        <v>78</v>
      </c>
      <c r="M72" s="160" t="str">
        <f>UKGas!$D$65&amp;" at "&amp;ContGas!D33&amp;" for "&amp;UKGas!$D$49&amp;" quoted in "&amp;UKGas!$D$75&amp;" per "&amp;UKGas!$D$70</f>
        <v>NTS system entry capacity as defined under the Network Code section 1.2.3.(a) at  for the period from 06:00 hrs on a Day to 06:00 hrs of the first Day of the following month quoted in Pounds Sterling per million of British thermal units</v>
      </c>
      <c r="N72" s="153"/>
      <c r="O72" s="153"/>
      <c r="P72" s="153"/>
      <c r="Q72" s="153"/>
      <c r="R72" s="153"/>
      <c r="S72" s="153"/>
      <c r="T72" s="153"/>
      <c r="U72" s="153"/>
      <c r="V72" s="153"/>
      <c r="W72" s="153"/>
      <c r="X72" s="153"/>
      <c r="Y72" s="153"/>
      <c r="Z72" s="153"/>
      <c r="AA72" s="153"/>
      <c r="AB72" s="153"/>
      <c r="AC72" s="153"/>
      <c r="AD72" s="153"/>
      <c r="AE72" s="153"/>
      <c r="AF72" s="153"/>
      <c r="AG72" s="153"/>
      <c r="AH72" s="153"/>
      <c r="AI72" s="153"/>
      <c r="AJ72" s="153"/>
      <c r="AK72" s="153"/>
      <c r="AL72" s="153"/>
      <c r="AM72" s="153"/>
      <c r="AN72" s="153"/>
      <c r="AO72" s="153"/>
      <c r="AP72" s="153"/>
      <c r="AQ72" s="153"/>
      <c r="AR72" s="153"/>
      <c r="AS72" s="153"/>
      <c r="AT72" s="153"/>
      <c r="AU72" s="153"/>
      <c r="AV72" s="153"/>
      <c r="AW72" s="153"/>
      <c r="AX72" s="153"/>
      <c r="AY72" s="153"/>
      <c r="AZ72" s="153"/>
      <c r="BA72" s="153"/>
      <c r="BB72" s="153"/>
      <c r="BC72" s="153"/>
    </row>
    <row r="73" spans="1:55" s="140" customFormat="1" ht="51" x14ac:dyDescent="0.2">
      <c r="A73" s="161" t="s">
        <v>826</v>
      </c>
      <c r="B73" s="155" t="s">
        <v>361</v>
      </c>
      <c r="C73" s="155" t="s">
        <v>695</v>
      </c>
      <c r="D73" s="155" t="s">
        <v>687</v>
      </c>
      <c r="E73" s="155" t="s">
        <v>451</v>
      </c>
      <c r="F73" s="155" t="s">
        <v>451</v>
      </c>
      <c r="G73" s="162" t="s">
        <v>303</v>
      </c>
      <c r="H73" s="164" t="s">
        <v>681</v>
      </c>
      <c r="I73" s="155" t="s">
        <v>358</v>
      </c>
      <c r="J73" s="155" t="s">
        <v>451</v>
      </c>
      <c r="K73" s="155" t="s">
        <v>79</v>
      </c>
      <c r="L73" s="155" t="s">
        <v>78</v>
      </c>
      <c r="M73" s="160" t="str">
        <f>UKGas!$D$65&amp;" at "&amp;ContGas!D44&amp;" for "&amp;UKGas!$D$49&amp;" quoted in "&amp;UKGas!$D$75&amp;" per "&amp;UKGas!$D$70</f>
        <v>NTS system entry capacity as defined under the Network Code section 1.2.3.(a) at  for the period from 06:00 hrs on a Day to 06:00 hrs of the first Day of the following month quoted in Pounds Sterling per million of British thermal units</v>
      </c>
      <c r="N73" s="153"/>
      <c r="O73" s="153"/>
      <c r="P73" s="153"/>
      <c r="Q73" s="153"/>
      <c r="R73" s="153"/>
      <c r="S73" s="153"/>
      <c r="T73" s="153"/>
      <c r="U73" s="153"/>
      <c r="V73" s="153"/>
      <c r="W73" s="153"/>
      <c r="X73" s="153"/>
      <c r="Y73" s="153"/>
      <c r="Z73" s="153"/>
      <c r="AA73" s="153"/>
      <c r="AB73" s="153"/>
      <c r="AC73" s="153"/>
      <c r="AD73" s="153"/>
      <c r="AE73" s="153"/>
      <c r="AF73" s="153"/>
      <c r="AG73" s="153"/>
      <c r="AH73" s="153"/>
      <c r="AI73" s="153"/>
      <c r="AJ73" s="153"/>
      <c r="AK73" s="153"/>
      <c r="AL73" s="153"/>
      <c r="AM73" s="153"/>
      <c r="AN73" s="153"/>
      <c r="AO73" s="153"/>
      <c r="AP73" s="153"/>
      <c r="AQ73" s="153"/>
      <c r="AR73" s="153"/>
      <c r="AS73" s="153"/>
      <c r="AT73" s="153"/>
      <c r="AU73" s="153"/>
      <c r="AV73" s="153"/>
      <c r="AW73" s="153"/>
      <c r="AX73" s="153"/>
      <c r="AY73" s="153"/>
      <c r="AZ73" s="153"/>
      <c r="BA73" s="153"/>
      <c r="BB73" s="153"/>
      <c r="BC73" s="153"/>
    </row>
    <row r="74" spans="1:55" s="186" customFormat="1" ht="89.25" x14ac:dyDescent="0.2">
      <c r="A74" s="183" t="s">
        <v>553</v>
      </c>
      <c r="B74" s="184" t="s">
        <v>360</v>
      </c>
      <c r="C74" s="184" t="s">
        <v>694</v>
      </c>
      <c r="D74" s="184" t="s">
        <v>683</v>
      </c>
      <c r="E74" s="184" t="s">
        <v>451</v>
      </c>
      <c r="F74" s="183" t="s">
        <v>617</v>
      </c>
      <c r="G74" s="184" t="s">
        <v>651</v>
      </c>
      <c r="H74" s="184" t="s">
        <v>707</v>
      </c>
      <c r="I74" s="184" t="s">
        <v>451</v>
      </c>
      <c r="J74" s="184" t="s">
        <v>662</v>
      </c>
      <c r="K74" s="184" t="s">
        <v>597</v>
      </c>
      <c r="L74" s="183" t="s">
        <v>755</v>
      </c>
      <c r="M74" s="184" t="str">
        <f>CONCATENATE(UKPower!$D$57,", for ",UKPower!$E$23,", for ",UKPower!$D$44, " and settled ",UKPower!$D$46,", quoted in ",UKPower!$D$60, " per ", UKPower!$D$63,UKPower!$B$66)</f>
        <v>A Transaction under which the Seller is obliged to pay a Difference Payment to the Buyer where in the Contract Period the Average Reference Price is above the Strike Price, and the Buyer is obliged to pay a Difference Payment to the Seller where the Average Reference Price is below the Strike Price, for half hours between 00:00 a.m.tomorrow and 00:00 a.m.the day after tomorrow inclusive, for Pool Purchase Price in £/MWh, which is the sum of LOLP (Loss of Load Probability) and SMP (System Marginal Price), as published for each half-hour by England and Wales Pool and settled against the average of all half-hour periods, quoted in Pounds Sterling per Megawatt (1,000,000 watts) hour of electricity, where watt is a unit of electrical power equivalent to one joule per second, pursuant to any master agreement between the Parties, or if no master agreement is in effect, the GTCs for UK Power under the EFA Terms Edition 2 1991 as amended in this website (or its successor).</v>
      </c>
      <c r="N74" s="185"/>
      <c r="O74" s="185"/>
      <c r="P74" s="185"/>
      <c r="Q74" s="185"/>
      <c r="R74" s="185"/>
      <c r="S74" s="185"/>
      <c r="T74" s="185"/>
      <c r="U74" s="185"/>
      <c r="V74" s="185"/>
      <c r="W74" s="185"/>
      <c r="X74" s="185"/>
      <c r="Y74" s="185"/>
      <c r="Z74" s="185"/>
      <c r="AA74" s="185"/>
      <c r="AB74" s="185"/>
      <c r="AC74" s="185"/>
      <c r="AD74" s="185"/>
      <c r="AE74" s="185"/>
      <c r="AF74" s="185"/>
      <c r="AG74" s="185"/>
      <c r="AH74" s="185"/>
      <c r="AI74" s="185"/>
      <c r="AJ74" s="185"/>
      <c r="AK74" s="185"/>
      <c r="AL74" s="185"/>
      <c r="AM74" s="185"/>
      <c r="AN74" s="185"/>
      <c r="AO74" s="185"/>
      <c r="AP74" s="185"/>
      <c r="AQ74" s="185"/>
      <c r="AR74" s="185"/>
      <c r="AS74" s="185"/>
      <c r="AT74" s="185"/>
      <c r="AU74" s="185"/>
      <c r="AV74" s="185"/>
      <c r="AW74" s="185"/>
      <c r="AX74" s="185"/>
      <c r="AY74" s="185"/>
      <c r="AZ74" s="185"/>
      <c r="BA74" s="185"/>
      <c r="BB74" s="185"/>
      <c r="BC74" s="185"/>
    </row>
    <row r="75" spans="1:55" s="186" customFormat="1" ht="89.25" x14ac:dyDescent="0.2">
      <c r="A75" s="183" t="s">
        <v>553</v>
      </c>
      <c r="B75" s="184" t="s">
        <v>360</v>
      </c>
      <c r="C75" s="184" t="s">
        <v>694</v>
      </c>
      <c r="D75" s="184" t="s">
        <v>683</v>
      </c>
      <c r="E75" s="184" t="s">
        <v>451</v>
      </c>
      <c r="F75" s="184" t="s">
        <v>620</v>
      </c>
      <c r="G75" s="184" t="s">
        <v>664</v>
      </c>
      <c r="H75" s="184" t="s">
        <v>707</v>
      </c>
      <c r="I75" s="184" t="s">
        <v>451</v>
      </c>
      <c r="J75" s="184" t="s">
        <v>662</v>
      </c>
      <c r="K75" s="184" t="s">
        <v>597</v>
      </c>
      <c r="L75" s="183" t="s">
        <v>755</v>
      </c>
      <c r="M75" s="184" t="str">
        <f>CONCATENATE(UKPower!$D$57,", for ",UKPower!$E$24,", for ",UKPower!$D$44, " and settled ",UKPower!$D$46,", quoted in ",UKPower!$D$60, " per ", UKPower!$D$63,UKPower!$B$66)</f>
        <v>A Transaction under which the Seller is obliged to pay a Difference Payment to the Buyer where in the Contract Period the Average Reference Price is above the Strike Price, and the Buyer is obliged to pay a Difference Payment to the Seller where the Average Reference Price is below the Strike Price, for half hours between 11:00 p.m. on the closest Sunday and 11:00 p.m. on the Sunday following week, for Pool Purchase Price in £/MWh, which is the sum of LOLP (Loss of Load Probability) and SMP (System Marginal Price), as published for each half-hour by England and Wales Pool and settled against the average of all half-hour periods, quoted in Pounds Sterling per Megawatt (1,000,000 watts) hour of electricity, where watt is a unit of electrical power equivalent to one joule per second, pursuant to any master agreement between the Parties, or if no master agreement is in effect, the GTCs for UK Power under the EFA Terms Edition 2 1991 as amended in this website (or its successor).</v>
      </c>
      <c r="N75" s="185"/>
      <c r="O75" s="185"/>
      <c r="P75" s="185"/>
      <c r="Q75" s="185"/>
      <c r="R75" s="185"/>
      <c r="S75" s="185"/>
      <c r="T75" s="185"/>
      <c r="U75" s="185"/>
      <c r="V75" s="185"/>
      <c r="W75" s="185"/>
      <c r="X75" s="185"/>
      <c r="Y75" s="185"/>
      <c r="Z75" s="185"/>
      <c r="AA75" s="185"/>
      <c r="AB75" s="185"/>
      <c r="AC75" s="185"/>
      <c r="AD75" s="185"/>
      <c r="AE75" s="185"/>
      <c r="AF75" s="185"/>
      <c r="AG75" s="185"/>
      <c r="AH75" s="185"/>
      <c r="AI75" s="185"/>
      <c r="AJ75" s="185"/>
      <c r="AK75" s="185"/>
      <c r="AL75" s="185"/>
      <c r="AM75" s="185"/>
      <c r="AN75" s="185"/>
      <c r="AO75" s="185"/>
      <c r="AP75" s="185"/>
      <c r="AQ75" s="185"/>
      <c r="AR75" s="185"/>
      <c r="AS75" s="185"/>
      <c r="AT75" s="185"/>
      <c r="AU75" s="185"/>
      <c r="AV75" s="185"/>
      <c r="AW75" s="185"/>
      <c r="AX75" s="185"/>
      <c r="AY75" s="185"/>
      <c r="AZ75" s="185"/>
      <c r="BA75" s="185"/>
      <c r="BB75" s="185"/>
      <c r="BC75" s="185"/>
    </row>
    <row r="76" spans="1:55" s="186" customFormat="1" ht="89.25" x14ac:dyDescent="0.2">
      <c r="A76" s="183" t="s">
        <v>553</v>
      </c>
      <c r="B76" s="184" t="s">
        <v>360</v>
      </c>
      <c r="C76" s="184" t="s">
        <v>694</v>
      </c>
      <c r="D76" s="184" t="s">
        <v>683</v>
      </c>
      <c r="E76" s="184" t="s">
        <v>451</v>
      </c>
      <c r="F76" s="183" t="s">
        <v>617</v>
      </c>
      <c r="G76" s="184" t="s">
        <v>659</v>
      </c>
      <c r="H76" s="184" t="s">
        <v>707</v>
      </c>
      <c r="I76" s="184" t="s">
        <v>451</v>
      </c>
      <c r="J76" s="184" t="s">
        <v>662</v>
      </c>
      <c r="K76" s="184" t="s">
        <v>597</v>
      </c>
      <c r="L76" s="183" t="s">
        <v>755</v>
      </c>
      <c r="M76" s="184" t="str">
        <f>CONCATENATE(UKPower!$D$57,", for ",UKPower!$E$27,", for ",UKPower!$D$44, " and settled ",UKPower!$D$46,", quoted in ",UKPower!$D$60, " per ", UKPower!$D$63,UKPower!$B$66)</f>
        <v>A Transaction under which the Seller is obliged to pay a Difference Payment to the Buyer where in the Contract Period the Average Reference Price is above the Strike Price, and the Buyer is obliged to pay a Difference Payment to the Seller where the Average Reference Price is below the Strike Price, for half hours between 00:00 a.m. tomorrow and 00:00 a.m. on the first day of the next calendar month, for Pool Purchase Price in £/MWh, which is the sum of LOLP (Loss of Load Probability) and SMP (System Marginal Price), as published for each half-hour by England and Wales Pool and settled against the average of all half-hour periods, quoted in Pounds Sterling per Megawatt (1,000,000 watts) hour of electricity, where watt is a unit of electrical power equivalent to one joule per second, pursuant to any master agreement between the Parties, or if no master agreement is in effect, the GTCs for UK Power under the EFA Terms Edition 2 1991 as amended in this website (or its successor).</v>
      </c>
      <c r="N76" s="185"/>
      <c r="O76" s="185"/>
      <c r="P76" s="185"/>
      <c r="Q76" s="185"/>
      <c r="R76" s="185"/>
      <c r="S76" s="185"/>
      <c r="T76" s="185"/>
      <c r="U76" s="185"/>
      <c r="V76" s="185"/>
      <c r="W76" s="185"/>
      <c r="X76" s="185"/>
      <c r="Y76" s="185"/>
      <c r="Z76" s="185"/>
      <c r="AA76" s="185"/>
      <c r="AB76" s="185"/>
      <c r="AC76" s="185"/>
      <c r="AD76" s="185"/>
      <c r="AE76" s="185"/>
      <c r="AF76" s="185"/>
      <c r="AG76" s="185"/>
      <c r="AH76" s="185"/>
      <c r="AI76" s="185"/>
      <c r="AJ76" s="185"/>
      <c r="AK76" s="185"/>
      <c r="AL76" s="185"/>
      <c r="AM76" s="185"/>
      <c r="AN76" s="185"/>
      <c r="AO76" s="185"/>
      <c r="AP76" s="185"/>
      <c r="AQ76" s="185"/>
      <c r="AR76" s="185"/>
      <c r="AS76" s="185"/>
      <c r="AT76" s="185"/>
      <c r="AU76" s="185"/>
      <c r="AV76" s="185"/>
      <c r="AW76" s="185"/>
      <c r="AX76" s="185"/>
      <c r="AY76" s="185"/>
      <c r="AZ76" s="185"/>
      <c r="BA76" s="185"/>
      <c r="BB76" s="185"/>
      <c r="BC76" s="185"/>
    </row>
    <row r="77" spans="1:55" s="186" customFormat="1" ht="102" x14ac:dyDescent="0.2">
      <c r="A77" s="183" t="s">
        <v>553</v>
      </c>
      <c r="B77" s="184" t="s">
        <v>360</v>
      </c>
      <c r="C77" s="184" t="s">
        <v>694</v>
      </c>
      <c r="D77" s="184" t="s">
        <v>683</v>
      </c>
      <c r="E77" s="184" t="s">
        <v>451</v>
      </c>
      <c r="F77" s="184" t="s">
        <v>620</v>
      </c>
      <c r="G77" s="184" t="s">
        <v>306</v>
      </c>
      <c r="H77" s="184" t="s">
        <v>707</v>
      </c>
      <c r="I77" s="184" t="s">
        <v>451</v>
      </c>
      <c r="J77" s="184" t="s">
        <v>662</v>
      </c>
      <c r="K77" s="184" t="s">
        <v>597</v>
      </c>
      <c r="L77" s="183" t="s">
        <v>755</v>
      </c>
      <c r="M77" s="184" t="str">
        <f>CONCATENATE(UKPower!$D$57,", for ",UKPower!$E$28,", for ",UKPower!$D$44, " and settled ",UKPower!$D$46,", quoted in ",UKPower!$D$60, " per ", UKPower!$D$63,UKPower!$B$66)</f>
        <v>A Transaction under which the Seller is obliged to pay a Difference Payment to the Buyer where in the Contract Period the Average Reference Price is above the Strike Price, and the Buyer is obliged to pay a Difference Payment to the Seller where the Average Reference Price is below the Strike Price, for half-hour periods between EFA weeks 14 and 39 inclusive, according to the EFA (Electricity Forward Agreement) calendar under the England and Wales Pool Rules, for Pool Purchase Price in £/MWh, which is the sum of LOLP (Loss of Load Probability) and SMP (System Marginal Price), as published for each half-hour by England and Wales Pool and settled against the average of all half-hour periods, quoted in Pounds Sterling per Megawatt (1,000,000 watts) hour of electricity, where watt is a unit of electrical power equivalent to one joule per second, pursuant to any master agreement between the Parties, or if no master agreement is in effect, the GTCs for UK Power under the EFA Terms Edition 2 1991 as amended in this website (or its successor).</v>
      </c>
      <c r="N77" s="185"/>
      <c r="O77" s="185"/>
      <c r="P77" s="185"/>
      <c r="Q77" s="185"/>
      <c r="R77" s="185"/>
      <c r="S77" s="185"/>
      <c r="T77" s="185"/>
      <c r="U77" s="185"/>
      <c r="V77" s="185"/>
      <c r="W77" s="185"/>
      <c r="X77" s="185"/>
      <c r="Y77" s="185"/>
      <c r="Z77" s="185"/>
      <c r="AA77" s="185"/>
      <c r="AB77" s="185"/>
      <c r="AC77" s="185"/>
      <c r="AD77" s="185"/>
      <c r="AE77" s="185"/>
      <c r="AF77" s="185"/>
      <c r="AG77" s="185"/>
      <c r="AH77" s="185"/>
      <c r="AI77" s="185"/>
      <c r="AJ77" s="185"/>
      <c r="AK77" s="185"/>
      <c r="AL77" s="185"/>
      <c r="AM77" s="185"/>
      <c r="AN77" s="185"/>
      <c r="AO77" s="185"/>
      <c r="AP77" s="185"/>
      <c r="AQ77" s="185"/>
      <c r="AR77" s="185"/>
      <c r="AS77" s="185"/>
      <c r="AT77" s="185"/>
      <c r="AU77" s="185"/>
      <c r="AV77" s="185"/>
      <c r="AW77" s="185"/>
      <c r="AX77" s="185"/>
      <c r="AY77" s="185"/>
      <c r="AZ77" s="185"/>
      <c r="BA77" s="185"/>
      <c r="BB77" s="185"/>
      <c r="BC77" s="185"/>
    </row>
    <row r="78" spans="1:55" s="186" customFormat="1" ht="89.25" x14ac:dyDescent="0.2">
      <c r="A78" s="183" t="s">
        <v>553</v>
      </c>
      <c r="B78" s="184" t="s">
        <v>360</v>
      </c>
      <c r="C78" s="184" t="s">
        <v>694</v>
      </c>
      <c r="D78" s="184" t="s">
        <v>683</v>
      </c>
      <c r="E78" s="184" t="s">
        <v>451</v>
      </c>
      <c r="F78" s="183" t="s">
        <v>617</v>
      </c>
      <c r="G78" s="184" t="s">
        <v>307</v>
      </c>
      <c r="H78" s="184" t="s">
        <v>707</v>
      </c>
      <c r="I78" s="184" t="s">
        <v>451</v>
      </c>
      <c r="J78" s="184" t="s">
        <v>662</v>
      </c>
      <c r="K78" s="184" t="s">
        <v>597</v>
      </c>
      <c r="L78" s="183" t="s">
        <v>755</v>
      </c>
      <c r="M78" s="184" t="str">
        <f>CONCATENATE(UKPower!$D$57,", for ",UKPower!$E$31,", for ",UKPower!$D$44, " and settled ",UKPower!$D$46,", quoted in ",UKPower!$D$60, " per ", UKPower!$D$63,UKPower!$B$66)</f>
        <v>A Transaction under which the Seller is obliged to pay a Difference Payment to the Buyer where in the Contract Period the Average Reference Price is above the Strike Price, and the Buyer is obliged to pay a Difference Payment to the Seller where the Average Reference Price is below the Strike Price, for half-hour periods between 00:00 a.m. on 1st April and 00:00 a.m. on the 1st October, for Pool Purchase Price in £/MWh, which is the sum of LOLP (Loss of Load Probability) and SMP (System Marginal Price), as published for each half-hour by England and Wales Pool and settled against the average of all half-hour periods, quoted in Pounds Sterling per Megawatt (1,000,000 watts) hour of electricity, where watt is a unit of electrical power equivalent to one joule per second, pursuant to any master agreement between the Parties, or if no master agreement is in effect, the GTCs for UK Power under the EFA Terms Edition 2 1991 as amended in this website (or its successor).</v>
      </c>
      <c r="N78" s="185"/>
      <c r="O78" s="185"/>
      <c r="P78" s="185"/>
      <c r="Q78" s="185"/>
      <c r="R78" s="185"/>
      <c r="S78" s="185"/>
      <c r="T78" s="185"/>
      <c r="U78" s="185"/>
      <c r="V78" s="185"/>
      <c r="W78" s="185"/>
      <c r="X78" s="185"/>
      <c r="Y78" s="185"/>
      <c r="Z78" s="185"/>
      <c r="AA78" s="185"/>
      <c r="AB78" s="185"/>
      <c r="AC78" s="185"/>
      <c r="AD78" s="185"/>
      <c r="AE78" s="185"/>
      <c r="AF78" s="185"/>
      <c r="AG78" s="185"/>
      <c r="AH78" s="185"/>
      <c r="AI78" s="185"/>
      <c r="AJ78" s="185"/>
      <c r="AK78" s="185"/>
      <c r="AL78" s="185"/>
      <c r="AM78" s="185"/>
      <c r="AN78" s="185"/>
      <c r="AO78" s="185"/>
      <c r="AP78" s="185"/>
      <c r="AQ78" s="185"/>
      <c r="AR78" s="185"/>
      <c r="AS78" s="185"/>
      <c r="AT78" s="185"/>
      <c r="AU78" s="185"/>
      <c r="AV78" s="185"/>
      <c r="AW78" s="185"/>
      <c r="AX78" s="185"/>
      <c r="AY78" s="185"/>
      <c r="AZ78" s="185"/>
      <c r="BA78" s="185"/>
      <c r="BB78" s="185"/>
      <c r="BC78" s="185"/>
    </row>
    <row r="79" spans="1:55" s="186" customFormat="1" ht="89.25" x14ac:dyDescent="0.2">
      <c r="A79" s="183" t="s">
        <v>553</v>
      </c>
      <c r="B79" s="184" t="s">
        <v>360</v>
      </c>
      <c r="C79" s="184" t="s">
        <v>694</v>
      </c>
      <c r="D79" s="184" t="s">
        <v>683</v>
      </c>
      <c r="E79" s="184" t="s">
        <v>451</v>
      </c>
      <c r="F79" s="184" t="s">
        <v>620</v>
      </c>
      <c r="G79" s="184" t="s">
        <v>873</v>
      </c>
      <c r="H79" s="184" t="s">
        <v>707</v>
      </c>
      <c r="I79" s="184" t="s">
        <v>451</v>
      </c>
      <c r="J79" s="184" t="s">
        <v>662</v>
      </c>
      <c r="K79" s="184" t="s">
        <v>597</v>
      </c>
      <c r="L79" s="183" t="s">
        <v>755</v>
      </c>
      <c r="M79" s="184" t="str">
        <f>CONCATENATE(UKPower!$D$57,", for ",UKPower!$E$32,", for ",UKPower!$D$44, " and settled ",UKPower!$D$46,", quoted in ",UKPower!$D$60, " per ", UKPower!$D$63,UKPower!$B$66)</f>
        <v>A Transaction under which the Seller is obliged to pay a Difference Payment to the Buyer where in the Contract Period the Average Reference Price is above the Strike Price, and the Buyer is obliged to pay a Difference Payment to the Seller where the Average Reference Price is below the Strike Price, for half hours between 11:00 p.m. on the last day of the previous EFA month and 11:00 p.m. on the last day of the EFA month, for Pool Purchase Price in £/MWh, which is the sum of LOLP (Loss of Load Probability) and SMP (System Marginal Price), as published for each half-hour by England and Wales Pool and settled against the average of all half-hour periods, quoted in Pounds Sterling per Megawatt (1,000,000 watts) hour of electricity, where watt is a unit of electrical power equivalent to one joule per second, pursuant to any master agreement between the Parties, or if no master agreement is in effect, the GTCs for UK Power under the EFA Terms Edition 2 1991 as amended in this website (or its successor).</v>
      </c>
      <c r="N79" s="185"/>
      <c r="O79" s="185"/>
      <c r="P79" s="185"/>
      <c r="Q79" s="185"/>
      <c r="R79" s="185"/>
      <c r="S79" s="185"/>
      <c r="T79" s="185"/>
      <c r="U79" s="185"/>
      <c r="V79" s="185"/>
      <c r="W79" s="185"/>
      <c r="X79" s="185"/>
      <c r="Y79" s="185"/>
      <c r="Z79" s="185"/>
      <c r="AA79" s="185"/>
      <c r="AB79" s="185"/>
      <c r="AC79" s="185"/>
      <c r="AD79" s="185"/>
      <c r="AE79" s="185"/>
      <c r="AF79" s="185"/>
      <c r="AG79" s="185"/>
      <c r="AH79" s="185"/>
      <c r="AI79" s="185"/>
      <c r="AJ79" s="185"/>
      <c r="AK79" s="185"/>
      <c r="AL79" s="185"/>
      <c r="AM79" s="185"/>
      <c r="AN79" s="185"/>
      <c r="AO79" s="185"/>
      <c r="AP79" s="185"/>
      <c r="AQ79" s="185"/>
      <c r="AR79" s="185"/>
      <c r="AS79" s="185"/>
      <c r="AT79" s="185"/>
      <c r="AU79" s="185"/>
      <c r="AV79" s="185"/>
      <c r="AW79" s="185"/>
      <c r="AX79" s="185"/>
      <c r="AY79" s="185"/>
      <c r="AZ79" s="185"/>
      <c r="BA79" s="185"/>
      <c r="BB79" s="185"/>
      <c r="BC79" s="185"/>
    </row>
    <row r="80" spans="1:55" s="186" customFormat="1" ht="89.25" x14ac:dyDescent="0.2">
      <c r="A80" s="183" t="s">
        <v>553</v>
      </c>
      <c r="B80" s="184" t="s">
        <v>360</v>
      </c>
      <c r="C80" s="184" t="s">
        <v>694</v>
      </c>
      <c r="D80" s="184" t="s">
        <v>683</v>
      </c>
      <c r="E80" s="184" t="s">
        <v>451</v>
      </c>
      <c r="F80" s="183" t="s">
        <v>617</v>
      </c>
      <c r="G80" s="184" t="s">
        <v>304</v>
      </c>
      <c r="H80" s="184" t="s">
        <v>707</v>
      </c>
      <c r="I80" s="184" t="s">
        <v>451</v>
      </c>
      <c r="J80" s="184" t="s">
        <v>662</v>
      </c>
      <c r="K80" s="184" t="s">
        <v>597</v>
      </c>
      <c r="L80" s="183" t="s">
        <v>755</v>
      </c>
      <c r="M80" s="184" t="str">
        <f>CONCATENATE(UKPower!$D$57,", for ",UKPower!$E$35,", for ",UKPower!$D$44, " and settled ",UKPower!$D$46,", quoted in ",UKPower!$D$60, " per ", UKPower!$D$63,UKPower!$B$66)</f>
        <v>A Transaction under which the Seller is obliged to pay a Difference Payment to the Buyer where in the Contract Period the Average Reference Price is above the Strike Price, and the Buyer is obliged to pay a Difference Payment to the Seller where the Average Reference Price is below the Strike Price, for half hours between 00:00 a.m. on 1st October and 00:00 a.m. on 1st October one year year, for Pool Purchase Price in £/MWh, which is the sum of LOLP (Loss of Load Probability) and SMP (System Marginal Price), as published for each half-hour by England and Wales Pool and settled against the average of all half-hour periods, quoted in Pounds Sterling per Megawatt (1,000,000 watts) hour of electricity, where watt is a unit of electrical power equivalent to one joule per second, pursuant to any master agreement between the Parties, or if no master agreement is in effect, the GTCs for UK Power under the EFA Terms Edition 2 1991 as amended in this website (or its successor).</v>
      </c>
      <c r="N80" s="185"/>
      <c r="O80" s="185"/>
      <c r="P80" s="185"/>
      <c r="Q80" s="185"/>
      <c r="R80" s="185"/>
      <c r="S80" s="185"/>
      <c r="T80" s="185"/>
      <c r="U80" s="185"/>
      <c r="V80" s="185"/>
      <c r="W80" s="185"/>
      <c r="X80" s="185"/>
      <c r="Y80" s="185"/>
      <c r="Z80" s="185"/>
      <c r="AA80" s="185"/>
      <c r="AB80" s="185"/>
      <c r="AC80" s="185"/>
      <c r="AD80" s="185"/>
      <c r="AE80" s="185"/>
      <c r="AF80" s="185"/>
      <c r="AG80" s="185"/>
      <c r="AH80" s="185"/>
      <c r="AI80" s="185"/>
      <c r="AJ80" s="185"/>
      <c r="AK80" s="185"/>
      <c r="AL80" s="185"/>
      <c r="AM80" s="185"/>
      <c r="AN80" s="185"/>
      <c r="AO80" s="185"/>
      <c r="AP80" s="185"/>
      <c r="AQ80" s="185"/>
      <c r="AR80" s="185"/>
      <c r="AS80" s="185"/>
      <c r="AT80" s="185"/>
      <c r="AU80" s="185"/>
      <c r="AV80" s="185"/>
      <c r="AW80" s="185"/>
      <c r="AX80" s="185"/>
      <c r="AY80" s="185"/>
      <c r="AZ80" s="185"/>
      <c r="BA80" s="185"/>
      <c r="BB80" s="185"/>
      <c r="BC80" s="185"/>
    </row>
    <row r="81" spans="1:55" s="186" customFormat="1" ht="89.25" x14ac:dyDescent="0.2">
      <c r="A81" s="183" t="s">
        <v>553</v>
      </c>
      <c r="B81" s="184" t="s">
        <v>360</v>
      </c>
      <c r="C81" s="184" t="s">
        <v>694</v>
      </c>
      <c r="D81" s="184" t="s">
        <v>683</v>
      </c>
      <c r="E81" s="184" t="s">
        <v>451</v>
      </c>
      <c r="F81" s="184" t="s">
        <v>620</v>
      </c>
      <c r="G81" s="184" t="s">
        <v>305</v>
      </c>
      <c r="H81" s="184" t="s">
        <v>707</v>
      </c>
      <c r="I81" s="184" t="s">
        <v>451</v>
      </c>
      <c r="J81" s="184" t="s">
        <v>662</v>
      </c>
      <c r="K81" s="184" t="s">
        <v>597</v>
      </c>
      <c r="L81" s="183" t="s">
        <v>755</v>
      </c>
      <c r="M81" s="184" t="str">
        <f>CONCATENATE(UKPower!$D$57,", for ",UKPower!$E$36,", for ",UKPower!$D$44, " and settled ",UKPower!$D$46,", quoted in ",UKPower!$D$60, " per ", UKPower!$D$63,UKPower!$B$66)</f>
        <v>A Transaction under which the Seller is obliged to pay a Difference Payment to the Buyer where in the Contract Period the Average Reference Price is above the Strike Price, and the Buyer is obliged to pay a Difference Payment to the Seller where the Average Reference Price is below the Strike Price, for half hours between 11:00 p.m. on 31st March and 11:00 p.m. on  31st March one year later, for Pool Purchase Price in £/MWh, which is the sum of LOLP (Loss of Load Probability) and SMP (System Marginal Price), as published for each half-hour by England and Wales Pool and settled against the average of all half-hour periods, quoted in Pounds Sterling per Megawatt (1,000,000 watts) hour of electricity, where watt is a unit of electrical power equivalent to one joule per second, pursuant to any master agreement between the Parties, or if no master agreement is in effect, the GTCs for UK Power under the EFA Terms Edition 2 1991 as amended in this website (or its successor).</v>
      </c>
      <c r="N81" s="185"/>
      <c r="O81" s="185"/>
      <c r="P81" s="185"/>
      <c r="Q81" s="185"/>
      <c r="R81" s="185"/>
      <c r="S81" s="185"/>
      <c r="T81" s="185"/>
      <c r="U81" s="185"/>
      <c r="V81" s="185"/>
      <c r="W81" s="185"/>
      <c r="X81" s="185"/>
      <c r="Y81" s="185"/>
      <c r="Z81" s="185"/>
      <c r="AA81" s="185"/>
      <c r="AB81" s="185"/>
      <c r="AC81" s="185"/>
      <c r="AD81" s="185"/>
      <c r="AE81" s="185"/>
      <c r="AF81" s="185"/>
      <c r="AG81" s="185"/>
      <c r="AH81" s="185"/>
      <c r="AI81" s="185"/>
      <c r="AJ81" s="185"/>
      <c r="AK81" s="185"/>
      <c r="AL81" s="185"/>
      <c r="AM81" s="185"/>
      <c r="AN81" s="185"/>
      <c r="AO81" s="185"/>
      <c r="AP81" s="185"/>
      <c r="AQ81" s="185"/>
      <c r="AR81" s="185"/>
      <c r="AS81" s="185"/>
      <c r="AT81" s="185"/>
      <c r="AU81" s="185"/>
      <c r="AV81" s="185"/>
      <c r="AW81" s="185"/>
      <c r="AX81" s="185"/>
      <c r="AY81" s="185"/>
      <c r="AZ81" s="185"/>
      <c r="BA81" s="185"/>
      <c r="BB81" s="185"/>
      <c r="BC81" s="185"/>
    </row>
    <row r="82" spans="1:55" s="186" customFormat="1" ht="102" x14ac:dyDescent="0.2">
      <c r="A82" s="183" t="s">
        <v>553</v>
      </c>
      <c r="B82" s="184" t="s">
        <v>360</v>
      </c>
      <c r="C82" s="184" t="s">
        <v>694</v>
      </c>
      <c r="D82" s="184" t="s">
        <v>683</v>
      </c>
      <c r="E82" s="184" t="s">
        <v>451</v>
      </c>
      <c r="F82" s="183" t="s">
        <v>617</v>
      </c>
      <c r="G82" s="184" t="s">
        <v>651</v>
      </c>
      <c r="H82" s="184" t="s">
        <v>707</v>
      </c>
      <c r="I82" s="184" t="s">
        <v>451</v>
      </c>
      <c r="J82" s="184" t="s">
        <v>701</v>
      </c>
      <c r="K82" s="184" t="s">
        <v>597</v>
      </c>
      <c r="L82" s="183" t="s">
        <v>755</v>
      </c>
      <c r="M82" s="184" t="str">
        <f>CONCATENATE(UKPower!$D$57,", for ",UKPower!$E$23,", for ",UKPower!$D$44, " and settled ",UKPower!$D$47,", quoted in ",UKPower!$D$60, " per ", UKPower!$D$63,UKPower!$B$66)</f>
        <v>A Transaction under which the Seller is obliged to pay a Difference Payment to the Buyer where in the Contract Period the Average Reference Price is above the Strike Price, and the Buyer is obliged to pay a Difference Payment to the Seller where the Average Reference Price is below the Strike Price, for half hours between 00:00 a.m.tomorrow and 00:00 a.m.the day after tomorrow inclusive, for Pool Purchase Price in £/MWh, which is the sum of LOLP (Loss of Load Probability) and SMP (System Marginal Price), as published for each half-hour by England and Wales Pool and settled against the average of half-hour periods in EFA slots WD3, WD4 and WD5, according to the EFA (Electricity Forward Agreement) calendar defined under the England and Wales Pool Rules, quoted in Pounds Sterling per Megawatt (1,000,000 watts) hour of electricity, where watt is a unit of electrical power equivalent to one joule per second, pursuant to any master agreement between the Parties, or if no master agreement is in effect, the GTCs for UK Power under the EFA Terms Edition 2 1991 as amended in this website (or its successor).</v>
      </c>
      <c r="N82" s="185"/>
      <c r="O82" s="185"/>
      <c r="P82" s="185"/>
      <c r="Q82" s="185"/>
      <c r="R82" s="185"/>
      <c r="S82" s="185"/>
      <c r="T82" s="185"/>
      <c r="U82" s="185"/>
      <c r="V82" s="185"/>
      <c r="W82" s="185"/>
      <c r="X82" s="185"/>
      <c r="Y82" s="185"/>
      <c r="Z82" s="185"/>
      <c r="AA82" s="185"/>
      <c r="AB82" s="185"/>
      <c r="AC82" s="185"/>
      <c r="AD82" s="185"/>
      <c r="AE82" s="185"/>
      <c r="AF82" s="185"/>
      <c r="AG82" s="185"/>
      <c r="AH82" s="185"/>
      <c r="AI82" s="185"/>
      <c r="AJ82" s="185"/>
      <c r="AK82" s="185"/>
      <c r="AL82" s="185"/>
      <c r="AM82" s="185"/>
      <c r="AN82" s="185"/>
      <c r="AO82" s="185"/>
      <c r="AP82" s="185"/>
      <c r="AQ82" s="185"/>
      <c r="AR82" s="185"/>
      <c r="AS82" s="185"/>
      <c r="AT82" s="185"/>
      <c r="AU82" s="185"/>
      <c r="AV82" s="185"/>
      <c r="AW82" s="185"/>
      <c r="AX82" s="185"/>
      <c r="AY82" s="185"/>
      <c r="AZ82" s="185"/>
      <c r="BA82" s="185"/>
      <c r="BB82" s="185"/>
      <c r="BC82" s="185"/>
    </row>
    <row r="83" spans="1:55" s="186" customFormat="1" ht="102" x14ac:dyDescent="0.2">
      <c r="A83" s="183" t="s">
        <v>553</v>
      </c>
      <c r="B83" s="184" t="s">
        <v>360</v>
      </c>
      <c r="C83" s="184" t="s">
        <v>694</v>
      </c>
      <c r="D83" s="184" t="s">
        <v>683</v>
      </c>
      <c r="E83" s="184" t="s">
        <v>451</v>
      </c>
      <c r="F83" s="184" t="s">
        <v>620</v>
      </c>
      <c r="G83" s="184" t="s">
        <v>664</v>
      </c>
      <c r="H83" s="184" t="s">
        <v>707</v>
      </c>
      <c r="I83" s="184" t="s">
        <v>451</v>
      </c>
      <c r="J83" s="184" t="s">
        <v>701</v>
      </c>
      <c r="K83" s="184" t="s">
        <v>597</v>
      </c>
      <c r="L83" s="183" t="s">
        <v>755</v>
      </c>
      <c r="M83" s="184" t="str">
        <f>CONCATENATE(UKPower!$D$57,", for ",UKPower!$E$24,", for ",UKPower!$D$44, " and settled ",UKPower!$D$47,", quoted in ",UKPower!$D$60, " per ", UKPower!$D$63,UKPower!$B$66)</f>
        <v>A Transaction under which the Seller is obliged to pay a Difference Payment to the Buyer where in the Contract Period the Average Reference Price is above the Strike Price, and the Buyer is obliged to pay a Difference Payment to the Seller where the Average Reference Price is below the Strike Price, for half hours between 11:00 p.m. on the closest Sunday and 11:00 p.m. on the Sunday following week, for Pool Purchase Price in £/MWh, which is the sum of LOLP (Loss of Load Probability) and SMP (System Marginal Price), as published for each half-hour by England and Wales Pool and settled against the average of half-hour periods in EFA slots WD3, WD4 and WD5, according to the EFA (Electricity Forward Agreement) calendar defined under the England and Wales Pool Rules, quoted in Pounds Sterling per Megawatt (1,000,000 watts) hour of electricity, where watt is a unit of electrical power equivalent to one joule per second, pursuant to any master agreement between the Parties, or if no master agreement is in effect, the GTCs for UK Power under the EFA Terms Edition 2 1991 as amended in this website (or its successor).</v>
      </c>
      <c r="N83" s="185"/>
      <c r="O83" s="185"/>
      <c r="P83" s="185"/>
      <c r="Q83" s="185"/>
      <c r="R83" s="185"/>
      <c r="S83" s="185"/>
      <c r="T83" s="185"/>
      <c r="U83" s="185"/>
      <c r="V83" s="185"/>
      <c r="W83" s="185"/>
      <c r="X83" s="185"/>
      <c r="Y83" s="185"/>
      <c r="Z83" s="185"/>
      <c r="AA83" s="185"/>
      <c r="AB83" s="185"/>
      <c r="AC83" s="185"/>
      <c r="AD83" s="185"/>
      <c r="AE83" s="185"/>
      <c r="AF83" s="185"/>
      <c r="AG83" s="185"/>
      <c r="AH83" s="185"/>
      <c r="AI83" s="185"/>
      <c r="AJ83" s="185"/>
      <c r="AK83" s="185"/>
      <c r="AL83" s="185"/>
      <c r="AM83" s="185"/>
      <c r="AN83" s="185"/>
      <c r="AO83" s="185"/>
      <c r="AP83" s="185"/>
      <c r="AQ83" s="185"/>
      <c r="AR83" s="185"/>
      <c r="AS83" s="185"/>
      <c r="AT83" s="185"/>
      <c r="AU83" s="185"/>
      <c r="AV83" s="185"/>
      <c r="AW83" s="185"/>
      <c r="AX83" s="185"/>
      <c r="AY83" s="185"/>
      <c r="AZ83" s="185"/>
      <c r="BA83" s="185"/>
      <c r="BB83" s="185"/>
      <c r="BC83" s="185"/>
    </row>
    <row r="84" spans="1:55" s="186" customFormat="1" ht="102" x14ac:dyDescent="0.2">
      <c r="A84" s="183" t="s">
        <v>553</v>
      </c>
      <c r="B84" s="184" t="s">
        <v>360</v>
      </c>
      <c r="C84" s="184" t="s">
        <v>694</v>
      </c>
      <c r="D84" s="184" t="s">
        <v>683</v>
      </c>
      <c r="E84" s="184" t="s">
        <v>451</v>
      </c>
      <c r="F84" s="183" t="s">
        <v>617</v>
      </c>
      <c r="G84" s="184" t="s">
        <v>659</v>
      </c>
      <c r="H84" s="184" t="s">
        <v>707</v>
      </c>
      <c r="I84" s="184" t="s">
        <v>451</v>
      </c>
      <c r="J84" s="184" t="s">
        <v>701</v>
      </c>
      <c r="K84" s="184" t="s">
        <v>597</v>
      </c>
      <c r="L84" s="183" t="s">
        <v>755</v>
      </c>
      <c r="M84" s="184" t="str">
        <f>CONCATENATE(UKPower!$D$57,", for ",UKPower!$E$27,", for ",UKPower!$D$44, " and settled ",UKPower!$D$47,", quoted in ",UKPower!$D$60, " per ", UKPower!$D$63,UKPower!$B$66)</f>
        <v>A Transaction under which the Seller is obliged to pay a Difference Payment to the Buyer where in the Contract Period the Average Reference Price is above the Strike Price, and the Buyer is obliged to pay a Difference Payment to the Seller where the Average Reference Price is below the Strike Price, for half hours between 00:00 a.m. tomorrow and 00:00 a.m. on the first day of the next calendar month, for Pool Purchase Price in £/MWh, which is the sum of LOLP (Loss of Load Probability) and SMP (System Marginal Price), as published for each half-hour by England and Wales Pool and settled against the average of half-hour periods in EFA slots WD3, WD4 and WD5, according to the EFA (Electricity Forward Agreement) calendar defined under the England and Wales Pool Rules, quoted in Pounds Sterling per Megawatt (1,000,000 watts) hour of electricity, where watt is a unit of electrical power equivalent to one joule per second, pursuant to any master agreement between the Parties, or if no master agreement is in effect, the GTCs for UK Power under the EFA Terms Edition 2 1991 as amended in this website (or its successor).</v>
      </c>
      <c r="N84" s="185"/>
      <c r="O84" s="185"/>
      <c r="P84" s="185"/>
      <c r="Q84" s="185"/>
      <c r="R84" s="185"/>
      <c r="S84" s="185"/>
      <c r="T84" s="185"/>
      <c r="U84" s="185"/>
      <c r="V84" s="185"/>
      <c r="W84" s="185"/>
      <c r="X84" s="185"/>
      <c r="Y84" s="185"/>
      <c r="Z84" s="185"/>
      <c r="AA84" s="185"/>
      <c r="AB84" s="185"/>
      <c r="AC84" s="185"/>
      <c r="AD84" s="185"/>
      <c r="AE84" s="185"/>
      <c r="AF84" s="185"/>
      <c r="AG84" s="185"/>
      <c r="AH84" s="185"/>
      <c r="AI84" s="185"/>
      <c r="AJ84" s="185"/>
      <c r="AK84" s="185"/>
      <c r="AL84" s="185"/>
      <c r="AM84" s="185"/>
      <c r="AN84" s="185"/>
      <c r="AO84" s="185"/>
      <c r="AP84" s="185"/>
      <c r="AQ84" s="185"/>
      <c r="AR84" s="185"/>
      <c r="AS84" s="185"/>
      <c r="AT84" s="185"/>
      <c r="AU84" s="185"/>
      <c r="AV84" s="185"/>
      <c r="AW84" s="185"/>
      <c r="AX84" s="185"/>
      <c r="AY84" s="185"/>
      <c r="AZ84" s="185"/>
      <c r="BA84" s="185"/>
      <c r="BB84" s="185"/>
      <c r="BC84" s="185"/>
    </row>
    <row r="85" spans="1:55" s="186" customFormat="1" ht="114.75" x14ac:dyDescent="0.2">
      <c r="A85" s="183" t="s">
        <v>553</v>
      </c>
      <c r="B85" s="184" t="s">
        <v>360</v>
      </c>
      <c r="C85" s="184" t="s">
        <v>694</v>
      </c>
      <c r="D85" s="184" t="s">
        <v>683</v>
      </c>
      <c r="E85" s="184" t="s">
        <v>451</v>
      </c>
      <c r="F85" s="184" t="s">
        <v>620</v>
      </c>
      <c r="G85" s="184" t="s">
        <v>306</v>
      </c>
      <c r="H85" s="184" t="s">
        <v>707</v>
      </c>
      <c r="I85" s="184" t="s">
        <v>451</v>
      </c>
      <c r="J85" s="184" t="s">
        <v>701</v>
      </c>
      <c r="K85" s="184" t="s">
        <v>597</v>
      </c>
      <c r="L85" s="183" t="s">
        <v>755</v>
      </c>
      <c r="M85" s="184" t="str">
        <f>CONCATENATE(UKPower!$D$57,", for ",UKPower!$E$28,", for ",UKPower!$D$44, " and settled ",UKPower!$D$47,", quoted in ",UKPower!$D$60, " per ", UKPower!$D$63,UKPower!$B$66)</f>
        <v>A Transaction under which the Seller is obliged to pay a Difference Payment to the Buyer where in the Contract Period the Average Reference Price is above the Strike Price, and the Buyer is obliged to pay a Difference Payment to the Seller where the Average Reference Price is below the Strike Price, for half-hour periods between EFA weeks 14 and 39 inclusive, according to the EFA (Electricity Forward Agreement) calendar under the England and Wales Pool Rules, for Pool Purchase Price in £/MWh, which is the sum of LOLP (Loss of Load Probability) and SMP (System Marginal Price), as published for each half-hour by England and Wales Pool and settled against the average of half-hour periods in EFA slots WD3, WD4 and WD5, according to the EFA (Electricity Forward Agreement) calendar defined under the England and Wales Pool Rules, quoted in Pounds Sterling per Megawatt (1,000,000 watts) hour of electricity, where watt is a unit of electrical power equivalent to one joule per second, pursuant to any master agreement between the Parties, or if no master agreement is in effect, the GTCs for UK Power under the EFA Terms Edition 2 1991 as amended in this website (or its successor).</v>
      </c>
      <c r="N85" s="185"/>
      <c r="O85" s="185"/>
      <c r="P85" s="185"/>
      <c r="Q85" s="185"/>
      <c r="R85" s="185"/>
      <c r="S85" s="185"/>
      <c r="T85" s="185"/>
      <c r="U85" s="185"/>
      <c r="V85" s="185"/>
      <c r="W85" s="185"/>
      <c r="X85" s="185"/>
      <c r="Y85" s="185"/>
      <c r="Z85" s="185"/>
      <c r="AA85" s="185"/>
      <c r="AB85" s="185"/>
      <c r="AC85" s="185"/>
      <c r="AD85" s="185"/>
      <c r="AE85" s="185"/>
      <c r="AF85" s="185"/>
      <c r="AG85" s="185"/>
      <c r="AH85" s="185"/>
      <c r="AI85" s="185"/>
      <c r="AJ85" s="185"/>
      <c r="AK85" s="185"/>
      <c r="AL85" s="185"/>
      <c r="AM85" s="185"/>
      <c r="AN85" s="185"/>
      <c r="AO85" s="185"/>
      <c r="AP85" s="185"/>
      <c r="AQ85" s="185"/>
      <c r="AR85" s="185"/>
      <c r="AS85" s="185"/>
      <c r="AT85" s="185"/>
      <c r="AU85" s="185"/>
      <c r="AV85" s="185"/>
      <c r="AW85" s="185"/>
      <c r="AX85" s="185"/>
      <c r="AY85" s="185"/>
      <c r="AZ85" s="185"/>
      <c r="BA85" s="185"/>
      <c r="BB85" s="185"/>
      <c r="BC85" s="185"/>
    </row>
    <row r="86" spans="1:55" s="186" customFormat="1" ht="102" x14ac:dyDescent="0.2">
      <c r="A86" s="183" t="s">
        <v>553</v>
      </c>
      <c r="B86" s="184" t="s">
        <v>360</v>
      </c>
      <c r="C86" s="184" t="s">
        <v>694</v>
      </c>
      <c r="D86" s="184" t="s">
        <v>683</v>
      </c>
      <c r="E86" s="184" t="s">
        <v>451</v>
      </c>
      <c r="F86" s="183" t="s">
        <v>617</v>
      </c>
      <c r="G86" s="184" t="s">
        <v>307</v>
      </c>
      <c r="H86" s="184" t="s">
        <v>707</v>
      </c>
      <c r="I86" s="184" t="s">
        <v>451</v>
      </c>
      <c r="J86" s="184" t="s">
        <v>701</v>
      </c>
      <c r="K86" s="184" t="s">
        <v>597</v>
      </c>
      <c r="L86" s="183" t="s">
        <v>755</v>
      </c>
      <c r="M86" s="184" t="str">
        <f>CONCATENATE(UKPower!$D$57,", for ",UKPower!$E$31,", for ",UKPower!$D$44, " and settled ",UKPower!$D$47,", quoted in ",UKPower!$D$60, " per ", UKPower!$D$63,UKPower!$B$66)</f>
        <v>A Transaction under which the Seller is obliged to pay a Difference Payment to the Buyer where in the Contract Period the Average Reference Price is above the Strike Price, and the Buyer is obliged to pay a Difference Payment to the Seller where the Average Reference Price is below the Strike Price, for half-hour periods between 00:00 a.m. on 1st April and 00:00 a.m. on the 1st October, for Pool Purchase Price in £/MWh, which is the sum of LOLP (Loss of Load Probability) and SMP (System Marginal Price), as published for each half-hour by England and Wales Pool and settled against the average of half-hour periods in EFA slots WD3, WD4 and WD5, according to the EFA (Electricity Forward Agreement) calendar defined under the England and Wales Pool Rules, quoted in Pounds Sterling per Megawatt (1,000,000 watts) hour of electricity, where watt is a unit of electrical power equivalent to one joule per second, pursuant to any master agreement between the Parties, or if no master agreement is in effect, the GTCs for UK Power under the EFA Terms Edition 2 1991 as amended in this website (or its successor).</v>
      </c>
      <c r="N86" s="185"/>
      <c r="O86" s="185"/>
      <c r="P86" s="185"/>
      <c r="Q86" s="185"/>
      <c r="R86" s="185"/>
      <c r="S86" s="185"/>
      <c r="T86" s="185"/>
      <c r="U86" s="185"/>
      <c r="V86" s="185"/>
      <c r="W86" s="185"/>
      <c r="X86" s="185"/>
      <c r="Y86" s="185"/>
      <c r="Z86" s="185"/>
      <c r="AA86" s="185"/>
      <c r="AB86" s="185"/>
      <c r="AC86" s="185"/>
      <c r="AD86" s="185"/>
      <c r="AE86" s="185"/>
      <c r="AF86" s="185"/>
      <c r="AG86" s="185"/>
      <c r="AH86" s="185"/>
      <c r="AI86" s="185"/>
      <c r="AJ86" s="185"/>
      <c r="AK86" s="185"/>
      <c r="AL86" s="185"/>
      <c r="AM86" s="185"/>
      <c r="AN86" s="185"/>
      <c r="AO86" s="185"/>
      <c r="AP86" s="185"/>
      <c r="AQ86" s="185"/>
      <c r="AR86" s="185"/>
      <c r="AS86" s="185"/>
      <c r="AT86" s="185"/>
      <c r="AU86" s="185"/>
      <c r="AV86" s="185"/>
      <c r="AW86" s="185"/>
      <c r="AX86" s="185"/>
      <c r="AY86" s="185"/>
      <c r="AZ86" s="185"/>
      <c r="BA86" s="185"/>
      <c r="BB86" s="185"/>
      <c r="BC86" s="185"/>
    </row>
    <row r="87" spans="1:55" s="186" customFormat="1" ht="102" x14ac:dyDescent="0.2">
      <c r="A87" s="183" t="s">
        <v>553</v>
      </c>
      <c r="B87" s="184" t="s">
        <v>360</v>
      </c>
      <c r="C87" s="184" t="s">
        <v>694</v>
      </c>
      <c r="D87" s="184" t="s">
        <v>683</v>
      </c>
      <c r="E87" s="184" t="s">
        <v>451</v>
      </c>
      <c r="F87" s="184" t="s">
        <v>620</v>
      </c>
      <c r="G87" s="184" t="s">
        <v>873</v>
      </c>
      <c r="H87" s="184" t="s">
        <v>707</v>
      </c>
      <c r="I87" s="184" t="s">
        <v>451</v>
      </c>
      <c r="J87" s="184" t="s">
        <v>701</v>
      </c>
      <c r="K87" s="184" t="s">
        <v>597</v>
      </c>
      <c r="L87" s="183" t="s">
        <v>755</v>
      </c>
      <c r="M87" s="184" t="str">
        <f>CONCATENATE(UKPower!$D$57,", for ",UKPower!$E$32,", for ",UKPower!$D$44, " and settled ",UKPower!$D$47,", quoted in ",UKPower!$D$60, " per ", UKPower!$D$63,UKPower!$B$66)</f>
        <v>A Transaction under which the Seller is obliged to pay a Difference Payment to the Buyer where in the Contract Period the Average Reference Price is above the Strike Price, and the Buyer is obliged to pay a Difference Payment to the Seller where the Average Reference Price is below the Strike Price, for half hours between 11:00 p.m. on the last day of the previous EFA month and 11:00 p.m. on the last day of the EFA month, for Pool Purchase Price in £/MWh, which is the sum of LOLP (Loss of Load Probability) and SMP (System Marginal Price), as published for each half-hour by England and Wales Pool and settled against the average of half-hour periods in EFA slots WD3, WD4 and WD5, according to the EFA (Electricity Forward Agreement) calendar defined under the England and Wales Pool Rules, quoted in Pounds Sterling per Megawatt (1,000,000 watts) hour of electricity, where watt is a unit of electrical power equivalent to one joule per second, pursuant to any master agreement between the Parties, or if no master agreement is in effect, the GTCs for UK Power under the EFA Terms Edition 2 1991 as amended in this website (or its successor).</v>
      </c>
      <c r="N87" s="185"/>
      <c r="O87" s="185"/>
      <c r="P87" s="185"/>
      <c r="Q87" s="185"/>
      <c r="R87" s="185"/>
      <c r="S87" s="185"/>
      <c r="T87" s="185"/>
      <c r="U87" s="185"/>
      <c r="V87" s="185"/>
      <c r="W87" s="185"/>
      <c r="X87" s="185"/>
      <c r="Y87" s="185"/>
      <c r="Z87" s="185"/>
      <c r="AA87" s="185"/>
      <c r="AB87" s="185"/>
      <c r="AC87" s="185"/>
      <c r="AD87" s="185"/>
      <c r="AE87" s="185"/>
      <c r="AF87" s="185"/>
      <c r="AG87" s="185"/>
      <c r="AH87" s="185"/>
      <c r="AI87" s="185"/>
      <c r="AJ87" s="185"/>
      <c r="AK87" s="185"/>
      <c r="AL87" s="185"/>
      <c r="AM87" s="185"/>
      <c r="AN87" s="185"/>
      <c r="AO87" s="185"/>
      <c r="AP87" s="185"/>
      <c r="AQ87" s="185"/>
      <c r="AR87" s="185"/>
      <c r="AS87" s="185"/>
      <c r="AT87" s="185"/>
      <c r="AU87" s="185"/>
      <c r="AV87" s="185"/>
      <c r="AW87" s="185"/>
      <c r="AX87" s="185"/>
      <c r="AY87" s="185"/>
      <c r="AZ87" s="185"/>
      <c r="BA87" s="185"/>
      <c r="BB87" s="185"/>
      <c r="BC87" s="185"/>
    </row>
    <row r="88" spans="1:55" s="186" customFormat="1" ht="102" x14ac:dyDescent="0.2">
      <c r="A88" s="183" t="s">
        <v>553</v>
      </c>
      <c r="B88" s="184" t="s">
        <v>360</v>
      </c>
      <c r="C88" s="184" t="s">
        <v>694</v>
      </c>
      <c r="D88" s="184" t="s">
        <v>683</v>
      </c>
      <c r="E88" s="184" t="s">
        <v>451</v>
      </c>
      <c r="F88" s="183" t="s">
        <v>617</v>
      </c>
      <c r="G88" s="184" t="s">
        <v>304</v>
      </c>
      <c r="H88" s="184" t="s">
        <v>707</v>
      </c>
      <c r="I88" s="184" t="s">
        <v>451</v>
      </c>
      <c r="J88" s="184" t="s">
        <v>701</v>
      </c>
      <c r="K88" s="184" t="s">
        <v>597</v>
      </c>
      <c r="L88" s="183" t="s">
        <v>755</v>
      </c>
      <c r="M88" s="184" t="str">
        <f>CONCATENATE(UKPower!$D$57,", for ",UKPower!$E$35,", for ",UKPower!$D$44, " and settled ",UKPower!$D$47,", quoted in ",UKPower!$D$60, " per ", UKPower!$D$63,UKPower!$B$66)</f>
        <v>A Transaction under which the Seller is obliged to pay a Difference Payment to the Buyer where in the Contract Period the Average Reference Price is above the Strike Price, and the Buyer is obliged to pay a Difference Payment to the Seller where the Average Reference Price is below the Strike Price, for half hours between 00:00 a.m. on 1st October and 00:00 a.m. on 1st October one year year, for Pool Purchase Price in £/MWh, which is the sum of LOLP (Loss of Load Probability) and SMP (System Marginal Price), as published for each half-hour by England and Wales Pool and settled against the average of half-hour periods in EFA slots WD3, WD4 and WD5, according to the EFA (Electricity Forward Agreement) calendar defined under the England and Wales Pool Rules, quoted in Pounds Sterling per Megawatt (1,000,000 watts) hour of electricity, where watt is a unit of electrical power equivalent to one joule per second, pursuant to any master agreement between the Parties, or if no master agreement is in effect, the GTCs for UK Power under the EFA Terms Edition 2 1991 as amended in this website (or its successor).</v>
      </c>
      <c r="N88" s="185"/>
      <c r="O88" s="185"/>
      <c r="P88" s="185"/>
      <c r="Q88" s="185"/>
      <c r="R88" s="185"/>
      <c r="S88" s="185"/>
      <c r="T88" s="185"/>
      <c r="U88" s="185"/>
      <c r="V88" s="185"/>
      <c r="W88" s="185"/>
      <c r="X88" s="185"/>
      <c r="Y88" s="185"/>
      <c r="Z88" s="185"/>
      <c r="AA88" s="185"/>
      <c r="AB88" s="185"/>
      <c r="AC88" s="185"/>
      <c r="AD88" s="185"/>
      <c r="AE88" s="185"/>
      <c r="AF88" s="185"/>
      <c r="AG88" s="185"/>
      <c r="AH88" s="185"/>
      <c r="AI88" s="185"/>
      <c r="AJ88" s="185"/>
      <c r="AK88" s="185"/>
      <c r="AL88" s="185"/>
      <c r="AM88" s="185"/>
      <c r="AN88" s="185"/>
      <c r="AO88" s="185"/>
      <c r="AP88" s="185"/>
      <c r="AQ88" s="185"/>
      <c r="AR88" s="185"/>
      <c r="AS88" s="185"/>
      <c r="AT88" s="185"/>
      <c r="AU88" s="185"/>
      <c r="AV88" s="185"/>
      <c r="AW88" s="185"/>
      <c r="AX88" s="185"/>
      <c r="AY88" s="185"/>
      <c r="AZ88" s="185"/>
      <c r="BA88" s="185"/>
      <c r="BB88" s="185"/>
      <c r="BC88" s="185"/>
    </row>
    <row r="89" spans="1:55" s="186" customFormat="1" ht="102" x14ac:dyDescent="0.2">
      <c r="A89" s="183" t="s">
        <v>553</v>
      </c>
      <c r="B89" s="184" t="s">
        <v>360</v>
      </c>
      <c r="C89" s="184" t="s">
        <v>694</v>
      </c>
      <c r="D89" s="184" t="s">
        <v>683</v>
      </c>
      <c r="E89" s="184" t="s">
        <v>451</v>
      </c>
      <c r="F89" s="184" t="s">
        <v>620</v>
      </c>
      <c r="G89" s="184" t="s">
        <v>305</v>
      </c>
      <c r="H89" s="184" t="s">
        <v>707</v>
      </c>
      <c r="I89" s="184" t="s">
        <v>451</v>
      </c>
      <c r="J89" s="184" t="s">
        <v>701</v>
      </c>
      <c r="K89" s="184" t="s">
        <v>597</v>
      </c>
      <c r="L89" s="183" t="s">
        <v>755</v>
      </c>
      <c r="M89" s="184" t="str">
        <f>CONCATENATE(UKPower!$D$57,", for ",UKPower!$E$36,", for ",UKPower!$D$44, " and settled ",UKPower!$D$47,", quoted in ",UKPower!$D$60, " per ", UKPower!$D$63,UKPower!$B$66)</f>
        <v>A Transaction under which the Seller is obliged to pay a Difference Payment to the Buyer where in the Contract Period the Average Reference Price is above the Strike Price, and the Buyer is obliged to pay a Difference Payment to the Seller where the Average Reference Price is below the Strike Price, for half hours between 11:00 p.m. on 31st March and 11:00 p.m. on  31st March one year later, for Pool Purchase Price in £/MWh, which is the sum of LOLP (Loss of Load Probability) and SMP (System Marginal Price), as published for each half-hour by England and Wales Pool and settled against the average of half-hour periods in EFA slots WD3, WD4 and WD5, according to the EFA (Electricity Forward Agreement) calendar defined under the England and Wales Pool Rules, quoted in Pounds Sterling per Megawatt (1,000,000 watts) hour of electricity, where watt is a unit of electrical power equivalent to one joule per second, pursuant to any master agreement between the Parties, or if no master agreement is in effect, the GTCs for UK Power under the EFA Terms Edition 2 1991 as amended in this website (or its successor).</v>
      </c>
      <c r="N89" s="185"/>
      <c r="O89" s="185"/>
      <c r="P89" s="185"/>
      <c r="Q89" s="185"/>
      <c r="R89" s="185"/>
      <c r="S89" s="185"/>
      <c r="T89" s="185"/>
      <c r="U89" s="185"/>
      <c r="V89" s="185"/>
      <c r="W89" s="185"/>
      <c r="X89" s="185"/>
      <c r="Y89" s="185"/>
      <c r="Z89" s="185"/>
      <c r="AA89" s="185"/>
      <c r="AB89" s="185"/>
      <c r="AC89" s="185"/>
      <c r="AD89" s="185"/>
      <c r="AE89" s="185"/>
      <c r="AF89" s="185"/>
      <c r="AG89" s="185"/>
      <c r="AH89" s="185"/>
      <c r="AI89" s="185"/>
      <c r="AJ89" s="185"/>
      <c r="AK89" s="185"/>
      <c r="AL89" s="185"/>
      <c r="AM89" s="185"/>
      <c r="AN89" s="185"/>
      <c r="AO89" s="185"/>
      <c r="AP89" s="185"/>
      <c r="AQ89" s="185"/>
      <c r="AR89" s="185"/>
      <c r="AS89" s="185"/>
      <c r="AT89" s="185"/>
      <c r="AU89" s="185"/>
      <c r="AV89" s="185"/>
      <c r="AW89" s="185"/>
      <c r="AX89" s="185"/>
      <c r="AY89" s="185"/>
      <c r="AZ89" s="185"/>
      <c r="BA89" s="185"/>
      <c r="BB89" s="185"/>
      <c r="BC89" s="185"/>
    </row>
    <row r="90" spans="1:55" s="186" customFormat="1" ht="102" x14ac:dyDescent="0.2">
      <c r="A90" s="183" t="s">
        <v>553</v>
      </c>
      <c r="B90" s="184" t="s">
        <v>360</v>
      </c>
      <c r="C90" s="184" t="s">
        <v>694</v>
      </c>
      <c r="D90" s="184" t="s">
        <v>683</v>
      </c>
      <c r="E90" s="184" t="s">
        <v>451</v>
      </c>
      <c r="F90" s="183" t="s">
        <v>617</v>
      </c>
      <c r="G90" s="184" t="s">
        <v>651</v>
      </c>
      <c r="H90" s="184" t="s">
        <v>707</v>
      </c>
      <c r="I90" s="184" t="s">
        <v>451</v>
      </c>
      <c r="J90" s="184" t="s">
        <v>702</v>
      </c>
      <c r="K90" s="184" t="s">
        <v>597</v>
      </c>
      <c r="L90" s="183" t="s">
        <v>755</v>
      </c>
      <c r="M90" s="184" t="str">
        <f>CONCATENATE(UKPower!$D$57,", for ",UKPower!$E$23,", for ",UKPower!$D$44, " and settled ",UKPower!$D$48,", quoted in ",UKPower!$D$60, " per ", UKPower!$D$63,UKPower!$B$66)</f>
        <v>A Transaction under which the Seller is obliged to pay a Difference Payment to the Buyer where in the Contract Period the Average Reference Price is above the Strike Price, and the Buyer is obliged to pay a Difference Payment to the Seller where the Average Reference Price is below the Strike Price, for half hours between 00:00 a.m.tomorrow and 00:00 a.m.the day after tomorrow inclusive, for Pool Purchase Price in £/MWh, which is the sum of LOLP (Loss of Load Probability) and SMP (System Marginal Price), as published for each half-hour by England and Wales Pool and settled against the average of half-hour periods in EFA slots WD1, WD2, WD6 and all weekends, according to the EFA (Electricity Forward Agreement) calendar defined under the England and Wales Pool Rules, quoted in Pounds Sterling per Megawatt (1,000,000 watts) hour of electricity, where watt is a unit of electrical power equivalent to one joule per second, pursuant to any master agreement between the Parties, or if no master agreement is in effect, the GTCs for UK Power under the EFA Terms Edition 2 1991 as amended in this website (or its successor).</v>
      </c>
      <c r="N90" s="185"/>
      <c r="O90" s="185"/>
      <c r="P90" s="185"/>
      <c r="Q90" s="185"/>
      <c r="R90" s="185"/>
      <c r="S90" s="185"/>
      <c r="T90" s="185"/>
      <c r="U90" s="185"/>
      <c r="V90" s="185"/>
      <c r="W90" s="185"/>
      <c r="X90" s="185"/>
      <c r="Y90" s="185"/>
      <c r="Z90" s="185"/>
      <c r="AA90" s="185"/>
      <c r="AB90" s="185"/>
      <c r="AC90" s="185"/>
      <c r="AD90" s="185"/>
      <c r="AE90" s="185"/>
      <c r="AF90" s="185"/>
      <c r="AG90" s="185"/>
      <c r="AH90" s="185"/>
      <c r="AI90" s="185"/>
      <c r="AJ90" s="185"/>
      <c r="AK90" s="185"/>
      <c r="AL90" s="185"/>
      <c r="AM90" s="185"/>
      <c r="AN90" s="185"/>
      <c r="AO90" s="185"/>
      <c r="AP90" s="185"/>
      <c r="AQ90" s="185"/>
      <c r="AR90" s="185"/>
      <c r="AS90" s="185"/>
      <c r="AT90" s="185"/>
      <c r="AU90" s="185"/>
      <c r="AV90" s="185"/>
      <c r="AW90" s="185"/>
      <c r="AX90" s="185"/>
      <c r="AY90" s="185"/>
      <c r="AZ90" s="185"/>
      <c r="BA90" s="185"/>
      <c r="BB90" s="185"/>
      <c r="BC90" s="185"/>
    </row>
    <row r="91" spans="1:55" s="186" customFormat="1" ht="102" x14ac:dyDescent="0.2">
      <c r="A91" s="183" t="s">
        <v>553</v>
      </c>
      <c r="B91" s="184" t="s">
        <v>360</v>
      </c>
      <c r="C91" s="184" t="s">
        <v>694</v>
      </c>
      <c r="D91" s="184" t="s">
        <v>683</v>
      </c>
      <c r="E91" s="184" t="s">
        <v>451</v>
      </c>
      <c r="F91" s="184" t="s">
        <v>620</v>
      </c>
      <c r="G91" s="184" t="s">
        <v>664</v>
      </c>
      <c r="H91" s="184" t="s">
        <v>707</v>
      </c>
      <c r="I91" s="184" t="s">
        <v>451</v>
      </c>
      <c r="J91" s="184" t="s">
        <v>702</v>
      </c>
      <c r="K91" s="184" t="s">
        <v>597</v>
      </c>
      <c r="L91" s="183" t="s">
        <v>755</v>
      </c>
      <c r="M91" s="184" t="str">
        <f>CONCATENATE(UKPower!$D$57,", for ",UKPower!$E$24,", for ",UKPower!$D$44, " and settled ",UKPower!$D$48,", quoted in ",UKPower!$D$60, " per ", UKPower!$D$63,UKPower!$B$66)</f>
        <v>A Transaction under which the Seller is obliged to pay a Difference Payment to the Buyer where in the Contract Period the Average Reference Price is above the Strike Price, and the Buyer is obliged to pay a Difference Payment to the Seller where the Average Reference Price is below the Strike Price, for half hours between 11:00 p.m. on the closest Sunday and 11:00 p.m. on the Sunday following week, for Pool Purchase Price in £/MWh, which is the sum of LOLP (Loss of Load Probability) and SMP (System Marginal Price), as published for each half-hour by England and Wales Pool and settled against the average of half-hour periods in EFA slots WD1, WD2, WD6 and all weekends, according to the EFA (Electricity Forward Agreement) calendar defined under the England and Wales Pool Rules, quoted in Pounds Sterling per Megawatt (1,000,000 watts) hour of electricity, where watt is a unit of electrical power equivalent to one joule per second, pursuant to any master agreement between the Parties, or if no master agreement is in effect, the GTCs for UK Power under the EFA Terms Edition 2 1991 as amended in this website (or its successor).</v>
      </c>
      <c r="N91" s="185"/>
      <c r="O91" s="185"/>
      <c r="P91" s="185"/>
      <c r="Q91" s="185"/>
      <c r="R91" s="185"/>
      <c r="S91" s="185"/>
      <c r="T91" s="185"/>
      <c r="U91" s="185"/>
      <c r="V91" s="185"/>
      <c r="W91" s="185"/>
      <c r="X91" s="185"/>
      <c r="Y91" s="185"/>
      <c r="Z91" s="185"/>
      <c r="AA91" s="185"/>
      <c r="AB91" s="185"/>
      <c r="AC91" s="185"/>
      <c r="AD91" s="185"/>
      <c r="AE91" s="185"/>
      <c r="AF91" s="185"/>
      <c r="AG91" s="185"/>
      <c r="AH91" s="185"/>
      <c r="AI91" s="185"/>
      <c r="AJ91" s="185"/>
      <c r="AK91" s="185"/>
      <c r="AL91" s="185"/>
      <c r="AM91" s="185"/>
      <c r="AN91" s="185"/>
      <c r="AO91" s="185"/>
      <c r="AP91" s="185"/>
      <c r="AQ91" s="185"/>
      <c r="AR91" s="185"/>
      <c r="AS91" s="185"/>
      <c r="AT91" s="185"/>
      <c r="AU91" s="185"/>
      <c r="AV91" s="185"/>
      <c r="AW91" s="185"/>
      <c r="AX91" s="185"/>
      <c r="AY91" s="185"/>
      <c r="AZ91" s="185"/>
      <c r="BA91" s="185"/>
      <c r="BB91" s="185"/>
      <c r="BC91" s="185"/>
    </row>
    <row r="92" spans="1:55" s="186" customFormat="1" ht="102" x14ac:dyDescent="0.2">
      <c r="A92" s="183" t="s">
        <v>553</v>
      </c>
      <c r="B92" s="184" t="s">
        <v>360</v>
      </c>
      <c r="C92" s="184" t="s">
        <v>694</v>
      </c>
      <c r="D92" s="184" t="s">
        <v>683</v>
      </c>
      <c r="E92" s="184" t="s">
        <v>451</v>
      </c>
      <c r="F92" s="183" t="s">
        <v>617</v>
      </c>
      <c r="G92" s="184" t="s">
        <v>659</v>
      </c>
      <c r="H92" s="184" t="s">
        <v>707</v>
      </c>
      <c r="I92" s="184" t="s">
        <v>451</v>
      </c>
      <c r="J92" s="184" t="s">
        <v>702</v>
      </c>
      <c r="K92" s="184" t="s">
        <v>597</v>
      </c>
      <c r="L92" s="183" t="s">
        <v>755</v>
      </c>
      <c r="M92" s="184" t="str">
        <f>CONCATENATE(UKPower!$D$57,", for ",UKPower!$E$27,", for ",UKPower!$D$44, " and settled ",UKPower!$D$48,", quoted in ",UKPower!$D$60, " per ", UKPower!$D$63,UKPower!$B$66)</f>
        <v>A Transaction under which the Seller is obliged to pay a Difference Payment to the Buyer where in the Contract Period the Average Reference Price is above the Strike Price, and the Buyer is obliged to pay a Difference Payment to the Seller where the Average Reference Price is below the Strike Price, for half hours between 00:00 a.m. tomorrow and 00:00 a.m. on the first day of the next calendar month, for Pool Purchase Price in £/MWh, which is the sum of LOLP (Loss of Load Probability) and SMP (System Marginal Price), as published for each half-hour by England and Wales Pool and settled against the average of half-hour periods in EFA slots WD1, WD2, WD6 and all weekends, according to the EFA (Electricity Forward Agreement) calendar defined under the England and Wales Pool Rules, quoted in Pounds Sterling per Megawatt (1,000,000 watts) hour of electricity, where watt is a unit of electrical power equivalent to one joule per second, pursuant to any master agreement between the Parties, or if no master agreement is in effect, the GTCs for UK Power under the EFA Terms Edition 2 1991 as amended in this website (or its successor).</v>
      </c>
      <c r="N92" s="185"/>
      <c r="O92" s="185"/>
      <c r="P92" s="185"/>
      <c r="Q92" s="185"/>
      <c r="R92" s="185"/>
      <c r="S92" s="185"/>
      <c r="T92" s="185"/>
      <c r="U92" s="185"/>
      <c r="V92" s="185"/>
      <c r="W92" s="185"/>
      <c r="X92" s="185"/>
      <c r="Y92" s="185"/>
      <c r="Z92" s="185"/>
      <c r="AA92" s="185"/>
      <c r="AB92" s="185"/>
      <c r="AC92" s="185"/>
      <c r="AD92" s="185"/>
      <c r="AE92" s="185"/>
      <c r="AF92" s="185"/>
      <c r="AG92" s="185"/>
      <c r="AH92" s="185"/>
      <c r="AI92" s="185"/>
      <c r="AJ92" s="185"/>
      <c r="AK92" s="185"/>
      <c r="AL92" s="185"/>
      <c r="AM92" s="185"/>
      <c r="AN92" s="185"/>
      <c r="AO92" s="185"/>
      <c r="AP92" s="185"/>
      <c r="AQ92" s="185"/>
      <c r="AR92" s="185"/>
      <c r="AS92" s="185"/>
      <c r="AT92" s="185"/>
      <c r="AU92" s="185"/>
      <c r="AV92" s="185"/>
      <c r="AW92" s="185"/>
      <c r="AX92" s="185"/>
      <c r="AY92" s="185"/>
      <c r="AZ92" s="185"/>
      <c r="BA92" s="185"/>
      <c r="BB92" s="185"/>
      <c r="BC92" s="185"/>
    </row>
    <row r="93" spans="1:55" s="186" customFormat="1" ht="114.75" x14ac:dyDescent="0.2">
      <c r="A93" s="183" t="s">
        <v>553</v>
      </c>
      <c r="B93" s="184" t="s">
        <v>360</v>
      </c>
      <c r="C93" s="184" t="s">
        <v>694</v>
      </c>
      <c r="D93" s="184" t="s">
        <v>683</v>
      </c>
      <c r="E93" s="184" t="s">
        <v>451</v>
      </c>
      <c r="F93" s="184" t="s">
        <v>620</v>
      </c>
      <c r="G93" s="184" t="s">
        <v>306</v>
      </c>
      <c r="H93" s="184" t="s">
        <v>707</v>
      </c>
      <c r="I93" s="184" t="s">
        <v>451</v>
      </c>
      <c r="J93" s="184" t="s">
        <v>702</v>
      </c>
      <c r="K93" s="184" t="s">
        <v>597</v>
      </c>
      <c r="L93" s="183" t="s">
        <v>755</v>
      </c>
      <c r="M93" s="184" t="str">
        <f>CONCATENATE(UKPower!$D$57,", for ",UKPower!$E$28,", for ",UKPower!$D$44, " and settled ",UKPower!$D$48,", quoted in ",UKPower!$D$60, " per ", UKPower!$D$63,UKPower!$B$66)</f>
        <v>A Transaction under which the Seller is obliged to pay a Difference Payment to the Buyer where in the Contract Period the Average Reference Price is above the Strike Price, and the Buyer is obliged to pay a Difference Payment to the Seller where the Average Reference Price is below the Strike Price, for half-hour periods between EFA weeks 14 and 39 inclusive, according to the EFA (Electricity Forward Agreement) calendar under the England and Wales Pool Rules, for Pool Purchase Price in £/MWh, which is the sum of LOLP (Loss of Load Probability) and SMP (System Marginal Price), as published for each half-hour by England and Wales Pool and settled against the average of half-hour periods in EFA slots WD1, WD2, WD6 and all weekends, according to the EFA (Electricity Forward Agreement) calendar defined under the England and Wales Pool Rules, quoted in Pounds Sterling per Megawatt (1,000,000 watts) hour of electricity, where watt is a unit of electrical power equivalent to one joule per second, pursuant to any master agreement between the Parties, or if no master agreement is in effect, the GTCs for UK Power under the EFA Terms Edition 2 1991 as amended in this website (or its successor).</v>
      </c>
      <c r="N93" s="185"/>
      <c r="O93" s="185"/>
      <c r="P93" s="185"/>
      <c r="Q93" s="185"/>
      <c r="R93" s="185"/>
      <c r="S93" s="185"/>
      <c r="T93" s="185"/>
      <c r="U93" s="185"/>
      <c r="V93" s="185"/>
      <c r="W93" s="185"/>
      <c r="X93" s="185"/>
      <c r="Y93" s="185"/>
      <c r="Z93" s="185"/>
      <c r="AA93" s="185"/>
      <c r="AB93" s="185"/>
      <c r="AC93" s="185"/>
      <c r="AD93" s="185"/>
      <c r="AE93" s="185"/>
      <c r="AF93" s="185"/>
      <c r="AG93" s="185"/>
      <c r="AH93" s="185"/>
      <c r="AI93" s="185"/>
      <c r="AJ93" s="185"/>
      <c r="AK93" s="185"/>
      <c r="AL93" s="185"/>
      <c r="AM93" s="185"/>
      <c r="AN93" s="185"/>
      <c r="AO93" s="185"/>
      <c r="AP93" s="185"/>
      <c r="AQ93" s="185"/>
      <c r="AR93" s="185"/>
      <c r="AS93" s="185"/>
      <c r="AT93" s="185"/>
      <c r="AU93" s="185"/>
      <c r="AV93" s="185"/>
      <c r="AW93" s="185"/>
      <c r="AX93" s="185"/>
      <c r="AY93" s="185"/>
      <c r="AZ93" s="185"/>
      <c r="BA93" s="185"/>
      <c r="BB93" s="185"/>
      <c r="BC93" s="185"/>
    </row>
    <row r="94" spans="1:55" s="186" customFormat="1" ht="102" x14ac:dyDescent="0.2">
      <c r="A94" s="183" t="s">
        <v>553</v>
      </c>
      <c r="B94" s="184" t="s">
        <v>360</v>
      </c>
      <c r="C94" s="184" t="s">
        <v>694</v>
      </c>
      <c r="D94" s="184" t="s">
        <v>683</v>
      </c>
      <c r="E94" s="184" t="s">
        <v>451</v>
      </c>
      <c r="F94" s="183" t="s">
        <v>617</v>
      </c>
      <c r="G94" s="184" t="s">
        <v>307</v>
      </c>
      <c r="H94" s="184" t="s">
        <v>707</v>
      </c>
      <c r="I94" s="184" t="s">
        <v>451</v>
      </c>
      <c r="J94" s="184" t="s">
        <v>702</v>
      </c>
      <c r="K94" s="184" t="s">
        <v>597</v>
      </c>
      <c r="L94" s="183" t="s">
        <v>755</v>
      </c>
      <c r="M94" s="184" t="str">
        <f>CONCATENATE(UKPower!$D$57,", for ",UKPower!$E$31,", for ",UKPower!$D$44, " and settled ",UKPower!$D$48,", quoted in ",UKPower!$D$60, " per ", UKPower!$D$63,UKPower!$B$66)</f>
        <v>A Transaction under which the Seller is obliged to pay a Difference Payment to the Buyer where in the Contract Period the Average Reference Price is above the Strike Price, and the Buyer is obliged to pay a Difference Payment to the Seller where the Average Reference Price is below the Strike Price, for half-hour periods between 00:00 a.m. on 1st April and 00:00 a.m. on the 1st October, for Pool Purchase Price in £/MWh, which is the sum of LOLP (Loss of Load Probability) and SMP (System Marginal Price), as published for each half-hour by England and Wales Pool and settled against the average of half-hour periods in EFA slots WD1, WD2, WD6 and all weekends, according to the EFA (Electricity Forward Agreement) calendar defined under the England and Wales Pool Rules, quoted in Pounds Sterling per Megawatt (1,000,000 watts) hour of electricity, where watt is a unit of electrical power equivalent to one joule per second, pursuant to any master agreement between the Parties, or if no master agreement is in effect, the GTCs for UK Power under the EFA Terms Edition 2 1991 as amended in this website (or its successor).</v>
      </c>
      <c r="N94" s="185"/>
      <c r="O94" s="185"/>
      <c r="P94" s="185"/>
      <c r="Q94" s="185"/>
      <c r="R94" s="185"/>
      <c r="S94" s="185"/>
      <c r="T94" s="185"/>
      <c r="U94" s="185"/>
      <c r="V94" s="185"/>
      <c r="W94" s="185"/>
      <c r="X94" s="185"/>
      <c r="Y94" s="185"/>
      <c r="Z94" s="185"/>
      <c r="AA94" s="185"/>
      <c r="AB94" s="185"/>
      <c r="AC94" s="185"/>
      <c r="AD94" s="185"/>
      <c r="AE94" s="185"/>
      <c r="AF94" s="185"/>
      <c r="AG94" s="185"/>
      <c r="AH94" s="185"/>
      <c r="AI94" s="185"/>
      <c r="AJ94" s="185"/>
      <c r="AK94" s="185"/>
      <c r="AL94" s="185"/>
      <c r="AM94" s="185"/>
      <c r="AN94" s="185"/>
      <c r="AO94" s="185"/>
      <c r="AP94" s="185"/>
      <c r="AQ94" s="185"/>
      <c r="AR94" s="185"/>
      <c r="AS94" s="185"/>
      <c r="AT94" s="185"/>
      <c r="AU94" s="185"/>
      <c r="AV94" s="185"/>
      <c r="AW94" s="185"/>
      <c r="AX94" s="185"/>
      <c r="AY94" s="185"/>
      <c r="AZ94" s="185"/>
      <c r="BA94" s="185"/>
      <c r="BB94" s="185"/>
      <c r="BC94" s="185"/>
    </row>
    <row r="95" spans="1:55" s="186" customFormat="1" ht="102" x14ac:dyDescent="0.2">
      <c r="A95" s="183" t="s">
        <v>553</v>
      </c>
      <c r="B95" s="184" t="s">
        <v>360</v>
      </c>
      <c r="C95" s="184" t="s">
        <v>694</v>
      </c>
      <c r="D95" s="184" t="s">
        <v>683</v>
      </c>
      <c r="E95" s="184" t="s">
        <v>451</v>
      </c>
      <c r="F95" s="184" t="s">
        <v>620</v>
      </c>
      <c r="G95" s="184" t="s">
        <v>873</v>
      </c>
      <c r="H95" s="184" t="s">
        <v>707</v>
      </c>
      <c r="I95" s="184" t="s">
        <v>451</v>
      </c>
      <c r="J95" s="184" t="s">
        <v>702</v>
      </c>
      <c r="K95" s="184" t="s">
        <v>597</v>
      </c>
      <c r="L95" s="183" t="s">
        <v>755</v>
      </c>
      <c r="M95" s="184" t="str">
        <f>CONCATENATE(UKPower!$D$57,", for ",UKPower!$E$32,", for ",UKPower!$D$44, " and settled ",UKPower!$D$48,", quoted in ",UKPower!$D$60, " per ", UKPower!$D$63,UKPower!$B$66)</f>
        <v>A Transaction under which the Seller is obliged to pay a Difference Payment to the Buyer where in the Contract Period the Average Reference Price is above the Strike Price, and the Buyer is obliged to pay a Difference Payment to the Seller where the Average Reference Price is below the Strike Price, for half hours between 11:00 p.m. on the last day of the previous EFA month and 11:00 p.m. on the last day of the EFA month, for Pool Purchase Price in £/MWh, which is the sum of LOLP (Loss of Load Probability) and SMP (System Marginal Price), as published for each half-hour by England and Wales Pool and settled against the average of half-hour periods in EFA slots WD1, WD2, WD6 and all weekends, according to the EFA (Electricity Forward Agreement) calendar defined under the England and Wales Pool Rules, quoted in Pounds Sterling per Megawatt (1,000,000 watts) hour of electricity, where watt is a unit of electrical power equivalent to one joule per second, pursuant to any master agreement between the Parties, or if no master agreement is in effect, the GTCs for UK Power under the EFA Terms Edition 2 1991 as amended in this website (or its successor).</v>
      </c>
      <c r="N95" s="185"/>
      <c r="O95" s="185"/>
      <c r="P95" s="185"/>
      <c r="Q95" s="185"/>
      <c r="R95" s="185"/>
      <c r="S95" s="185"/>
      <c r="T95" s="185"/>
      <c r="U95" s="185"/>
      <c r="V95" s="185"/>
      <c r="W95" s="185"/>
      <c r="X95" s="185"/>
      <c r="Y95" s="185"/>
      <c r="Z95" s="185"/>
      <c r="AA95" s="185"/>
      <c r="AB95" s="185"/>
      <c r="AC95" s="185"/>
      <c r="AD95" s="185"/>
      <c r="AE95" s="185"/>
      <c r="AF95" s="185"/>
      <c r="AG95" s="185"/>
      <c r="AH95" s="185"/>
      <c r="AI95" s="185"/>
      <c r="AJ95" s="185"/>
      <c r="AK95" s="185"/>
      <c r="AL95" s="185"/>
      <c r="AM95" s="185"/>
      <c r="AN95" s="185"/>
      <c r="AO95" s="185"/>
      <c r="AP95" s="185"/>
      <c r="AQ95" s="185"/>
      <c r="AR95" s="185"/>
      <c r="AS95" s="185"/>
      <c r="AT95" s="185"/>
      <c r="AU95" s="185"/>
      <c r="AV95" s="185"/>
      <c r="AW95" s="185"/>
      <c r="AX95" s="185"/>
      <c r="AY95" s="185"/>
      <c r="AZ95" s="185"/>
      <c r="BA95" s="185"/>
      <c r="BB95" s="185"/>
      <c r="BC95" s="185"/>
    </row>
    <row r="96" spans="1:55" s="186" customFormat="1" ht="102" x14ac:dyDescent="0.2">
      <c r="A96" s="183" t="s">
        <v>553</v>
      </c>
      <c r="B96" s="184" t="s">
        <v>360</v>
      </c>
      <c r="C96" s="184" t="s">
        <v>694</v>
      </c>
      <c r="D96" s="184" t="s">
        <v>683</v>
      </c>
      <c r="E96" s="184" t="s">
        <v>451</v>
      </c>
      <c r="F96" s="183" t="s">
        <v>617</v>
      </c>
      <c r="G96" s="184" t="s">
        <v>304</v>
      </c>
      <c r="H96" s="184" t="s">
        <v>707</v>
      </c>
      <c r="I96" s="184" t="s">
        <v>451</v>
      </c>
      <c r="J96" s="184" t="s">
        <v>702</v>
      </c>
      <c r="K96" s="184" t="s">
        <v>597</v>
      </c>
      <c r="L96" s="183" t="s">
        <v>755</v>
      </c>
      <c r="M96" s="184" t="str">
        <f>CONCATENATE(UKPower!$D$57,", for ",UKPower!$E$35,", for ",UKPower!$D$44, " and settled ",UKPower!$D$48,", quoted in ",UKPower!$D$60, " per ", UKPower!$D$63,UKPower!$B$66)</f>
        <v>A Transaction under which the Seller is obliged to pay a Difference Payment to the Buyer where in the Contract Period the Average Reference Price is above the Strike Price, and the Buyer is obliged to pay a Difference Payment to the Seller where the Average Reference Price is below the Strike Price, for half hours between 00:00 a.m. on 1st October and 00:00 a.m. on 1st October one year year, for Pool Purchase Price in £/MWh, which is the sum of LOLP (Loss of Load Probability) and SMP (System Marginal Price), as published for each half-hour by England and Wales Pool and settled against the average of half-hour periods in EFA slots WD1, WD2, WD6 and all weekends, according to the EFA (Electricity Forward Agreement) calendar defined under the England and Wales Pool Rules, quoted in Pounds Sterling per Megawatt (1,000,000 watts) hour of electricity, where watt is a unit of electrical power equivalent to one joule per second, pursuant to any master agreement between the Parties, or if no master agreement is in effect, the GTCs for UK Power under the EFA Terms Edition 2 1991 as amended in this website (or its successor).</v>
      </c>
      <c r="N96" s="185"/>
      <c r="O96" s="185"/>
      <c r="P96" s="185"/>
      <c r="Q96" s="185"/>
      <c r="R96" s="185"/>
      <c r="S96" s="185"/>
      <c r="T96" s="185"/>
      <c r="U96" s="185"/>
      <c r="V96" s="185"/>
      <c r="W96" s="185"/>
      <c r="X96" s="185"/>
      <c r="Y96" s="185"/>
      <c r="Z96" s="185"/>
      <c r="AA96" s="185"/>
      <c r="AB96" s="185"/>
      <c r="AC96" s="185"/>
      <c r="AD96" s="185"/>
      <c r="AE96" s="185"/>
      <c r="AF96" s="185"/>
      <c r="AG96" s="185"/>
      <c r="AH96" s="185"/>
      <c r="AI96" s="185"/>
      <c r="AJ96" s="185"/>
      <c r="AK96" s="185"/>
      <c r="AL96" s="185"/>
      <c r="AM96" s="185"/>
      <c r="AN96" s="185"/>
      <c r="AO96" s="185"/>
      <c r="AP96" s="185"/>
      <c r="AQ96" s="185"/>
      <c r="AR96" s="185"/>
      <c r="AS96" s="185"/>
      <c r="AT96" s="185"/>
      <c r="AU96" s="185"/>
      <c r="AV96" s="185"/>
      <c r="AW96" s="185"/>
      <c r="AX96" s="185"/>
      <c r="AY96" s="185"/>
      <c r="AZ96" s="185"/>
      <c r="BA96" s="185"/>
      <c r="BB96" s="185"/>
      <c r="BC96" s="185"/>
    </row>
    <row r="97" spans="1:55" s="186" customFormat="1" ht="102" x14ac:dyDescent="0.2">
      <c r="A97" s="183" t="s">
        <v>553</v>
      </c>
      <c r="B97" s="184" t="s">
        <v>360</v>
      </c>
      <c r="C97" s="184" t="s">
        <v>694</v>
      </c>
      <c r="D97" s="184" t="s">
        <v>683</v>
      </c>
      <c r="E97" s="184" t="s">
        <v>451</v>
      </c>
      <c r="F97" s="184" t="s">
        <v>620</v>
      </c>
      <c r="G97" s="184" t="s">
        <v>305</v>
      </c>
      <c r="H97" s="184" t="s">
        <v>707</v>
      </c>
      <c r="I97" s="184" t="s">
        <v>451</v>
      </c>
      <c r="J97" s="184" t="s">
        <v>702</v>
      </c>
      <c r="K97" s="184" t="s">
        <v>597</v>
      </c>
      <c r="L97" s="183" t="s">
        <v>755</v>
      </c>
      <c r="M97" s="184" t="str">
        <f>CONCATENATE(UKPower!$D$57,", for ",UKPower!$E$36,", for ",UKPower!$D$44, " and settled ",UKPower!$D$48,", quoted in ",UKPower!$D$60, " per ", UKPower!$D$63,UKPower!$B$66)</f>
        <v>A Transaction under which the Seller is obliged to pay a Difference Payment to the Buyer where in the Contract Period the Average Reference Price is above the Strike Price, and the Buyer is obliged to pay a Difference Payment to the Seller where the Average Reference Price is below the Strike Price, for half hours between 11:00 p.m. on 31st March and 11:00 p.m. on  31st March one year later, for Pool Purchase Price in £/MWh, which is the sum of LOLP (Loss of Load Probability) and SMP (System Marginal Price), as published for each half-hour by England and Wales Pool and settled against the average of half-hour periods in EFA slots WD1, WD2, WD6 and all weekends, according to the EFA (Electricity Forward Agreement) calendar defined under the England and Wales Pool Rules, quoted in Pounds Sterling per Megawatt (1,000,000 watts) hour of electricity, where watt is a unit of electrical power equivalent to one joule per second, pursuant to any master agreement between the Parties, or if no master agreement is in effect, the GTCs for UK Power under the EFA Terms Edition 2 1991 as amended in this website (or its successor).</v>
      </c>
      <c r="N97" s="185"/>
      <c r="O97" s="185"/>
      <c r="P97" s="185"/>
      <c r="Q97" s="185"/>
      <c r="R97" s="185"/>
      <c r="S97" s="185"/>
      <c r="T97" s="185"/>
      <c r="U97" s="185"/>
      <c r="V97" s="185"/>
      <c r="W97" s="185"/>
      <c r="X97" s="185"/>
      <c r="Y97" s="185"/>
      <c r="Z97" s="185"/>
      <c r="AA97" s="185"/>
      <c r="AB97" s="185"/>
      <c r="AC97" s="185"/>
      <c r="AD97" s="185"/>
      <c r="AE97" s="185"/>
      <c r="AF97" s="185"/>
      <c r="AG97" s="185"/>
      <c r="AH97" s="185"/>
      <c r="AI97" s="185"/>
      <c r="AJ97" s="185"/>
      <c r="AK97" s="185"/>
      <c r="AL97" s="185"/>
      <c r="AM97" s="185"/>
      <c r="AN97" s="185"/>
      <c r="AO97" s="185"/>
      <c r="AP97" s="185"/>
      <c r="AQ97" s="185"/>
      <c r="AR97" s="185"/>
      <c r="AS97" s="185"/>
      <c r="AT97" s="185"/>
      <c r="AU97" s="185"/>
      <c r="AV97" s="185"/>
      <c r="AW97" s="185"/>
      <c r="AX97" s="185"/>
      <c r="AY97" s="185"/>
      <c r="AZ97" s="185"/>
      <c r="BA97" s="185"/>
      <c r="BB97" s="185"/>
      <c r="BC97" s="185"/>
    </row>
    <row r="98" spans="1:55" s="186" customFormat="1" ht="102" x14ac:dyDescent="0.2">
      <c r="A98" s="183" t="s">
        <v>553</v>
      </c>
      <c r="B98" s="184" t="s">
        <v>360</v>
      </c>
      <c r="C98" s="184" t="s">
        <v>694</v>
      </c>
      <c r="D98" s="184" t="s">
        <v>683</v>
      </c>
      <c r="E98" s="184" t="s">
        <v>451</v>
      </c>
      <c r="F98" s="183" t="s">
        <v>617</v>
      </c>
      <c r="G98" s="184" t="s">
        <v>651</v>
      </c>
      <c r="H98" s="184" t="s">
        <v>707</v>
      </c>
      <c r="I98" s="184" t="s">
        <v>451</v>
      </c>
      <c r="J98" s="184" t="s">
        <v>699</v>
      </c>
      <c r="K98" s="184" t="s">
        <v>597</v>
      </c>
      <c r="L98" s="183" t="s">
        <v>755</v>
      </c>
      <c r="M98" s="184" t="str">
        <f>CONCATENATE(UKPower!$D$57,", for ",UKPower!$E$23,", for ",UKPower!$D$44, " and settled ",UKPower!$D$49,", quoted in ",UKPower!$D$60, " per ", UKPower!$D$63,UKPower!$B$66)</f>
        <v>A Transaction under which the Seller is obliged to pay a Difference Payment to the Buyer where in the Contract Period the Average Reference Price is above the Strike Price, and the Buyer is obliged to pay a Difference Payment to the Seller where the Average Reference Price is below the Strike Price, for half hours between 00:00 a.m.tomorrow and 00:00 a.m.the day after tomorrow inclusive, for Pool Purchase Price in £/MWh, which is the sum of LOLP (Loss of Load Probability) and SMP (System Marginal Price), as published for each half-hour by England and Wales Pool and settled against the average of all half-hour periods with doubled volumes for half-hour periods in EFA slots WD3, WD4 and WD5, according to the EFA (Electricity Forward Agreement) calendar defined under the England and Wales Pool Rules, quoted in Pounds Sterling per Megawatt (1,000,000 watts) hour of electricity, where watt is a unit of electrical power equivalent to one joule per second, pursuant to any master agreement between the Parties, or if no master agreement is in effect, the GTCs for UK Power under the EFA Terms Edition 2 1991 as amended in this website (or its successor).</v>
      </c>
      <c r="N98" s="185"/>
      <c r="O98" s="185"/>
      <c r="P98" s="185"/>
      <c r="Q98" s="185"/>
      <c r="R98" s="185"/>
      <c r="S98" s="185"/>
      <c r="T98" s="185"/>
      <c r="U98" s="185"/>
      <c r="V98" s="185"/>
      <c r="W98" s="185"/>
      <c r="X98" s="185"/>
      <c r="Y98" s="185"/>
      <c r="Z98" s="185"/>
      <c r="AA98" s="185"/>
      <c r="AB98" s="185"/>
      <c r="AC98" s="185"/>
      <c r="AD98" s="185"/>
      <c r="AE98" s="185"/>
      <c r="AF98" s="185"/>
      <c r="AG98" s="185"/>
      <c r="AH98" s="185"/>
      <c r="AI98" s="185"/>
      <c r="AJ98" s="185"/>
      <c r="AK98" s="185"/>
      <c r="AL98" s="185"/>
      <c r="AM98" s="185"/>
      <c r="AN98" s="185"/>
      <c r="AO98" s="185"/>
      <c r="AP98" s="185"/>
      <c r="AQ98" s="185"/>
      <c r="AR98" s="185"/>
      <c r="AS98" s="185"/>
      <c r="AT98" s="185"/>
      <c r="AU98" s="185"/>
      <c r="AV98" s="185"/>
      <c r="AW98" s="185"/>
      <c r="AX98" s="185"/>
      <c r="AY98" s="185"/>
      <c r="AZ98" s="185"/>
      <c r="BA98" s="185"/>
      <c r="BB98" s="185"/>
      <c r="BC98" s="185"/>
    </row>
    <row r="99" spans="1:55" s="186" customFormat="1" ht="114.75" x14ac:dyDescent="0.2">
      <c r="A99" s="183" t="s">
        <v>553</v>
      </c>
      <c r="B99" s="184" t="s">
        <v>360</v>
      </c>
      <c r="C99" s="184" t="s">
        <v>694</v>
      </c>
      <c r="D99" s="184" t="s">
        <v>683</v>
      </c>
      <c r="E99" s="184" t="s">
        <v>451</v>
      </c>
      <c r="F99" s="184" t="s">
        <v>620</v>
      </c>
      <c r="G99" s="184" t="s">
        <v>664</v>
      </c>
      <c r="H99" s="184" t="s">
        <v>707</v>
      </c>
      <c r="I99" s="184" t="s">
        <v>451</v>
      </c>
      <c r="J99" s="184" t="s">
        <v>699</v>
      </c>
      <c r="K99" s="184" t="s">
        <v>597</v>
      </c>
      <c r="L99" s="183" t="s">
        <v>755</v>
      </c>
      <c r="M99" s="184" t="str">
        <f>CONCATENATE(UKPower!$D$57,", for ",UKPower!$E$24,", for ",UKPower!$D$44, " and settled ",UKPower!$D$49,", quoted in ",UKPower!$D$60, " per ", UKPower!$D$63,UKPower!$B$66)</f>
        <v>A Transaction under which the Seller is obliged to pay a Difference Payment to the Buyer where in the Contract Period the Average Reference Price is above the Strike Price, and the Buyer is obliged to pay a Difference Payment to the Seller where the Average Reference Price is below the Strike Price, for half hours between 11:00 p.m. on the closest Sunday and 11:00 p.m. on the Sunday following week, for Pool Purchase Price in £/MWh, which is the sum of LOLP (Loss of Load Probability) and SMP (System Marginal Price), as published for each half-hour by England and Wales Pool and settled against the average of all half-hour periods with doubled volumes for half-hour periods in EFA slots WD3, WD4 and WD5, according to the EFA (Electricity Forward Agreement) calendar defined under the England and Wales Pool Rules, quoted in Pounds Sterling per Megawatt (1,000,000 watts) hour of electricity, where watt is a unit of electrical power equivalent to one joule per second, pursuant to any master agreement between the Parties, or if no master agreement is in effect, the GTCs for UK Power under the EFA Terms Edition 2 1991 as amended in this website (or its successor).</v>
      </c>
      <c r="N99" s="185"/>
      <c r="O99" s="185"/>
      <c r="P99" s="185"/>
      <c r="Q99" s="185"/>
      <c r="R99" s="185"/>
      <c r="S99" s="185"/>
      <c r="T99" s="185"/>
      <c r="U99" s="185"/>
      <c r="V99" s="185"/>
      <c r="W99" s="185"/>
      <c r="X99" s="185"/>
      <c r="Y99" s="185"/>
      <c r="Z99" s="185"/>
      <c r="AA99" s="185"/>
      <c r="AB99" s="185"/>
      <c r="AC99" s="185"/>
      <c r="AD99" s="185"/>
      <c r="AE99" s="185"/>
      <c r="AF99" s="185"/>
      <c r="AG99" s="185"/>
      <c r="AH99" s="185"/>
      <c r="AI99" s="185"/>
      <c r="AJ99" s="185"/>
      <c r="AK99" s="185"/>
      <c r="AL99" s="185"/>
      <c r="AM99" s="185"/>
      <c r="AN99" s="185"/>
      <c r="AO99" s="185"/>
      <c r="AP99" s="185"/>
      <c r="AQ99" s="185"/>
      <c r="AR99" s="185"/>
      <c r="AS99" s="185"/>
      <c r="AT99" s="185"/>
      <c r="AU99" s="185"/>
      <c r="AV99" s="185"/>
      <c r="AW99" s="185"/>
      <c r="AX99" s="185"/>
      <c r="AY99" s="185"/>
      <c r="AZ99" s="185"/>
      <c r="BA99" s="185"/>
      <c r="BB99" s="185"/>
      <c r="BC99" s="185"/>
    </row>
    <row r="100" spans="1:55" s="186" customFormat="1" ht="114.75" x14ac:dyDescent="0.2">
      <c r="A100" s="183" t="s">
        <v>553</v>
      </c>
      <c r="B100" s="184" t="s">
        <v>360</v>
      </c>
      <c r="C100" s="184" t="s">
        <v>694</v>
      </c>
      <c r="D100" s="184" t="s">
        <v>683</v>
      </c>
      <c r="E100" s="184" t="s">
        <v>451</v>
      </c>
      <c r="F100" s="183" t="s">
        <v>617</v>
      </c>
      <c r="G100" s="184" t="s">
        <v>659</v>
      </c>
      <c r="H100" s="184" t="s">
        <v>707</v>
      </c>
      <c r="I100" s="184" t="s">
        <v>451</v>
      </c>
      <c r="J100" s="184" t="s">
        <v>699</v>
      </c>
      <c r="K100" s="184" t="s">
        <v>597</v>
      </c>
      <c r="L100" s="183" t="s">
        <v>755</v>
      </c>
      <c r="M100" s="184" t="str">
        <f>CONCATENATE(UKPower!$D$57,", for ",UKPower!$E$27,", for ",UKPower!$D$44, " and settled ",UKPower!$D$49,", quoted in ",UKPower!$D$60, " per ", UKPower!$D$63,UKPower!$B$66)</f>
        <v>A Transaction under which the Seller is obliged to pay a Difference Payment to the Buyer where in the Contract Period the Average Reference Price is above the Strike Price, and the Buyer is obliged to pay a Difference Payment to the Seller where the Average Reference Price is below the Strike Price, for half hours between 00:00 a.m. tomorrow and 00:00 a.m. on the first day of the next calendar month, for Pool Purchase Price in £/MWh, which is the sum of LOLP (Loss of Load Probability) and SMP (System Marginal Price), as published for each half-hour by England and Wales Pool and settled against the average of all half-hour periods with doubled volumes for half-hour periods in EFA slots WD3, WD4 and WD5, according to the EFA (Electricity Forward Agreement) calendar defined under the England and Wales Pool Rules, quoted in Pounds Sterling per Megawatt (1,000,000 watts) hour of electricity, where watt is a unit of electrical power equivalent to one joule per second, pursuant to any master agreement between the Parties, or if no master agreement is in effect, the GTCs for UK Power under the EFA Terms Edition 2 1991 as amended in this website (or its successor).</v>
      </c>
      <c r="N100" s="185"/>
      <c r="O100" s="185"/>
      <c r="P100" s="185"/>
      <c r="Q100" s="185"/>
      <c r="R100" s="185"/>
      <c r="S100" s="185"/>
      <c r="T100" s="185"/>
      <c r="U100" s="185"/>
      <c r="V100" s="185"/>
      <c r="W100" s="185"/>
      <c r="X100" s="185"/>
      <c r="Y100" s="185"/>
      <c r="Z100" s="185"/>
      <c r="AA100" s="185"/>
      <c r="AB100" s="185"/>
      <c r="AC100" s="185"/>
      <c r="AD100" s="185"/>
      <c r="AE100" s="185"/>
      <c r="AF100" s="185"/>
      <c r="AG100" s="185"/>
      <c r="AH100" s="185"/>
      <c r="AI100" s="185"/>
      <c r="AJ100" s="185"/>
      <c r="AK100" s="185"/>
      <c r="AL100" s="185"/>
      <c r="AM100" s="185"/>
      <c r="AN100" s="185"/>
      <c r="AO100" s="185"/>
      <c r="AP100" s="185"/>
      <c r="AQ100" s="185"/>
      <c r="AR100" s="185"/>
      <c r="AS100" s="185"/>
      <c r="AT100" s="185"/>
      <c r="AU100" s="185"/>
      <c r="AV100" s="185"/>
      <c r="AW100" s="185"/>
      <c r="AX100" s="185"/>
      <c r="AY100" s="185"/>
      <c r="AZ100" s="185"/>
      <c r="BA100" s="185"/>
      <c r="BB100" s="185"/>
      <c r="BC100" s="185"/>
    </row>
    <row r="101" spans="1:55" s="186" customFormat="1" ht="114.75" x14ac:dyDescent="0.2">
      <c r="A101" s="183" t="s">
        <v>553</v>
      </c>
      <c r="B101" s="184" t="s">
        <v>360</v>
      </c>
      <c r="C101" s="184" t="s">
        <v>694</v>
      </c>
      <c r="D101" s="184" t="s">
        <v>683</v>
      </c>
      <c r="E101" s="184" t="s">
        <v>451</v>
      </c>
      <c r="F101" s="184" t="s">
        <v>620</v>
      </c>
      <c r="G101" s="184" t="s">
        <v>306</v>
      </c>
      <c r="H101" s="184" t="s">
        <v>707</v>
      </c>
      <c r="I101" s="184" t="s">
        <v>451</v>
      </c>
      <c r="J101" s="184" t="s">
        <v>699</v>
      </c>
      <c r="K101" s="184" t="s">
        <v>597</v>
      </c>
      <c r="L101" s="183" t="s">
        <v>755</v>
      </c>
      <c r="M101" s="184" t="str">
        <f>CONCATENATE(UKPower!$D$57,", for ",UKPower!$E$28,", for ",UKPower!$D$44, " and settled ",UKPower!$D$49,", quoted in ",UKPower!$D$60, " per ", UKPower!$D$63,UKPower!$B$66)</f>
        <v>A Transaction under which the Seller is obliged to pay a Difference Payment to the Buyer where in the Contract Period the Average Reference Price is above the Strike Price, and the Buyer is obliged to pay a Difference Payment to the Seller where the Average Reference Price is below the Strike Price, for half-hour periods between EFA weeks 14 and 39 inclusive, according to the EFA (Electricity Forward Agreement) calendar under the England and Wales Pool Rules, for Pool Purchase Price in £/MWh, which is the sum of LOLP (Loss of Load Probability) and SMP (System Marginal Price), as published for each half-hour by England and Wales Pool and settled against the average of all half-hour periods with doubled volumes for half-hour periods in EFA slots WD3, WD4 and WD5, according to the EFA (Electricity Forward Agreement) calendar defined under the England and Wales Pool Rules, quoted in Pounds Sterling per Megawatt (1,000,000 watts) hour of electricity, where watt is a unit of electrical power equivalent to one joule per second, pursuant to any master agreement between the Parties, or if no master agreement is in effect, the GTCs for UK Power under the EFA Terms Edition 2 1991 as amended in this website (or its successor).</v>
      </c>
      <c r="N101" s="185"/>
      <c r="O101" s="185"/>
      <c r="P101" s="185"/>
      <c r="Q101" s="185"/>
      <c r="R101" s="185"/>
      <c r="S101" s="185"/>
      <c r="T101" s="185"/>
      <c r="U101" s="185"/>
      <c r="V101" s="185"/>
      <c r="W101" s="185"/>
      <c r="X101" s="185"/>
      <c r="Y101" s="185"/>
      <c r="Z101" s="185"/>
      <c r="AA101" s="185"/>
      <c r="AB101" s="185"/>
      <c r="AC101" s="185"/>
      <c r="AD101" s="185"/>
      <c r="AE101" s="185"/>
      <c r="AF101" s="185"/>
      <c r="AG101" s="185"/>
      <c r="AH101" s="185"/>
      <c r="AI101" s="185"/>
      <c r="AJ101" s="185"/>
      <c r="AK101" s="185"/>
      <c r="AL101" s="185"/>
      <c r="AM101" s="185"/>
      <c r="AN101" s="185"/>
      <c r="AO101" s="185"/>
      <c r="AP101" s="185"/>
      <c r="AQ101" s="185"/>
      <c r="AR101" s="185"/>
      <c r="AS101" s="185"/>
      <c r="AT101" s="185"/>
      <c r="AU101" s="185"/>
      <c r="AV101" s="185"/>
      <c r="AW101" s="185"/>
      <c r="AX101" s="185"/>
      <c r="AY101" s="185"/>
      <c r="AZ101" s="185"/>
      <c r="BA101" s="185"/>
      <c r="BB101" s="185"/>
      <c r="BC101" s="185"/>
    </row>
    <row r="102" spans="1:55" s="186" customFormat="1" ht="102" x14ac:dyDescent="0.2">
      <c r="A102" s="183" t="s">
        <v>553</v>
      </c>
      <c r="B102" s="184" t="s">
        <v>360</v>
      </c>
      <c r="C102" s="184" t="s">
        <v>694</v>
      </c>
      <c r="D102" s="184" t="s">
        <v>683</v>
      </c>
      <c r="E102" s="184" t="s">
        <v>451</v>
      </c>
      <c r="F102" s="183" t="s">
        <v>617</v>
      </c>
      <c r="G102" s="184" t="s">
        <v>307</v>
      </c>
      <c r="H102" s="184" t="s">
        <v>707</v>
      </c>
      <c r="I102" s="184" t="s">
        <v>451</v>
      </c>
      <c r="J102" s="184" t="s">
        <v>699</v>
      </c>
      <c r="K102" s="184" t="s">
        <v>597</v>
      </c>
      <c r="L102" s="183" t="s">
        <v>755</v>
      </c>
      <c r="M102" s="184" t="str">
        <f>CONCATENATE(UKPower!$D$57,", for ",UKPower!$E$31,", for ",UKPower!$D$44, " and settled ",UKPower!$D$49,", quoted in ",UKPower!$D$60, " per ", UKPower!$D$63,UKPower!$B$66)</f>
        <v>A Transaction under which the Seller is obliged to pay a Difference Payment to the Buyer where in the Contract Period the Average Reference Price is above the Strike Price, and the Buyer is obliged to pay a Difference Payment to the Seller where the Average Reference Price is below the Strike Price, for half-hour periods between 00:00 a.m. on 1st April and 00:00 a.m. on the 1st October, for Pool Purchase Price in £/MWh, which is the sum of LOLP (Loss of Load Probability) and SMP (System Marginal Price), as published for each half-hour by England and Wales Pool and settled against the average of all half-hour periods with doubled volumes for half-hour periods in EFA slots WD3, WD4 and WD5, according to the EFA (Electricity Forward Agreement) calendar defined under the England and Wales Pool Rules, quoted in Pounds Sterling per Megawatt (1,000,000 watts) hour of electricity, where watt is a unit of electrical power equivalent to one joule per second, pursuant to any master agreement between the Parties, or if no master agreement is in effect, the GTCs for UK Power under the EFA Terms Edition 2 1991 as amended in this website (or its successor).</v>
      </c>
      <c r="N102" s="185"/>
      <c r="O102" s="185"/>
      <c r="P102" s="185"/>
      <c r="Q102" s="185"/>
      <c r="R102" s="185"/>
      <c r="S102" s="185"/>
      <c r="T102" s="185"/>
      <c r="U102" s="185"/>
      <c r="V102" s="185"/>
      <c r="W102" s="185"/>
      <c r="X102" s="185"/>
      <c r="Y102" s="185"/>
      <c r="Z102" s="185"/>
      <c r="AA102" s="185"/>
      <c r="AB102" s="185"/>
      <c r="AC102" s="185"/>
      <c r="AD102" s="185"/>
      <c r="AE102" s="185"/>
      <c r="AF102" s="185"/>
      <c r="AG102" s="185"/>
      <c r="AH102" s="185"/>
      <c r="AI102" s="185"/>
      <c r="AJ102" s="185"/>
      <c r="AK102" s="185"/>
      <c r="AL102" s="185"/>
      <c r="AM102" s="185"/>
      <c r="AN102" s="185"/>
      <c r="AO102" s="185"/>
      <c r="AP102" s="185"/>
      <c r="AQ102" s="185"/>
      <c r="AR102" s="185"/>
      <c r="AS102" s="185"/>
      <c r="AT102" s="185"/>
      <c r="AU102" s="185"/>
      <c r="AV102" s="185"/>
      <c r="AW102" s="185"/>
      <c r="AX102" s="185"/>
      <c r="AY102" s="185"/>
      <c r="AZ102" s="185"/>
      <c r="BA102" s="185"/>
      <c r="BB102" s="185"/>
      <c r="BC102" s="185"/>
    </row>
    <row r="103" spans="1:55" s="186" customFormat="1" ht="114.75" x14ac:dyDescent="0.2">
      <c r="A103" s="183" t="s">
        <v>553</v>
      </c>
      <c r="B103" s="184" t="s">
        <v>360</v>
      </c>
      <c r="C103" s="184" t="s">
        <v>694</v>
      </c>
      <c r="D103" s="184" t="s">
        <v>683</v>
      </c>
      <c r="E103" s="184" t="s">
        <v>451</v>
      </c>
      <c r="F103" s="184" t="s">
        <v>620</v>
      </c>
      <c r="G103" s="184" t="s">
        <v>873</v>
      </c>
      <c r="H103" s="184" t="s">
        <v>707</v>
      </c>
      <c r="I103" s="184" t="s">
        <v>451</v>
      </c>
      <c r="J103" s="184" t="s">
        <v>699</v>
      </c>
      <c r="K103" s="184" t="s">
        <v>597</v>
      </c>
      <c r="L103" s="183" t="s">
        <v>755</v>
      </c>
      <c r="M103" s="184" t="str">
        <f>CONCATENATE(UKPower!$D$57,", for ",UKPower!$E$32,", for ",UKPower!$D$44, " and settled ",UKPower!$D$49,", quoted in ",UKPower!$D$60, " per ", UKPower!$D$63,UKPower!$B$66)</f>
        <v>A Transaction under which the Seller is obliged to pay a Difference Payment to the Buyer where in the Contract Period the Average Reference Price is above the Strike Price, and the Buyer is obliged to pay a Difference Payment to the Seller where the Average Reference Price is below the Strike Price, for half hours between 11:00 p.m. on the last day of the previous EFA month and 11:00 p.m. on the last day of the EFA month, for Pool Purchase Price in £/MWh, which is the sum of LOLP (Loss of Load Probability) and SMP (System Marginal Price), as published for each half-hour by England and Wales Pool and settled against the average of all half-hour periods with doubled volumes for half-hour periods in EFA slots WD3, WD4 and WD5, according to the EFA (Electricity Forward Agreement) calendar defined under the England and Wales Pool Rules, quoted in Pounds Sterling per Megawatt (1,000,000 watts) hour of electricity, where watt is a unit of electrical power equivalent to one joule per second, pursuant to any master agreement between the Parties, or if no master agreement is in effect, the GTCs for UK Power under the EFA Terms Edition 2 1991 as amended in this website (or its successor).</v>
      </c>
      <c r="N103" s="185"/>
      <c r="O103" s="185"/>
      <c r="P103" s="185"/>
      <c r="Q103" s="185"/>
      <c r="R103" s="185"/>
      <c r="S103" s="185"/>
      <c r="T103" s="185"/>
      <c r="U103" s="185"/>
      <c r="V103" s="185"/>
      <c r="W103" s="185"/>
      <c r="X103" s="185"/>
      <c r="Y103" s="185"/>
      <c r="Z103" s="185"/>
      <c r="AA103" s="185"/>
      <c r="AB103" s="185"/>
      <c r="AC103" s="185"/>
      <c r="AD103" s="185"/>
      <c r="AE103" s="185"/>
      <c r="AF103" s="185"/>
      <c r="AG103" s="185"/>
      <c r="AH103" s="185"/>
      <c r="AI103" s="185"/>
      <c r="AJ103" s="185"/>
      <c r="AK103" s="185"/>
      <c r="AL103" s="185"/>
      <c r="AM103" s="185"/>
      <c r="AN103" s="185"/>
      <c r="AO103" s="185"/>
      <c r="AP103" s="185"/>
      <c r="AQ103" s="185"/>
      <c r="AR103" s="185"/>
      <c r="AS103" s="185"/>
      <c r="AT103" s="185"/>
      <c r="AU103" s="185"/>
      <c r="AV103" s="185"/>
      <c r="AW103" s="185"/>
      <c r="AX103" s="185"/>
      <c r="AY103" s="185"/>
      <c r="AZ103" s="185"/>
      <c r="BA103" s="185"/>
      <c r="BB103" s="185"/>
      <c r="BC103" s="185"/>
    </row>
    <row r="104" spans="1:55" s="186" customFormat="1" ht="102" x14ac:dyDescent="0.2">
      <c r="A104" s="183" t="s">
        <v>553</v>
      </c>
      <c r="B104" s="184" t="s">
        <v>360</v>
      </c>
      <c r="C104" s="184" t="s">
        <v>694</v>
      </c>
      <c r="D104" s="184" t="s">
        <v>683</v>
      </c>
      <c r="E104" s="184" t="s">
        <v>451</v>
      </c>
      <c r="F104" s="183" t="s">
        <v>617</v>
      </c>
      <c r="G104" s="184" t="s">
        <v>304</v>
      </c>
      <c r="H104" s="184" t="s">
        <v>707</v>
      </c>
      <c r="I104" s="184" t="s">
        <v>451</v>
      </c>
      <c r="J104" s="184" t="s">
        <v>699</v>
      </c>
      <c r="K104" s="184" t="s">
        <v>597</v>
      </c>
      <c r="L104" s="183" t="s">
        <v>755</v>
      </c>
      <c r="M104" s="184" t="str">
        <f>CONCATENATE(UKPower!$D$57,", for ",UKPower!$E$35,", for ",UKPower!$D$44, " and settled ",UKPower!$D$49,", quoted in ",UKPower!$D$60, " per ", UKPower!$D$63,UKPower!$B$66)</f>
        <v>A Transaction under which the Seller is obliged to pay a Difference Payment to the Buyer where in the Contract Period the Average Reference Price is above the Strike Price, and the Buyer is obliged to pay a Difference Payment to the Seller where the Average Reference Price is below the Strike Price, for half hours between 00:00 a.m. on 1st October and 00:00 a.m. on 1st October one year year, for Pool Purchase Price in £/MWh, which is the sum of LOLP (Loss of Load Probability) and SMP (System Marginal Price), as published for each half-hour by England and Wales Pool and settled against the average of all half-hour periods with doubled volumes for half-hour periods in EFA slots WD3, WD4 and WD5, according to the EFA (Electricity Forward Agreement) calendar defined under the England and Wales Pool Rules, quoted in Pounds Sterling per Megawatt (1,000,000 watts) hour of electricity, where watt is a unit of electrical power equivalent to one joule per second, pursuant to any master agreement between the Parties, or if no master agreement is in effect, the GTCs for UK Power under the EFA Terms Edition 2 1991 as amended in this website (or its successor).</v>
      </c>
      <c r="N104" s="185"/>
      <c r="O104" s="185"/>
      <c r="P104" s="185"/>
      <c r="Q104" s="185"/>
      <c r="R104" s="185"/>
      <c r="S104" s="185"/>
      <c r="T104" s="185"/>
      <c r="U104" s="185"/>
      <c r="V104" s="185"/>
      <c r="W104" s="185"/>
      <c r="X104" s="185"/>
      <c r="Y104" s="185"/>
      <c r="Z104" s="185"/>
      <c r="AA104" s="185"/>
      <c r="AB104" s="185"/>
      <c r="AC104" s="185"/>
      <c r="AD104" s="185"/>
      <c r="AE104" s="185"/>
      <c r="AF104" s="185"/>
      <c r="AG104" s="185"/>
      <c r="AH104" s="185"/>
      <c r="AI104" s="185"/>
      <c r="AJ104" s="185"/>
      <c r="AK104" s="185"/>
      <c r="AL104" s="185"/>
      <c r="AM104" s="185"/>
      <c r="AN104" s="185"/>
      <c r="AO104" s="185"/>
      <c r="AP104" s="185"/>
      <c r="AQ104" s="185"/>
      <c r="AR104" s="185"/>
      <c r="AS104" s="185"/>
      <c r="AT104" s="185"/>
      <c r="AU104" s="185"/>
      <c r="AV104" s="185"/>
      <c r="AW104" s="185"/>
      <c r="AX104" s="185"/>
      <c r="AY104" s="185"/>
      <c r="AZ104" s="185"/>
      <c r="BA104" s="185"/>
      <c r="BB104" s="185"/>
      <c r="BC104" s="185"/>
    </row>
    <row r="105" spans="1:55" s="186" customFormat="1" ht="102" x14ac:dyDescent="0.2">
      <c r="A105" s="183" t="s">
        <v>553</v>
      </c>
      <c r="B105" s="184" t="s">
        <v>360</v>
      </c>
      <c r="C105" s="184" t="s">
        <v>694</v>
      </c>
      <c r="D105" s="184" t="s">
        <v>683</v>
      </c>
      <c r="E105" s="184" t="s">
        <v>451</v>
      </c>
      <c r="F105" s="184" t="s">
        <v>620</v>
      </c>
      <c r="G105" s="184" t="s">
        <v>305</v>
      </c>
      <c r="H105" s="184" t="s">
        <v>707</v>
      </c>
      <c r="I105" s="184" t="s">
        <v>451</v>
      </c>
      <c r="J105" s="184" t="s">
        <v>699</v>
      </c>
      <c r="K105" s="184" t="s">
        <v>597</v>
      </c>
      <c r="L105" s="183" t="s">
        <v>755</v>
      </c>
      <c r="M105" s="184" t="str">
        <f>CONCATENATE(UKPower!$D$57,", for ",UKPower!$E$36,", for ",UKPower!$D$44, " and settled ",UKPower!$D$49,", quoted in ",UKPower!$D$60, " per ", UKPower!$D$63,UKPower!$B$66)</f>
        <v>A Transaction under which the Seller is obliged to pay a Difference Payment to the Buyer where in the Contract Period the Average Reference Price is above the Strike Price, and the Buyer is obliged to pay a Difference Payment to the Seller where the Average Reference Price is below the Strike Price, for half hours between 11:00 p.m. on 31st March and 11:00 p.m. on  31st March one year later, for Pool Purchase Price in £/MWh, which is the sum of LOLP (Loss of Load Probability) and SMP (System Marginal Price), as published for each half-hour by England and Wales Pool and settled against the average of all half-hour periods with doubled volumes for half-hour periods in EFA slots WD3, WD4 and WD5, according to the EFA (Electricity Forward Agreement) calendar defined under the England and Wales Pool Rules, quoted in Pounds Sterling per Megawatt (1,000,000 watts) hour of electricity, where watt is a unit of electrical power equivalent to one joule per second, pursuant to any master agreement between the Parties, or if no master agreement is in effect, the GTCs for UK Power under the EFA Terms Edition 2 1991 as amended in this website (or its successor).</v>
      </c>
      <c r="N105" s="185"/>
      <c r="O105" s="185"/>
      <c r="P105" s="185"/>
      <c r="Q105" s="185"/>
      <c r="R105" s="185"/>
      <c r="S105" s="185"/>
      <c r="T105" s="185"/>
      <c r="U105" s="185"/>
      <c r="V105" s="185"/>
      <c r="W105" s="185"/>
      <c r="X105" s="185"/>
      <c r="Y105" s="185"/>
      <c r="Z105" s="185"/>
      <c r="AA105" s="185"/>
      <c r="AB105" s="185"/>
      <c r="AC105" s="185"/>
      <c r="AD105" s="185"/>
      <c r="AE105" s="185"/>
      <c r="AF105" s="185"/>
      <c r="AG105" s="185"/>
      <c r="AH105" s="185"/>
      <c r="AI105" s="185"/>
      <c r="AJ105" s="185"/>
      <c r="AK105" s="185"/>
      <c r="AL105" s="185"/>
      <c r="AM105" s="185"/>
      <c r="AN105" s="185"/>
      <c r="AO105" s="185"/>
      <c r="AP105" s="185"/>
      <c r="AQ105" s="185"/>
      <c r="AR105" s="185"/>
      <c r="AS105" s="185"/>
      <c r="AT105" s="185"/>
      <c r="AU105" s="185"/>
      <c r="AV105" s="185"/>
      <c r="AW105" s="185"/>
      <c r="AX105" s="185"/>
      <c r="AY105" s="185"/>
      <c r="AZ105" s="185"/>
      <c r="BA105" s="185"/>
      <c r="BB105" s="185"/>
      <c r="BC105" s="185"/>
    </row>
    <row r="106" spans="1:55" s="186" customFormat="1" ht="102" x14ac:dyDescent="0.2">
      <c r="A106" s="183" t="s">
        <v>553</v>
      </c>
      <c r="B106" s="184" t="s">
        <v>360</v>
      </c>
      <c r="C106" s="184" t="s">
        <v>694</v>
      </c>
      <c r="D106" s="184" t="s">
        <v>683</v>
      </c>
      <c r="E106" s="184" t="s">
        <v>451</v>
      </c>
      <c r="F106" s="183" t="s">
        <v>617</v>
      </c>
      <c r="G106" s="184" t="s">
        <v>651</v>
      </c>
      <c r="H106" s="184" t="s">
        <v>707</v>
      </c>
      <c r="I106" s="184" t="s">
        <v>451</v>
      </c>
      <c r="J106" s="184" t="s">
        <v>700</v>
      </c>
      <c r="K106" s="184" t="s">
        <v>597</v>
      </c>
      <c r="L106" s="183" t="s">
        <v>755</v>
      </c>
      <c r="M106" s="184" t="str">
        <f>CONCATENATE(UKPower!$D$57,", for ",UKPower!$E$23,", for ",UKPower!$D$44, " and settled ",UKPower!$D$50,", quoted in ",UKPower!$D$60, " per ", UKPower!$D$63,UKPower!$B$66)</f>
        <v>A Transaction under which the Seller is obliged to pay a Difference Payment to the Buyer where in the Contract Period the Average Reference Price is above the Strike Price, and the Buyer is obliged to pay a Difference Payment to the Seller where the Average Reference Price is below the Strike Price, for half hours between 00:00 a.m.tomorrow and 00:00 a.m.the day after tomorrow inclusive, for Pool Purchase Price in £/MWh, which is the sum of LOLP (Loss of Load Probability) and SMP (System Marginal Price), as published for each half-hour by England and Wales Pool and settled against the average of half-hour periods in EFA slots WD3, WD4, WD5 and WD6, according to the EFA (Electricity Forward Agreement) calendar defined under the England and Wales Pool Rules, quoted in Pounds Sterling per Megawatt (1,000,000 watts) hour of electricity, where watt is a unit of electrical power equivalent to one joule per second, pursuant to any master agreement between the Parties, or if no master agreement is in effect, the GTCs for UK Power under the EFA Terms Edition 2 1991 as amended in this website (or its successor).</v>
      </c>
      <c r="N106" s="185"/>
      <c r="O106" s="185"/>
      <c r="P106" s="185"/>
      <c r="Q106" s="185"/>
      <c r="R106" s="185"/>
      <c r="S106" s="185"/>
      <c r="T106" s="185"/>
      <c r="U106" s="185"/>
      <c r="V106" s="185"/>
      <c r="W106" s="185"/>
      <c r="X106" s="185"/>
      <c r="Y106" s="185"/>
      <c r="Z106" s="185"/>
      <c r="AA106" s="185"/>
      <c r="AB106" s="185"/>
      <c r="AC106" s="185"/>
      <c r="AD106" s="185"/>
      <c r="AE106" s="185"/>
      <c r="AF106" s="185"/>
      <c r="AG106" s="185"/>
      <c r="AH106" s="185"/>
      <c r="AI106" s="185"/>
      <c r="AJ106" s="185"/>
      <c r="AK106" s="185"/>
      <c r="AL106" s="185"/>
      <c r="AM106" s="185"/>
      <c r="AN106" s="185"/>
      <c r="AO106" s="185"/>
      <c r="AP106" s="185"/>
      <c r="AQ106" s="185"/>
      <c r="AR106" s="185"/>
      <c r="AS106" s="185"/>
      <c r="AT106" s="185"/>
      <c r="AU106" s="185"/>
      <c r="AV106" s="185"/>
      <c r="AW106" s="185"/>
      <c r="AX106" s="185"/>
      <c r="AY106" s="185"/>
      <c r="AZ106" s="185"/>
      <c r="BA106" s="185"/>
      <c r="BB106" s="185"/>
      <c r="BC106" s="185"/>
    </row>
    <row r="107" spans="1:55" s="186" customFormat="1" ht="102" x14ac:dyDescent="0.2">
      <c r="A107" s="183" t="s">
        <v>553</v>
      </c>
      <c r="B107" s="184" t="s">
        <v>360</v>
      </c>
      <c r="C107" s="184" t="s">
        <v>694</v>
      </c>
      <c r="D107" s="184" t="s">
        <v>683</v>
      </c>
      <c r="E107" s="184" t="s">
        <v>451</v>
      </c>
      <c r="F107" s="184" t="s">
        <v>620</v>
      </c>
      <c r="G107" s="184" t="s">
        <v>664</v>
      </c>
      <c r="H107" s="184" t="s">
        <v>707</v>
      </c>
      <c r="I107" s="184" t="s">
        <v>451</v>
      </c>
      <c r="J107" s="184" t="s">
        <v>700</v>
      </c>
      <c r="K107" s="184" t="s">
        <v>597</v>
      </c>
      <c r="L107" s="183" t="s">
        <v>755</v>
      </c>
      <c r="M107" s="184" t="str">
        <f>CONCATENATE(UKPower!$D$57,", for ",UKPower!$E$24,", for ",UKPower!$D$44, " and settled ",UKPower!$D$50,", quoted in ",UKPower!$D$60, " per ", UKPower!$D$63,UKPower!$B$66)</f>
        <v>A Transaction under which the Seller is obliged to pay a Difference Payment to the Buyer where in the Contract Period the Average Reference Price is above the Strike Price, and the Buyer is obliged to pay a Difference Payment to the Seller where the Average Reference Price is below the Strike Price, for half hours between 11:00 p.m. on the closest Sunday and 11:00 p.m. on the Sunday following week, for Pool Purchase Price in £/MWh, which is the sum of LOLP (Loss of Load Probability) and SMP (System Marginal Price), as published for each half-hour by England and Wales Pool and settled against the average of half-hour periods in EFA slots WD3, WD4, WD5 and WD6, according to the EFA (Electricity Forward Agreement) calendar defined under the England and Wales Pool Rules, quoted in Pounds Sterling per Megawatt (1,000,000 watts) hour of electricity, where watt is a unit of electrical power equivalent to one joule per second, pursuant to any master agreement between the Parties, or if no master agreement is in effect, the GTCs for UK Power under the EFA Terms Edition 2 1991 as amended in this website (or its successor).</v>
      </c>
      <c r="N107" s="185"/>
      <c r="O107" s="185"/>
      <c r="P107" s="185"/>
      <c r="Q107" s="185"/>
      <c r="R107" s="185"/>
      <c r="S107" s="185"/>
      <c r="T107" s="185"/>
      <c r="U107" s="185"/>
      <c r="V107" s="185"/>
      <c r="W107" s="185"/>
      <c r="X107" s="185"/>
      <c r="Y107" s="185"/>
      <c r="Z107" s="185"/>
      <c r="AA107" s="185"/>
      <c r="AB107" s="185"/>
      <c r="AC107" s="185"/>
      <c r="AD107" s="185"/>
      <c r="AE107" s="185"/>
      <c r="AF107" s="185"/>
      <c r="AG107" s="185"/>
      <c r="AH107" s="185"/>
      <c r="AI107" s="185"/>
      <c r="AJ107" s="185"/>
      <c r="AK107" s="185"/>
      <c r="AL107" s="185"/>
      <c r="AM107" s="185"/>
      <c r="AN107" s="185"/>
      <c r="AO107" s="185"/>
      <c r="AP107" s="185"/>
      <c r="AQ107" s="185"/>
      <c r="AR107" s="185"/>
      <c r="AS107" s="185"/>
      <c r="AT107" s="185"/>
      <c r="AU107" s="185"/>
      <c r="AV107" s="185"/>
      <c r="AW107" s="185"/>
      <c r="AX107" s="185"/>
      <c r="AY107" s="185"/>
      <c r="AZ107" s="185"/>
      <c r="BA107" s="185"/>
      <c r="BB107" s="185"/>
      <c r="BC107" s="185"/>
    </row>
    <row r="108" spans="1:55" s="186" customFormat="1" ht="102" x14ac:dyDescent="0.2">
      <c r="A108" s="183" t="s">
        <v>553</v>
      </c>
      <c r="B108" s="184" t="s">
        <v>360</v>
      </c>
      <c r="C108" s="184" t="s">
        <v>694</v>
      </c>
      <c r="D108" s="184" t="s">
        <v>683</v>
      </c>
      <c r="E108" s="184" t="s">
        <v>451</v>
      </c>
      <c r="F108" s="183" t="s">
        <v>617</v>
      </c>
      <c r="G108" s="184" t="s">
        <v>659</v>
      </c>
      <c r="H108" s="184" t="s">
        <v>707</v>
      </c>
      <c r="I108" s="184" t="s">
        <v>451</v>
      </c>
      <c r="J108" s="184" t="s">
        <v>700</v>
      </c>
      <c r="K108" s="184" t="s">
        <v>597</v>
      </c>
      <c r="L108" s="183" t="s">
        <v>755</v>
      </c>
      <c r="M108" s="184" t="str">
        <f>CONCATENATE(UKPower!$D$57,", for ",UKPower!$E$27,", for ",UKPower!$D$44, " and settled ",UKPower!$D$50,", quoted in ",UKPower!$D$60, " per ", UKPower!$D$63,UKPower!$B$66)</f>
        <v>A Transaction under which the Seller is obliged to pay a Difference Payment to the Buyer where in the Contract Period the Average Reference Price is above the Strike Price, and the Buyer is obliged to pay a Difference Payment to the Seller where the Average Reference Price is below the Strike Price, for half hours between 00:00 a.m. tomorrow and 00:00 a.m. on the first day of the next calendar month, for Pool Purchase Price in £/MWh, which is the sum of LOLP (Loss of Load Probability) and SMP (System Marginal Price), as published for each half-hour by England and Wales Pool and settled against the average of half-hour periods in EFA slots WD3, WD4, WD5 and WD6, according to the EFA (Electricity Forward Agreement) calendar defined under the England and Wales Pool Rules, quoted in Pounds Sterling per Megawatt (1,000,000 watts) hour of electricity, where watt is a unit of electrical power equivalent to one joule per second, pursuant to any master agreement between the Parties, or if no master agreement is in effect, the GTCs for UK Power under the EFA Terms Edition 2 1991 as amended in this website (or its successor).</v>
      </c>
      <c r="N108" s="185"/>
      <c r="O108" s="185"/>
      <c r="P108" s="185"/>
      <c r="Q108" s="185"/>
      <c r="R108" s="185"/>
      <c r="S108" s="185"/>
      <c r="T108" s="185"/>
      <c r="U108" s="185"/>
      <c r="V108" s="185"/>
      <c r="W108" s="185"/>
      <c r="X108" s="185"/>
      <c r="Y108" s="185"/>
      <c r="Z108" s="185"/>
      <c r="AA108" s="185"/>
      <c r="AB108" s="185"/>
      <c r="AC108" s="185"/>
      <c r="AD108" s="185"/>
      <c r="AE108" s="185"/>
      <c r="AF108" s="185"/>
      <c r="AG108" s="185"/>
      <c r="AH108" s="185"/>
      <c r="AI108" s="185"/>
      <c r="AJ108" s="185"/>
      <c r="AK108" s="185"/>
      <c r="AL108" s="185"/>
      <c r="AM108" s="185"/>
      <c r="AN108" s="185"/>
      <c r="AO108" s="185"/>
      <c r="AP108" s="185"/>
      <c r="AQ108" s="185"/>
      <c r="AR108" s="185"/>
      <c r="AS108" s="185"/>
      <c r="AT108" s="185"/>
      <c r="AU108" s="185"/>
      <c r="AV108" s="185"/>
      <c r="AW108" s="185"/>
      <c r="AX108" s="185"/>
      <c r="AY108" s="185"/>
      <c r="AZ108" s="185"/>
      <c r="BA108" s="185"/>
      <c r="BB108" s="185"/>
      <c r="BC108" s="185"/>
    </row>
    <row r="109" spans="1:55" s="186" customFormat="1" ht="114.75" x14ac:dyDescent="0.2">
      <c r="A109" s="183" t="s">
        <v>553</v>
      </c>
      <c r="B109" s="184" t="s">
        <v>360</v>
      </c>
      <c r="C109" s="184" t="s">
        <v>694</v>
      </c>
      <c r="D109" s="184" t="s">
        <v>683</v>
      </c>
      <c r="E109" s="184" t="s">
        <v>451</v>
      </c>
      <c r="F109" s="184" t="s">
        <v>620</v>
      </c>
      <c r="G109" s="184" t="s">
        <v>306</v>
      </c>
      <c r="H109" s="184" t="s">
        <v>707</v>
      </c>
      <c r="I109" s="184" t="s">
        <v>451</v>
      </c>
      <c r="J109" s="184" t="s">
        <v>700</v>
      </c>
      <c r="K109" s="184" t="s">
        <v>597</v>
      </c>
      <c r="L109" s="183" t="s">
        <v>755</v>
      </c>
      <c r="M109" s="184" t="str">
        <f>CONCATENATE(UKPower!$D$57,", for ",UKPower!$E$28,", for ",UKPower!$D$44, " and settled ",UKPower!$D$50,", quoted in ",UKPower!$D$60, " per ", UKPower!$D$63,UKPower!$B$66)</f>
        <v>A Transaction under which the Seller is obliged to pay a Difference Payment to the Buyer where in the Contract Period the Average Reference Price is above the Strike Price, and the Buyer is obliged to pay a Difference Payment to the Seller where the Average Reference Price is below the Strike Price, for half-hour periods between EFA weeks 14 and 39 inclusive, according to the EFA (Electricity Forward Agreement) calendar under the England and Wales Pool Rules, for Pool Purchase Price in £/MWh, which is the sum of LOLP (Loss of Load Probability) and SMP (System Marginal Price), as published for each half-hour by England and Wales Pool and settled against the average of half-hour periods in EFA slots WD3, WD4, WD5 and WD6, according to the EFA (Electricity Forward Agreement) calendar defined under the England and Wales Pool Rules, quoted in Pounds Sterling per Megawatt (1,000,000 watts) hour of electricity, where watt is a unit of electrical power equivalent to one joule per second, pursuant to any master agreement between the Parties, or if no master agreement is in effect, the GTCs for UK Power under the EFA Terms Edition 2 1991 as amended in this website (or its successor).</v>
      </c>
      <c r="N109" s="185"/>
      <c r="O109" s="185"/>
      <c r="P109" s="185"/>
      <c r="Q109" s="185"/>
      <c r="R109" s="185"/>
      <c r="S109" s="185"/>
      <c r="T109" s="185"/>
      <c r="U109" s="185"/>
      <c r="V109" s="185"/>
      <c r="W109" s="185"/>
      <c r="X109" s="185"/>
      <c r="Y109" s="185"/>
      <c r="Z109" s="185"/>
      <c r="AA109" s="185"/>
      <c r="AB109" s="185"/>
      <c r="AC109" s="185"/>
      <c r="AD109" s="185"/>
      <c r="AE109" s="185"/>
      <c r="AF109" s="185"/>
      <c r="AG109" s="185"/>
      <c r="AH109" s="185"/>
      <c r="AI109" s="185"/>
      <c r="AJ109" s="185"/>
      <c r="AK109" s="185"/>
      <c r="AL109" s="185"/>
      <c r="AM109" s="185"/>
      <c r="AN109" s="185"/>
      <c r="AO109" s="185"/>
      <c r="AP109" s="185"/>
      <c r="AQ109" s="185"/>
      <c r="AR109" s="185"/>
      <c r="AS109" s="185"/>
      <c r="AT109" s="185"/>
      <c r="AU109" s="185"/>
      <c r="AV109" s="185"/>
      <c r="AW109" s="185"/>
      <c r="AX109" s="185"/>
      <c r="AY109" s="185"/>
      <c r="AZ109" s="185"/>
      <c r="BA109" s="185"/>
      <c r="BB109" s="185"/>
      <c r="BC109" s="185"/>
    </row>
    <row r="110" spans="1:55" s="186" customFormat="1" ht="102" x14ac:dyDescent="0.2">
      <c r="A110" s="183" t="s">
        <v>553</v>
      </c>
      <c r="B110" s="184" t="s">
        <v>360</v>
      </c>
      <c r="C110" s="184" t="s">
        <v>694</v>
      </c>
      <c r="D110" s="184" t="s">
        <v>683</v>
      </c>
      <c r="E110" s="184" t="s">
        <v>451</v>
      </c>
      <c r="F110" s="183" t="s">
        <v>617</v>
      </c>
      <c r="G110" s="184" t="s">
        <v>307</v>
      </c>
      <c r="H110" s="184" t="s">
        <v>707</v>
      </c>
      <c r="I110" s="184" t="s">
        <v>451</v>
      </c>
      <c r="J110" s="184" t="s">
        <v>700</v>
      </c>
      <c r="K110" s="184" t="s">
        <v>597</v>
      </c>
      <c r="L110" s="183" t="s">
        <v>755</v>
      </c>
      <c r="M110" s="184" t="str">
        <f>CONCATENATE(UKPower!$D$57,", for ",UKPower!$E$31,", for ",UKPower!$D$44, " and settled ",UKPower!$D$50,", quoted in ",UKPower!$D$60, " per ", UKPower!$D$63,UKPower!$B$66)</f>
        <v>A Transaction under which the Seller is obliged to pay a Difference Payment to the Buyer where in the Contract Period the Average Reference Price is above the Strike Price, and the Buyer is obliged to pay a Difference Payment to the Seller where the Average Reference Price is below the Strike Price, for half-hour periods between 00:00 a.m. on 1st April and 00:00 a.m. on the 1st October, for Pool Purchase Price in £/MWh, which is the sum of LOLP (Loss of Load Probability) and SMP (System Marginal Price), as published for each half-hour by England and Wales Pool and settled against the average of half-hour periods in EFA slots WD3, WD4, WD5 and WD6, according to the EFA (Electricity Forward Agreement) calendar defined under the England and Wales Pool Rules, quoted in Pounds Sterling per Megawatt (1,000,000 watts) hour of electricity, where watt is a unit of electrical power equivalent to one joule per second, pursuant to any master agreement between the Parties, or if no master agreement is in effect, the GTCs for UK Power under the EFA Terms Edition 2 1991 as amended in this website (or its successor).</v>
      </c>
      <c r="N110" s="185"/>
      <c r="O110" s="185"/>
      <c r="P110" s="185"/>
      <c r="Q110" s="185"/>
      <c r="R110" s="185"/>
      <c r="S110" s="185"/>
      <c r="T110" s="185"/>
      <c r="U110" s="185"/>
      <c r="V110" s="185"/>
      <c r="W110" s="185"/>
      <c r="X110" s="185"/>
      <c r="Y110" s="185"/>
      <c r="Z110" s="185"/>
      <c r="AA110" s="185"/>
      <c r="AB110" s="185"/>
      <c r="AC110" s="185"/>
      <c r="AD110" s="185"/>
      <c r="AE110" s="185"/>
      <c r="AF110" s="185"/>
      <c r="AG110" s="185"/>
      <c r="AH110" s="185"/>
      <c r="AI110" s="185"/>
      <c r="AJ110" s="185"/>
      <c r="AK110" s="185"/>
      <c r="AL110" s="185"/>
      <c r="AM110" s="185"/>
      <c r="AN110" s="185"/>
      <c r="AO110" s="185"/>
      <c r="AP110" s="185"/>
      <c r="AQ110" s="185"/>
      <c r="AR110" s="185"/>
      <c r="AS110" s="185"/>
      <c r="AT110" s="185"/>
      <c r="AU110" s="185"/>
      <c r="AV110" s="185"/>
      <c r="AW110" s="185"/>
      <c r="AX110" s="185"/>
      <c r="AY110" s="185"/>
      <c r="AZ110" s="185"/>
      <c r="BA110" s="185"/>
      <c r="BB110" s="185"/>
      <c r="BC110" s="185"/>
    </row>
    <row r="111" spans="1:55" s="186" customFormat="1" ht="102" x14ac:dyDescent="0.2">
      <c r="A111" s="183" t="s">
        <v>553</v>
      </c>
      <c r="B111" s="184" t="s">
        <v>360</v>
      </c>
      <c r="C111" s="184" t="s">
        <v>694</v>
      </c>
      <c r="D111" s="184" t="s">
        <v>683</v>
      </c>
      <c r="E111" s="184" t="s">
        <v>451</v>
      </c>
      <c r="F111" s="184" t="s">
        <v>620</v>
      </c>
      <c r="G111" s="184" t="s">
        <v>873</v>
      </c>
      <c r="H111" s="184" t="s">
        <v>707</v>
      </c>
      <c r="I111" s="184" t="s">
        <v>451</v>
      </c>
      <c r="J111" s="184" t="s">
        <v>700</v>
      </c>
      <c r="K111" s="184" t="s">
        <v>597</v>
      </c>
      <c r="L111" s="183" t="s">
        <v>755</v>
      </c>
      <c r="M111" s="184" t="str">
        <f>CONCATENATE(UKPower!$D$57,", for ",UKPower!$E$32,", for ",UKPower!$D$44, " and settled ",UKPower!$D$50,", quoted in ",UKPower!$D$60, " per ", UKPower!$D$63,UKPower!$B$66)</f>
        <v>A Transaction under which the Seller is obliged to pay a Difference Payment to the Buyer where in the Contract Period the Average Reference Price is above the Strike Price, and the Buyer is obliged to pay a Difference Payment to the Seller where the Average Reference Price is below the Strike Price, for half hours between 11:00 p.m. on the last day of the previous EFA month and 11:00 p.m. on the last day of the EFA month, for Pool Purchase Price in £/MWh, which is the sum of LOLP (Loss of Load Probability) and SMP (System Marginal Price), as published for each half-hour by England and Wales Pool and settled against the average of half-hour periods in EFA slots WD3, WD4, WD5 and WD6, according to the EFA (Electricity Forward Agreement) calendar defined under the England and Wales Pool Rules, quoted in Pounds Sterling per Megawatt (1,000,000 watts) hour of electricity, where watt is a unit of electrical power equivalent to one joule per second, pursuant to any master agreement between the Parties, or if no master agreement is in effect, the GTCs for UK Power under the EFA Terms Edition 2 1991 as amended in this website (or its successor).</v>
      </c>
      <c r="N111" s="185"/>
      <c r="O111" s="185"/>
      <c r="P111" s="185"/>
      <c r="Q111" s="185"/>
      <c r="R111" s="185"/>
      <c r="S111" s="185"/>
      <c r="T111" s="185"/>
      <c r="U111" s="185"/>
      <c r="V111" s="185"/>
      <c r="W111" s="185"/>
      <c r="X111" s="185"/>
      <c r="Y111" s="185"/>
      <c r="Z111" s="185"/>
      <c r="AA111" s="185"/>
      <c r="AB111" s="185"/>
      <c r="AC111" s="185"/>
      <c r="AD111" s="185"/>
      <c r="AE111" s="185"/>
      <c r="AF111" s="185"/>
      <c r="AG111" s="185"/>
      <c r="AH111" s="185"/>
      <c r="AI111" s="185"/>
      <c r="AJ111" s="185"/>
      <c r="AK111" s="185"/>
      <c r="AL111" s="185"/>
      <c r="AM111" s="185"/>
      <c r="AN111" s="185"/>
      <c r="AO111" s="185"/>
      <c r="AP111" s="185"/>
      <c r="AQ111" s="185"/>
      <c r="AR111" s="185"/>
      <c r="AS111" s="185"/>
      <c r="AT111" s="185"/>
      <c r="AU111" s="185"/>
      <c r="AV111" s="185"/>
      <c r="AW111" s="185"/>
      <c r="AX111" s="185"/>
      <c r="AY111" s="185"/>
      <c r="AZ111" s="185"/>
      <c r="BA111" s="185"/>
      <c r="BB111" s="185"/>
      <c r="BC111" s="185"/>
    </row>
    <row r="112" spans="1:55" s="186" customFormat="1" ht="102" x14ac:dyDescent="0.2">
      <c r="A112" s="183" t="s">
        <v>553</v>
      </c>
      <c r="B112" s="184" t="s">
        <v>360</v>
      </c>
      <c r="C112" s="184" t="s">
        <v>694</v>
      </c>
      <c r="D112" s="184" t="s">
        <v>683</v>
      </c>
      <c r="E112" s="184" t="s">
        <v>451</v>
      </c>
      <c r="F112" s="183" t="s">
        <v>617</v>
      </c>
      <c r="G112" s="184" t="s">
        <v>304</v>
      </c>
      <c r="H112" s="184" t="s">
        <v>707</v>
      </c>
      <c r="I112" s="184" t="s">
        <v>451</v>
      </c>
      <c r="J112" s="184" t="s">
        <v>700</v>
      </c>
      <c r="K112" s="184" t="s">
        <v>597</v>
      </c>
      <c r="L112" s="183" t="s">
        <v>755</v>
      </c>
      <c r="M112" s="184" t="str">
        <f>CONCATENATE(UKPower!$D$57,", for ",UKPower!$E$35,", for ",UKPower!$D$44, " and settled ",UKPower!$D$50,", quoted in ",UKPower!$D$60, " per ", UKPower!$D$63,UKPower!$B$66)</f>
        <v>A Transaction under which the Seller is obliged to pay a Difference Payment to the Buyer where in the Contract Period the Average Reference Price is above the Strike Price, and the Buyer is obliged to pay a Difference Payment to the Seller where the Average Reference Price is below the Strike Price, for half hours between 00:00 a.m. on 1st October and 00:00 a.m. on 1st October one year year, for Pool Purchase Price in £/MWh, which is the sum of LOLP (Loss of Load Probability) and SMP (System Marginal Price), as published for each half-hour by England and Wales Pool and settled against the average of half-hour periods in EFA slots WD3, WD4, WD5 and WD6, according to the EFA (Electricity Forward Agreement) calendar defined under the England and Wales Pool Rules, quoted in Pounds Sterling per Megawatt (1,000,000 watts) hour of electricity, where watt is a unit of electrical power equivalent to one joule per second, pursuant to any master agreement between the Parties, or if no master agreement is in effect, the GTCs for UK Power under the EFA Terms Edition 2 1991 as amended in this website (or its successor).</v>
      </c>
      <c r="N112" s="185"/>
      <c r="O112" s="185"/>
      <c r="P112" s="185"/>
      <c r="Q112" s="185"/>
      <c r="R112" s="185"/>
      <c r="S112" s="185"/>
      <c r="T112" s="185"/>
      <c r="U112" s="185"/>
      <c r="V112" s="185"/>
      <c r="W112" s="185"/>
      <c r="X112" s="185"/>
      <c r="Y112" s="185"/>
      <c r="Z112" s="185"/>
      <c r="AA112" s="185"/>
      <c r="AB112" s="185"/>
      <c r="AC112" s="185"/>
      <c r="AD112" s="185"/>
      <c r="AE112" s="185"/>
      <c r="AF112" s="185"/>
      <c r="AG112" s="185"/>
      <c r="AH112" s="185"/>
      <c r="AI112" s="185"/>
      <c r="AJ112" s="185"/>
      <c r="AK112" s="185"/>
      <c r="AL112" s="185"/>
      <c r="AM112" s="185"/>
      <c r="AN112" s="185"/>
      <c r="AO112" s="185"/>
      <c r="AP112" s="185"/>
      <c r="AQ112" s="185"/>
      <c r="AR112" s="185"/>
      <c r="AS112" s="185"/>
      <c r="AT112" s="185"/>
      <c r="AU112" s="185"/>
      <c r="AV112" s="185"/>
      <c r="AW112" s="185"/>
      <c r="AX112" s="185"/>
      <c r="AY112" s="185"/>
      <c r="AZ112" s="185"/>
      <c r="BA112" s="185"/>
      <c r="BB112" s="185"/>
      <c r="BC112" s="185"/>
    </row>
    <row r="113" spans="1:55" s="186" customFormat="1" ht="102" x14ac:dyDescent="0.2">
      <c r="A113" s="183" t="s">
        <v>553</v>
      </c>
      <c r="B113" s="184" t="s">
        <v>360</v>
      </c>
      <c r="C113" s="184" t="s">
        <v>694</v>
      </c>
      <c r="D113" s="184" t="s">
        <v>683</v>
      </c>
      <c r="E113" s="184" t="s">
        <v>451</v>
      </c>
      <c r="F113" s="184" t="s">
        <v>620</v>
      </c>
      <c r="G113" s="184" t="s">
        <v>305</v>
      </c>
      <c r="H113" s="184" t="s">
        <v>707</v>
      </c>
      <c r="I113" s="184" t="s">
        <v>451</v>
      </c>
      <c r="J113" s="184" t="s">
        <v>700</v>
      </c>
      <c r="K113" s="184" t="s">
        <v>597</v>
      </c>
      <c r="L113" s="183" t="s">
        <v>755</v>
      </c>
      <c r="M113" s="184" t="str">
        <f>CONCATENATE(UKPower!$D$57,", for ",UKPower!$E$36,", for ",UKPower!$D$44, " and settled ",UKPower!$D$50,", quoted in ",UKPower!$D$60, " per ", UKPower!$D$63,UKPower!$B$66)</f>
        <v>A Transaction under which the Seller is obliged to pay a Difference Payment to the Buyer where in the Contract Period the Average Reference Price is above the Strike Price, and the Buyer is obliged to pay a Difference Payment to the Seller where the Average Reference Price is below the Strike Price, for half hours between 11:00 p.m. on 31st March and 11:00 p.m. on  31st March one year later, for Pool Purchase Price in £/MWh, which is the sum of LOLP (Loss of Load Probability) and SMP (System Marginal Price), as published for each half-hour by England and Wales Pool and settled against the average of half-hour periods in EFA slots WD3, WD4, WD5 and WD6, according to the EFA (Electricity Forward Agreement) calendar defined under the England and Wales Pool Rules, quoted in Pounds Sterling per Megawatt (1,000,000 watts) hour of electricity, where watt is a unit of electrical power equivalent to one joule per second, pursuant to any master agreement between the Parties, or if no master agreement is in effect, the GTCs for UK Power under the EFA Terms Edition 2 1991 as amended in this website (or its successor).</v>
      </c>
      <c r="N113" s="185"/>
      <c r="O113" s="185"/>
      <c r="P113" s="185"/>
      <c r="Q113" s="185"/>
      <c r="R113" s="185"/>
      <c r="S113" s="185"/>
      <c r="T113" s="185"/>
      <c r="U113" s="185"/>
      <c r="V113" s="185"/>
      <c r="W113" s="185"/>
      <c r="X113" s="185"/>
      <c r="Y113" s="185"/>
      <c r="Z113" s="185"/>
      <c r="AA113" s="185"/>
      <c r="AB113" s="185"/>
      <c r="AC113" s="185"/>
      <c r="AD113" s="185"/>
      <c r="AE113" s="185"/>
      <c r="AF113" s="185"/>
      <c r="AG113" s="185"/>
      <c r="AH113" s="185"/>
      <c r="AI113" s="185"/>
      <c r="AJ113" s="185"/>
      <c r="AK113" s="185"/>
      <c r="AL113" s="185"/>
      <c r="AM113" s="185"/>
      <c r="AN113" s="185"/>
      <c r="AO113" s="185"/>
      <c r="AP113" s="185"/>
      <c r="AQ113" s="185"/>
      <c r="AR113" s="185"/>
      <c r="AS113" s="185"/>
      <c r="AT113" s="185"/>
      <c r="AU113" s="185"/>
      <c r="AV113" s="185"/>
      <c r="AW113" s="185"/>
      <c r="AX113" s="185"/>
      <c r="AY113" s="185"/>
      <c r="AZ113" s="185"/>
      <c r="BA113" s="185"/>
      <c r="BB113" s="185"/>
      <c r="BC113" s="185"/>
    </row>
    <row r="114" spans="1:55" s="186" customFormat="1" ht="76.5" x14ac:dyDescent="0.2">
      <c r="A114" s="183" t="s">
        <v>553</v>
      </c>
      <c r="B114" s="184" t="s">
        <v>360</v>
      </c>
      <c r="C114" s="184" t="s">
        <v>694</v>
      </c>
      <c r="D114" s="184" t="s">
        <v>683</v>
      </c>
      <c r="E114" s="184" t="s">
        <v>451</v>
      </c>
      <c r="F114" s="183" t="s">
        <v>617</v>
      </c>
      <c r="G114" s="184" t="s">
        <v>651</v>
      </c>
      <c r="H114" s="184" t="s">
        <v>707</v>
      </c>
      <c r="I114" s="184" t="s">
        <v>451</v>
      </c>
      <c r="J114" s="184" t="s">
        <v>703</v>
      </c>
      <c r="K114" s="184" t="s">
        <v>597</v>
      </c>
      <c r="L114" s="183" t="s">
        <v>755</v>
      </c>
      <c r="M114" s="184" t="str">
        <f>UKGas!D57&amp;", for "&amp;UKPower!$E$23&amp;", for "&amp;UKPower!$D$44&amp;" and settled "&amp;UKPower!$D$51&amp;", quoted in "&amp;UKGas!D75&amp;" per "&amp;UKPower!$D$63</f>
        <v>A Transaction under which one Party pays a Floating Price and the other Party pays a Fixed Price in respect of the Notional Quantity per Determination Period,, for half hours between 00:00 a.m.tomorrow and 00:00 a.m.the day after tomorrow inclusive, for Pool Purchase Price in £/MWh, which is the sum of LOLP (Loss of Load Probability) and SMP (System Marginal Price), as published for each half-hour by England and Wales Pool and settled against the average of half-hour periods in EFA slots WD1, WD2, WE1 and WE2,  according to the EFA (Electricity Forward Agreement) calendar defined under the England and Wales Pool Rules, quoted in Pounds Sterling per Megawatt (1,000,000 watts) hour of electricity, where watt is a unit of electrical power equivalent to one joule per second</v>
      </c>
      <c r="N114" s="185"/>
      <c r="O114" s="185"/>
      <c r="P114" s="185"/>
      <c r="Q114" s="185"/>
      <c r="R114" s="185"/>
      <c r="S114" s="185"/>
      <c r="T114" s="185"/>
      <c r="U114" s="185"/>
      <c r="V114" s="185"/>
      <c r="W114" s="185"/>
      <c r="X114" s="185"/>
      <c r="Y114" s="185"/>
      <c r="Z114" s="185"/>
      <c r="AA114" s="185"/>
      <c r="AB114" s="185"/>
      <c r="AC114" s="185"/>
      <c r="AD114" s="185"/>
      <c r="AE114" s="185"/>
      <c r="AF114" s="185"/>
      <c r="AG114" s="185"/>
      <c r="AH114" s="185"/>
      <c r="AI114" s="185"/>
      <c r="AJ114" s="185"/>
      <c r="AK114" s="185"/>
      <c r="AL114" s="185"/>
      <c r="AM114" s="185"/>
      <c r="AN114" s="185"/>
      <c r="AO114" s="185"/>
      <c r="AP114" s="185"/>
      <c r="AQ114" s="185"/>
      <c r="AR114" s="185"/>
      <c r="AS114" s="185"/>
      <c r="AT114" s="185"/>
      <c r="AU114" s="185"/>
      <c r="AV114" s="185"/>
      <c r="AW114" s="185"/>
      <c r="AX114" s="185"/>
      <c r="AY114" s="185"/>
      <c r="AZ114" s="185"/>
      <c r="BA114" s="185"/>
      <c r="BB114" s="185"/>
      <c r="BC114" s="185"/>
    </row>
    <row r="115" spans="1:55" s="186" customFormat="1" ht="89.25" x14ac:dyDescent="0.2">
      <c r="A115" s="183" t="s">
        <v>553</v>
      </c>
      <c r="B115" s="184" t="s">
        <v>360</v>
      </c>
      <c r="C115" s="184" t="s">
        <v>694</v>
      </c>
      <c r="D115" s="184" t="s">
        <v>683</v>
      </c>
      <c r="E115" s="184" t="s">
        <v>451</v>
      </c>
      <c r="F115" s="184" t="s">
        <v>620</v>
      </c>
      <c r="G115" s="184" t="s">
        <v>664</v>
      </c>
      <c r="H115" s="184" t="s">
        <v>707</v>
      </c>
      <c r="I115" s="184" t="s">
        <v>451</v>
      </c>
      <c r="J115" s="184" t="s">
        <v>703</v>
      </c>
      <c r="K115" s="184" t="s">
        <v>597</v>
      </c>
      <c r="L115" s="183" t="s">
        <v>755</v>
      </c>
      <c r="M115" s="184" t="str">
        <f>UKPower!$D$57&amp;", for "&amp;UKPower!$E$24&amp;", for "&amp;UKPower!$D$44&amp;" and settled "&amp;UKPower!$D$51&amp;", quoted in "&amp;UKGas!$D$75&amp;" per "&amp;UKPower!$D$63</f>
        <v>A Transaction under which the Seller is obliged to pay a Difference Payment to the Buyer where in the Contract Period the Average Reference Price is above the Strike Price, and the Buyer is obliged to pay a Difference Payment to the Seller where the Average Reference Price is below the Strike Price, for half hours between 11:00 p.m. on the closest Sunday and 11:00 p.m. on the Sunday following week, for Pool Purchase Price in £/MWh, which is the sum of LOLP (Loss of Load Probability) and SMP (System Marginal Price), as published for each half-hour by England and Wales Pool and settled against the average of half-hour periods in EFA slots WD1, WD2, WE1 and WE2,  according to the EFA (Electricity Forward Agreement) calendar defined under the England and Wales Pool Rules, quoted in Pounds Sterling per Megawatt (1,000,000 watts) hour of electricity, where watt is a unit of electrical power equivalent to one joule per second</v>
      </c>
      <c r="N115" s="185"/>
      <c r="O115" s="185"/>
      <c r="P115" s="185"/>
      <c r="Q115" s="185"/>
      <c r="R115" s="185"/>
      <c r="S115" s="185"/>
      <c r="T115" s="185"/>
      <c r="U115" s="185"/>
      <c r="V115" s="185"/>
      <c r="W115" s="185"/>
      <c r="X115" s="185"/>
      <c r="Y115" s="185"/>
      <c r="Z115" s="185"/>
      <c r="AA115" s="185"/>
      <c r="AB115" s="185"/>
      <c r="AC115" s="185"/>
      <c r="AD115" s="185"/>
      <c r="AE115" s="185"/>
      <c r="AF115" s="185"/>
      <c r="AG115" s="185"/>
      <c r="AH115" s="185"/>
      <c r="AI115" s="185"/>
      <c r="AJ115" s="185"/>
      <c r="AK115" s="185"/>
      <c r="AL115" s="185"/>
      <c r="AM115" s="185"/>
      <c r="AN115" s="185"/>
      <c r="AO115" s="185"/>
      <c r="AP115" s="185"/>
      <c r="AQ115" s="185"/>
      <c r="AR115" s="185"/>
      <c r="AS115" s="185"/>
      <c r="AT115" s="185"/>
      <c r="AU115" s="185"/>
      <c r="AV115" s="185"/>
      <c r="AW115" s="185"/>
      <c r="AX115" s="185"/>
      <c r="AY115" s="185"/>
      <c r="AZ115" s="185"/>
      <c r="BA115" s="185"/>
      <c r="BB115" s="185"/>
      <c r="BC115" s="185"/>
    </row>
    <row r="116" spans="1:55" s="186" customFormat="1" ht="89.25" x14ac:dyDescent="0.2">
      <c r="A116" s="183" t="s">
        <v>553</v>
      </c>
      <c r="B116" s="184" t="s">
        <v>360</v>
      </c>
      <c r="C116" s="184" t="s">
        <v>694</v>
      </c>
      <c r="D116" s="184" t="s">
        <v>683</v>
      </c>
      <c r="E116" s="184" t="s">
        <v>451</v>
      </c>
      <c r="F116" s="183" t="s">
        <v>617</v>
      </c>
      <c r="G116" s="184" t="s">
        <v>659</v>
      </c>
      <c r="H116" s="184" t="s">
        <v>707</v>
      </c>
      <c r="I116" s="184" t="s">
        <v>451</v>
      </c>
      <c r="J116" s="184" t="s">
        <v>703</v>
      </c>
      <c r="K116" s="184" t="s">
        <v>597</v>
      </c>
      <c r="L116" s="183" t="s">
        <v>755</v>
      </c>
      <c r="M116" s="184" t="str">
        <f>UKPower!$D$57&amp;", for "&amp;UKPower!$E$27&amp;", for "&amp;UKPower!$D$44&amp;" and settled "&amp;UKPower!$D$51&amp;", quoted in "&amp;UKGas!$D$75&amp;" per "&amp;UKPower!$D$63</f>
        <v>A Transaction under which the Seller is obliged to pay a Difference Payment to the Buyer where in the Contract Period the Average Reference Price is above the Strike Price, and the Buyer is obliged to pay a Difference Payment to the Seller where the Average Reference Price is below the Strike Price, for half hours between 00:00 a.m. tomorrow and 00:00 a.m. on the first day of the next calendar month, for Pool Purchase Price in £/MWh, which is the sum of LOLP (Loss of Load Probability) and SMP (System Marginal Price), as published for each half-hour by England and Wales Pool and settled against the average of half-hour periods in EFA slots WD1, WD2, WE1 and WE2,  according to the EFA (Electricity Forward Agreement) calendar defined under the England and Wales Pool Rules, quoted in Pounds Sterling per Megawatt (1,000,000 watts) hour of electricity, where watt is a unit of electrical power equivalent to one joule per second</v>
      </c>
      <c r="N116" s="185"/>
      <c r="O116" s="185"/>
      <c r="P116" s="185"/>
      <c r="Q116" s="185"/>
      <c r="R116" s="185"/>
      <c r="S116" s="185"/>
      <c r="T116" s="185"/>
      <c r="U116" s="185"/>
      <c r="V116" s="185"/>
      <c r="W116" s="185"/>
      <c r="X116" s="185"/>
      <c r="Y116" s="185"/>
      <c r="Z116" s="185"/>
      <c r="AA116" s="185"/>
      <c r="AB116" s="185"/>
      <c r="AC116" s="185"/>
      <c r="AD116" s="185"/>
      <c r="AE116" s="185"/>
      <c r="AF116" s="185"/>
      <c r="AG116" s="185"/>
      <c r="AH116" s="185"/>
      <c r="AI116" s="185"/>
      <c r="AJ116" s="185"/>
      <c r="AK116" s="185"/>
      <c r="AL116" s="185"/>
      <c r="AM116" s="185"/>
      <c r="AN116" s="185"/>
      <c r="AO116" s="185"/>
      <c r="AP116" s="185"/>
      <c r="AQ116" s="185"/>
      <c r="AR116" s="185"/>
      <c r="AS116" s="185"/>
      <c r="AT116" s="185"/>
      <c r="AU116" s="185"/>
      <c r="AV116" s="185"/>
      <c r="AW116" s="185"/>
      <c r="AX116" s="185"/>
      <c r="AY116" s="185"/>
      <c r="AZ116" s="185"/>
      <c r="BA116" s="185"/>
      <c r="BB116" s="185"/>
      <c r="BC116" s="185"/>
    </row>
    <row r="117" spans="1:55" s="186" customFormat="1" ht="89.25" x14ac:dyDescent="0.2">
      <c r="A117" s="183" t="s">
        <v>553</v>
      </c>
      <c r="B117" s="184" t="s">
        <v>360</v>
      </c>
      <c r="C117" s="184" t="s">
        <v>694</v>
      </c>
      <c r="D117" s="184" t="s">
        <v>683</v>
      </c>
      <c r="E117" s="184" t="s">
        <v>451</v>
      </c>
      <c r="F117" s="184" t="s">
        <v>620</v>
      </c>
      <c r="G117" s="184" t="s">
        <v>306</v>
      </c>
      <c r="H117" s="184" t="s">
        <v>707</v>
      </c>
      <c r="I117" s="184" t="s">
        <v>451</v>
      </c>
      <c r="J117" s="184" t="s">
        <v>703</v>
      </c>
      <c r="K117" s="184" t="s">
        <v>597</v>
      </c>
      <c r="L117" s="183" t="s">
        <v>755</v>
      </c>
      <c r="M117" s="184" t="str">
        <f>UKPower!$D$57&amp;", for "&amp;UKPower!$E$28&amp;", for "&amp;UKPower!$D$44&amp;" and settled "&amp;UKPower!$D$51&amp;", quoted in "&amp;UKGas!$D$75&amp;" per "&amp;UKPower!$D$63</f>
        <v>A Transaction under which the Seller is obliged to pay a Difference Payment to the Buyer where in the Contract Period the Average Reference Price is above the Strike Price, and the Buyer is obliged to pay a Difference Payment to the Seller where the Average Reference Price is below the Strike Price, for half-hour periods between EFA weeks 14 and 39 inclusive, according to the EFA (Electricity Forward Agreement) calendar under the England and Wales Pool Rules, for Pool Purchase Price in £/MWh, which is the sum of LOLP (Loss of Load Probability) and SMP (System Marginal Price), as published for each half-hour by England and Wales Pool and settled against the average of half-hour periods in EFA slots WD1, WD2, WE1 and WE2,  according to the EFA (Electricity Forward Agreement) calendar defined under the England and Wales Pool Rules, quoted in Pounds Sterling per Megawatt (1,000,000 watts) hour of electricity, where watt is a unit of electrical power equivalent to one joule per second</v>
      </c>
      <c r="N117" s="185"/>
      <c r="O117" s="185"/>
      <c r="P117" s="185"/>
      <c r="Q117" s="185"/>
      <c r="R117" s="185"/>
      <c r="S117" s="185"/>
      <c r="T117" s="185"/>
      <c r="U117" s="185"/>
      <c r="V117" s="185"/>
      <c r="W117" s="185"/>
      <c r="X117" s="185"/>
      <c r="Y117" s="185"/>
      <c r="Z117" s="185"/>
      <c r="AA117" s="185"/>
      <c r="AB117" s="185"/>
      <c r="AC117" s="185"/>
      <c r="AD117" s="185"/>
      <c r="AE117" s="185"/>
      <c r="AF117" s="185"/>
      <c r="AG117" s="185"/>
      <c r="AH117" s="185"/>
      <c r="AI117" s="185"/>
      <c r="AJ117" s="185"/>
      <c r="AK117" s="185"/>
      <c r="AL117" s="185"/>
      <c r="AM117" s="185"/>
      <c r="AN117" s="185"/>
      <c r="AO117" s="185"/>
      <c r="AP117" s="185"/>
      <c r="AQ117" s="185"/>
      <c r="AR117" s="185"/>
      <c r="AS117" s="185"/>
      <c r="AT117" s="185"/>
      <c r="AU117" s="185"/>
      <c r="AV117" s="185"/>
      <c r="AW117" s="185"/>
      <c r="AX117" s="185"/>
      <c r="AY117" s="185"/>
      <c r="AZ117" s="185"/>
      <c r="BA117" s="185"/>
      <c r="BB117" s="185"/>
      <c r="BC117" s="185"/>
    </row>
    <row r="118" spans="1:55" s="186" customFormat="1" ht="89.25" x14ac:dyDescent="0.2">
      <c r="A118" s="183" t="s">
        <v>553</v>
      </c>
      <c r="B118" s="184" t="s">
        <v>360</v>
      </c>
      <c r="C118" s="184" t="s">
        <v>694</v>
      </c>
      <c r="D118" s="184" t="s">
        <v>683</v>
      </c>
      <c r="E118" s="184" t="s">
        <v>451</v>
      </c>
      <c r="F118" s="183" t="s">
        <v>617</v>
      </c>
      <c r="G118" s="184" t="s">
        <v>307</v>
      </c>
      <c r="H118" s="184" t="s">
        <v>707</v>
      </c>
      <c r="I118" s="184" t="s">
        <v>451</v>
      </c>
      <c r="J118" s="184" t="s">
        <v>703</v>
      </c>
      <c r="K118" s="184" t="s">
        <v>597</v>
      </c>
      <c r="L118" s="183" t="s">
        <v>755</v>
      </c>
      <c r="M118" s="184" t="str">
        <f>UKPower!$D$57&amp;", for "&amp;UKPower!$E$31&amp;", for "&amp;UKPower!$D$44&amp;" and settled "&amp;UKPower!$D$51&amp;", quoted in "&amp;UKGas!$D$75&amp;" per "&amp;UKPower!$D$63</f>
        <v>A Transaction under which the Seller is obliged to pay a Difference Payment to the Buyer where in the Contract Period the Average Reference Price is above the Strike Price, and the Buyer is obliged to pay a Difference Payment to the Seller where the Average Reference Price is below the Strike Price, for half-hour periods between 00:00 a.m. on 1st April and 00:00 a.m. on the 1st October, for Pool Purchase Price in £/MWh, which is the sum of LOLP (Loss of Load Probability) and SMP (System Marginal Price), as published for each half-hour by England and Wales Pool and settled against the average of half-hour periods in EFA slots WD1, WD2, WE1 and WE2,  according to the EFA (Electricity Forward Agreement) calendar defined under the England and Wales Pool Rules, quoted in Pounds Sterling per Megawatt (1,000,000 watts) hour of electricity, where watt is a unit of electrical power equivalent to one joule per second</v>
      </c>
      <c r="N118" s="185"/>
      <c r="O118" s="185"/>
      <c r="P118" s="185"/>
      <c r="Q118" s="185"/>
      <c r="R118" s="185"/>
      <c r="S118" s="185"/>
      <c r="T118" s="185"/>
      <c r="U118" s="185"/>
      <c r="V118" s="185"/>
      <c r="W118" s="185"/>
      <c r="X118" s="185"/>
      <c r="Y118" s="185"/>
      <c r="Z118" s="185"/>
      <c r="AA118" s="185"/>
      <c r="AB118" s="185"/>
      <c r="AC118" s="185"/>
      <c r="AD118" s="185"/>
      <c r="AE118" s="185"/>
      <c r="AF118" s="185"/>
      <c r="AG118" s="185"/>
      <c r="AH118" s="185"/>
      <c r="AI118" s="185"/>
      <c r="AJ118" s="185"/>
      <c r="AK118" s="185"/>
      <c r="AL118" s="185"/>
      <c r="AM118" s="185"/>
      <c r="AN118" s="185"/>
      <c r="AO118" s="185"/>
      <c r="AP118" s="185"/>
      <c r="AQ118" s="185"/>
      <c r="AR118" s="185"/>
      <c r="AS118" s="185"/>
      <c r="AT118" s="185"/>
      <c r="AU118" s="185"/>
      <c r="AV118" s="185"/>
      <c r="AW118" s="185"/>
      <c r="AX118" s="185"/>
      <c r="AY118" s="185"/>
      <c r="AZ118" s="185"/>
      <c r="BA118" s="185"/>
      <c r="BB118" s="185"/>
      <c r="BC118" s="185"/>
    </row>
    <row r="119" spans="1:55" s="186" customFormat="1" ht="89.25" x14ac:dyDescent="0.2">
      <c r="A119" s="183" t="s">
        <v>553</v>
      </c>
      <c r="B119" s="184" t="s">
        <v>360</v>
      </c>
      <c r="C119" s="184" t="s">
        <v>694</v>
      </c>
      <c r="D119" s="184" t="s">
        <v>683</v>
      </c>
      <c r="E119" s="184" t="s">
        <v>451</v>
      </c>
      <c r="F119" s="184" t="s">
        <v>620</v>
      </c>
      <c r="G119" s="184" t="s">
        <v>873</v>
      </c>
      <c r="H119" s="184" t="s">
        <v>707</v>
      </c>
      <c r="I119" s="184" t="s">
        <v>451</v>
      </c>
      <c r="J119" s="184" t="s">
        <v>703</v>
      </c>
      <c r="K119" s="184" t="s">
        <v>597</v>
      </c>
      <c r="L119" s="183" t="s">
        <v>755</v>
      </c>
      <c r="M119" s="184" t="str">
        <f>UKPower!$D$57&amp;", for "&amp;UKPower!$E$32&amp;", for "&amp;UKPower!$D$44&amp;" and settled "&amp;UKPower!$D$51&amp;", quoted in "&amp;UKGas!$D$75&amp;" per "&amp;UKPower!$D$63</f>
        <v>A Transaction under which the Seller is obliged to pay a Difference Payment to the Buyer where in the Contract Period the Average Reference Price is above the Strike Price, and the Buyer is obliged to pay a Difference Payment to the Seller where the Average Reference Price is below the Strike Price, for half hours between 11:00 p.m. on the last day of the previous EFA month and 11:00 p.m. on the last day of the EFA month, for Pool Purchase Price in £/MWh, which is the sum of LOLP (Loss of Load Probability) and SMP (System Marginal Price), as published for each half-hour by England and Wales Pool and settled against the average of half-hour periods in EFA slots WD1, WD2, WE1 and WE2,  according to the EFA (Electricity Forward Agreement) calendar defined under the England and Wales Pool Rules, quoted in Pounds Sterling per Megawatt (1,000,000 watts) hour of electricity, where watt is a unit of electrical power equivalent to one joule per second</v>
      </c>
      <c r="N119" s="185"/>
      <c r="O119" s="185"/>
      <c r="P119" s="185"/>
      <c r="Q119" s="185"/>
      <c r="R119" s="185"/>
      <c r="S119" s="185"/>
      <c r="T119" s="185"/>
      <c r="U119" s="185"/>
      <c r="V119" s="185"/>
      <c r="W119" s="185"/>
      <c r="X119" s="185"/>
      <c r="Y119" s="185"/>
      <c r="Z119" s="185"/>
      <c r="AA119" s="185"/>
      <c r="AB119" s="185"/>
      <c r="AC119" s="185"/>
      <c r="AD119" s="185"/>
      <c r="AE119" s="185"/>
      <c r="AF119" s="185"/>
      <c r="AG119" s="185"/>
      <c r="AH119" s="185"/>
      <c r="AI119" s="185"/>
      <c r="AJ119" s="185"/>
      <c r="AK119" s="185"/>
      <c r="AL119" s="185"/>
      <c r="AM119" s="185"/>
      <c r="AN119" s="185"/>
      <c r="AO119" s="185"/>
      <c r="AP119" s="185"/>
      <c r="AQ119" s="185"/>
      <c r="AR119" s="185"/>
      <c r="AS119" s="185"/>
      <c r="AT119" s="185"/>
      <c r="AU119" s="185"/>
      <c r="AV119" s="185"/>
      <c r="AW119" s="185"/>
      <c r="AX119" s="185"/>
      <c r="AY119" s="185"/>
      <c r="AZ119" s="185"/>
      <c r="BA119" s="185"/>
      <c r="BB119" s="185"/>
      <c r="BC119" s="185"/>
    </row>
    <row r="120" spans="1:55" s="186" customFormat="1" ht="89.25" x14ac:dyDescent="0.2">
      <c r="A120" s="183" t="s">
        <v>553</v>
      </c>
      <c r="B120" s="184" t="s">
        <v>360</v>
      </c>
      <c r="C120" s="184" t="s">
        <v>694</v>
      </c>
      <c r="D120" s="184" t="s">
        <v>683</v>
      </c>
      <c r="E120" s="184" t="s">
        <v>451</v>
      </c>
      <c r="F120" s="183" t="s">
        <v>617</v>
      </c>
      <c r="G120" s="184" t="s">
        <v>304</v>
      </c>
      <c r="H120" s="184" t="s">
        <v>707</v>
      </c>
      <c r="I120" s="184" t="s">
        <v>451</v>
      </c>
      <c r="J120" s="184" t="s">
        <v>703</v>
      </c>
      <c r="K120" s="184" t="s">
        <v>597</v>
      </c>
      <c r="L120" s="183" t="s">
        <v>755</v>
      </c>
      <c r="M120" s="184" t="str">
        <f>UKPower!$D$57&amp;", for "&amp;UKPower!$E$35&amp;", for "&amp;UKPower!$D$44&amp;" and settled "&amp;UKPower!$D$51&amp;", quoted in "&amp;UKGas!$D$75&amp;" per "&amp;UKPower!$D$63</f>
        <v>A Transaction under which the Seller is obliged to pay a Difference Payment to the Buyer where in the Contract Period the Average Reference Price is above the Strike Price, and the Buyer is obliged to pay a Difference Payment to the Seller where the Average Reference Price is below the Strike Price, for half hours between 00:00 a.m. on 1st October and 00:00 a.m. on 1st October one year year, for Pool Purchase Price in £/MWh, which is the sum of LOLP (Loss of Load Probability) and SMP (System Marginal Price), as published for each half-hour by England and Wales Pool and settled against the average of half-hour periods in EFA slots WD1, WD2, WE1 and WE2,  according to the EFA (Electricity Forward Agreement) calendar defined under the England and Wales Pool Rules, quoted in Pounds Sterling per Megawatt (1,000,000 watts) hour of electricity, where watt is a unit of electrical power equivalent to one joule per second</v>
      </c>
      <c r="N120" s="185"/>
      <c r="O120" s="185"/>
      <c r="P120" s="185"/>
      <c r="Q120" s="185"/>
      <c r="R120" s="185"/>
      <c r="S120" s="185"/>
      <c r="T120" s="185"/>
      <c r="U120" s="185"/>
      <c r="V120" s="185"/>
      <c r="W120" s="185"/>
      <c r="X120" s="185"/>
      <c r="Y120" s="185"/>
      <c r="Z120" s="185"/>
      <c r="AA120" s="185"/>
      <c r="AB120" s="185"/>
      <c r="AC120" s="185"/>
      <c r="AD120" s="185"/>
      <c r="AE120" s="185"/>
      <c r="AF120" s="185"/>
      <c r="AG120" s="185"/>
      <c r="AH120" s="185"/>
      <c r="AI120" s="185"/>
      <c r="AJ120" s="185"/>
      <c r="AK120" s="185"/>
      <c r="AL120" s="185"/>
      <c r="AM120" s="185"/>
      <c r="AN120" s="185"/>
      <c r="AO120" s="185"/>
      <c r="AP120" s="185"/>
      <c r="AQ120" s="185"/>
      <c r="AR120" s="185"/>
      <c r="AS120" s="185"/>
      <c r="AT120" s="185"/>
      <c r="AU120" s="185"/>
      <c r="AV120" s="185"/>
      <c r="AW120" s="185"/>
      <c r="AX120" s="185"/>
      <c r="AY120" s="185"/>
      <c r="AZ120" s="185"/>
      <c r="BA120" s="185"/>
      <c r="BB120" s="185"/>
      <c r="BC120" s="185"/>
    </row>
    <row r="121" spans="1:55" s="186" customFormat="1" ht="89.25" x14ac:dyDescent="0.2">
      <c r="A121" s="183" t="s">
        <v>553</v>
      </c>
      <c r="B121" s="184" t="s">
        <v>360</v>
      </c>
      <c r="C121" s="184" t="s">
        <v>694</v>
      </c>
      <c r="D121" s="184" t="s">
        <v>683</v>
      </c>
      <c r="E121" s="184" t="s">
        <v>451</v>
      </c>
      <c r="F121" s="184" t="s">
        <v>620</v>
      </c>
      <c r="G121" s="184" t="s">
        <v>305</v>
      </c>
      <c r="H121" s="184" t="s">
        <v>707</v>
      </c>
      <c r="I121" s="184" t="s">
        <v>451</v>
      </c>
      <c r="J121" s="184" t="s">
        <v>703</v>
      </c>
      <c r="K121" s="184" t="s">
        <v>597</v>
      </c>
      <c r="L121" s="183" t="s">
        <v>755</v>
      </c>
      <c r="M121" s="184" t="str">
        <f>UKPower!$D$57&amp;", for "&amp;UKPower!$E$36&amp;", for "&amp;UKPower!$D$44&amp;" and settled "&amp;UKPower!$D$51&amp;", quoted in "&amp;UKGas!$D$75&amp;" per "&amp;UKPower!$D$63</f>
        <v>A Transaction under which the Seller is obliged to pay a Difference Payment to the Buyer where in the Contract Period the Average Reference Price is above the Strike Price, and the Buyer is obliged to pay a Difference Payment to the Seller where the Average Reference Price is below the Strike Price, for half hours between 11:00 p.m. on 31st March and 11:00 p.m. on  31st March one year later, for Pool Purchase Price in £/MWh, which is the sum of LOLP (Loss of Load Probability) and SMP (System Marginal Price), as published for each half-hour by England and Wales Pool and settled against the average of half-hour periods in EFA slots WD1, WD2, WE1 and WE2,  according to the EFA (Electricity Forward Agreement) calendar defined under the England and Wales Pool Rules, quoted in Pounds Sterling per Megawatt (1,000,000 watts) hour of electricity, where watt is a unit of electrical power equivalent to one joule per second</v>
      </c>
      <c r="N121" s="185"/>
      <c r="O121" s="185"/>
      <c r="P121" s="185"/>
      <c r="Q121" s="185"/>
      <c r="R121" s="185"/>
      <c r="S121" s="185"/>
      <c r="T121" s="185"/>
      <c r="U121" s="185"/>
      <c r="V121" s="185"/>
      <c r="W121" s="185"/>
      <c r="X121" s="185"/>
      <c r="Y121" s="185"/>
      <c r="Z121" s="185"/>
      <c r="AA121" s="185"/>
      <c r="AB121" s="185"/>
      <c r="AC121" s="185"/>
      <c r="AD121" s="185"/>
      <c r="AE121" s="185"/>
      <c r="AF121" s="185"/>
      <c r="AG121" s="185"/>
      <c r="AH121" s="185"/>
      <c r="AI121" s="185"/>
      <c r="AJ121" s="185"/>
      <c r="AK121" s="185"/>
      <c r="AL121" s="185"/>
      <c r="AM121" s="185"/>
      <c r="AN121" s="185"/>
      <c r="AO121" s="185"/>
      <c r="AP121" s="185"/>
      <c r="AQ121" s="185"/>
      <c r="AR121" s="185"/>
      <c r="AS121" s="185"/>
      <c r="AT121" s="185"/>
      <c r="AU121" s="185"/>
      <c r="AV121" s="185"/>
      <c r="AW121" s="185"/>
      <c r="AX121" s="185"/>
      <c r="AY121" s="185"/>
      <c r="AZ121" s="185"/>
      <c r="BA121" s="185"/>
      <c r="BB121" s="185"/>
      <c r="BC121" s="185"/>
    </row>
    <row r="122" spans="1:55" s="186" customFormat="1" ht="63.75" x14ac:dyDescent="0.2">
      <c r="A122" s="183" t="s">
        <v>553</v>
      </c>
      <c r="B122" s="184" t="s">
        <v>360</v>
      </c>
      <c r="C122" s="184" t="s">
        <v>694</v>
      </c>
      <c r="D122" s="184" t="s">
        <v>683</v>
      </c>
      <c r="E122" s="184" t="s">
        <v>451</v>
      </c>
      <c r="F122" s="183" t="s">
        <v>617</v>
      </c>
      <c r="G122" s="184" t="s">
        <v>651</v>
      </c>
      <c r="H122" s="184" t="s">
        <v>708</v>
      </c>
      <c r="I122" s="184" t="s">
        <v>451</v>
      </c>
      <c r="J122" s="184" t="s">
        <v>662</v>
      </c>
      <c r="K122" s="184" t="s">
        <v>597</v>
      </c>
      <c r="L122" s="183" t="s">
        <v>755</v>
      </c>
      <c r="M122" s="184" t="str">
        <f>UKPower!$D$57&amp;", for "&amp;UKPower!$E$23&amp;", for "&amp;UKPower!$D$43&amp;" and settled "&amp;UKPower!$D$46&amp;", quoted in "&amp;UKGas!D84&amp;" per "&amp;UKPower!$D$63</f>
        <v>A Transaction under which the Seller is obliged to pay a Difference Payment to the Buyer where in the Contract Period the Average Reference Price is above the Strike Price, and the Buyer is obliged to pay a Difference Payment to the Seller where the Average Reference Price is below the Strike Price, for half hours between 00:00 a.m.tomorrow and 00:00 a.m.the day after tomorrow inclusive, for System Marginal Price in £/MWh as published for each half-hour by England and Wales Pool and settled against the average of all half-hour periods, quoted in  per Megawatt (1,000,000 watts) hour of electricity, where watt is a unit of electrical power equivalent to one joule per second</v>
      </c>
      <c r="N122" s="185"/>
      <c r="O122" s="185"/>
      <c r="P122" s="185"/>
      <c r="Q122" s="185"/>
      <c r="R122" s="185"/>
      <c r="S122" s="185"/>
      <c r="T122" s="185"/>
      <c r="U122" s="185"/>
      <c r="V122" s="185"/>
      <c r="W122" s="185"/>
      <c r="X122" s="185"/>
      <c r="Y122" s="185"/>
      <c r="Z122" s="185"/>
      <c r="AA122" s="185"/>
      <c r="AB122" s="185"/>
      <c r="AC122" s="185"/>
      <c r="AD122" s="185"/>
      <c r="AE122" s="185"/>
      <c r="AF122" s="185"/>
      <c r="AG122" s="185"/>
      <c r="AH122" s="185"/>
      <c r="AI122" s="185"/>
      <c r="AJ122" s="185"/>
      <c r="AK122" s="185"/>
      <c r="AL122" s="185"/>
      <c r="AM122" s="185"/>
      <c r="AN122" s="185"/>
      <c r="AO122" s="185"/>
      <c r="AP122" s="185"/>
      <c r="AQ122" s="185"/>
      <c r="AR122" s="185"/>
      <c r="AS122" s="185"/>
      <c r="AT122" s="185"/>
      <c r="AU122" s="185"/>
      <c r="AV122" s="185"/>
      <c r="AW122" s="185"/>
      <c r="AX122" s="185"/>
      <c r="AY122" s="185"/>
      <c r="AZ122" s="185"/>
      <c r="BA122" s="185"/>
      <c r="BB122" s="185"/>
      <c r="BC122" s="185"/>
    </row>
    <row r="123" spans="1:55" s="186" customFormat="1" ht="63.75" x14ac:dyDescent="0.2">
      <c r="A123" s="183" t="s">
        <v>553</v>
      </c>
      <c r="B123" s="184" t="s">
        <v>360</v>
      </c>
      <c r="C123" s="184" t="s">
        <v>694</v>
      </c>
      <c r="D123" s="184" t="s">
        <v>683</v>
      </c>
      <c r="E123" s="184" t="s">
        <v>451</v>
      </c>
      <c r="F123" s="184" t="s">
        <v>620</v>
      </c>
      <c r="G123" s="184" t="s">
        <v>664</v>
      </c>
      <c r="H123" s="184" t="s">
        <v>708</v>
      </c>
      <c r="I123" s="184" t="s">
        <v>451</v>
      </c>
      <c r="J123" s="184" t="s">
        <v>662</v>
      </c>
      <c r="K123" s="184" t="s">
        <v>597</v>
      </c>
      <c r="L123" s="183" t="s">
        <v>755</v>
      </c>
      <c r="M123" s="184" t="str">
        <f>UKPower!$D$57&amp;", for "&amp;UKPower!$E$24&amp;", for "&amp;UKPower!$D$43&amp;" and settled "&amp;UKPower!$D$46&amp;", quoted in "&amp;UKGas!$D$75&amp;" per "&amp;UKPower!$D$63</f>
        <v>A Transaction under which the Seller is obliged to pay a Difference Payment to the Buyer where in the Contract Period the Average Reference Price is above the Strike Price, and the Buyer is obliged to pay a Difference Payment to the Seller where the Average Reference Price is below the Strike Price, for half hours between 11:00 p.m. on the closest Sunday and 11:00 p.m. on the Sunday following week, for System Marginal Price in £/MWh as published for each half-hour by England and Wales Pool and settled against the average of all half-hour periods, quoted in Pounds Sterling per Megawatt (1,000,000 watts) hour of electricity, where watt is a unit of electrical power equivalent to one joule per second</v>
      </c>
      <c r="N123" s="185"/>
      <c r="O123" s="185"/>
      <c r="P123" s="185"/>
      <c r="Q123" s="185"/>
      <c r="R123" s="185"/>
      <c r="S123" s="185"/>
      <c r="T123" s="185"/>
      <c r="U123" s="185"/>
      <c r="V123" s="185"/>
      <c r="W123" s="185"/>
      <c r="X123" s="185"/>
      <c r="Y123" s="185"/>
      <c r="Z123" s="185"/>
      <c r="AA123" s="185"/>
      <c r="AB123" s="185"/>
      <c r="AC123" s="185"/>
      <c r="AD123" s="185"/>
      <c r="AE123" s="185"/>
      <c r="AF123" s="185"/>
      <c r="AG123" s="185"/>
      <c r="AH123" s="185"/>
      <c r="AI123" s="185"/>
      <c r="AJ123" s="185"/>
      <c r="AK123" s="185"/>
      <c r="AL123" s="185"/>
      <c r="AM123" s="185"/>
      <c r="AN123" s="185"/>
      <c r="AO123" s="185"/>
      <c r="AP123" s="185"/>
      <c r="AQ123" s="185"/>
      <c r="AR123" s="185"/>
      <c r="AS123" s="185"/>
      <c r="AT123" s="185"/>
      <c r="AU123" s="185"/>
      <c r="AV123" s="185"/>
      <c r="AW123" s="185"/>
      <c r="AX123" s="185"/>
      <c r="AY123" s="185"/>
      <c r="AZ123" s="185"/>
      <c r="BA123" s="185"/>
      <c r="BB123" s="185"/>
      <c r="BC123" s="185"/>
    </row>
    <row r="124" spans="1:55" s="186" customFormat="1" ht="63.75" x14ac:dyDescent="0.2">
      <c r="A124" s="183" t="s">
        <v>553</v>
      </c>
      <c r="B124" s="184" t="s">
        <v>360</v>
      </c>
      <c r="C124" s="184" t="s">
        <v>694</v>
      </c>
      <c r="D124" s="184" t="s">
        <v>683</v>
      </c>
      <c r="E124" s="184" t="s">
        <v>451</v>
      </c>
      <c r="F124" s="183" t="s">
        <v>617</v>
      </c>
      <c r="G124" s="184" t="s">
        <v>659</v>
      </c>
      <c r="H124" s="184" t="s">
        <v>708</v>
      </c>
      <c r="I124" s="184" t="s">
        <v>451</v>
      </c>
      <c r="J124" s="184" t="s">
        <v>662</v>
      </c>
      <c r="K124" s="184" t="s">
        <v>597</v>
      </c>
      <c r="L124" s="183" t="s">
        <v>755</v>
      </c>
      <c r="M124" s="184" t="str">
        <f>UKPower!$D$57&amp;", for "&amp;UKPower!$E$27&amp;", for "&amp;UKPower!$D$43&amp;" and settled "&amp;UKPower!$D$46&amp;", quoted in "&amp;UKGas!$D$75&amp;" per "&amp;UKPower!$D$63</f>
        <v>A Transaction under which the Seller is obliged to pay a Difference Payment to the Buyer where in the Contract Period the Average Reference Price is above the Strike Price, and the Buyer is obliged to pay a Difference Payment to the Seller where the Average Reference Price is below the Strike Price, for half hours between 00:00 a.m. tomorrow and 00:00 a.m. on the first day of the next calendar month, for System Marginal Price in £/MWh as published for each half-hour by England and Wales Pool and settled against the average of all half-hour periods, quoted in Pounds Sterling per Megawatt (1,000,000 watts) hour of electricity, where watt is a unit of electrical power equivalent to one joule per second</v>
      </c>
      <c r="N124" s="185"/>
      <c r="O124" s="185"/>
      <c r="P124" s="185"/>
      <c r="Q124" s="185"/>
      <c r="R124" s="185"/>
      <c r="S124" s="185"/>
      <c r="T124" s="185"/>
      <c r="U124" s="185"/>
      <c r="V124" s="185"/>
      <c r="W124" s="185"/>
      <c r="X124" s="185"/>
      <c r="Y124" s="185"/>
      <c r="Z124" s="185"/>
      <c r="AA124" s="185"/>
      <c r="AB124" s="185"/>
      <c r="AC124" s="185"/>
      <c r="AD124" s="185"/>
      <c r="AE124" s="185"/>
      <c r="AF124" s="185"/>
      <c r="AG124" s="185"/>
      <c r="AH124" s="185"/>
      <c r="AI124" s="185"/>
      <c r="AJ124" s="185"/>
      <c r="AK124" s="185"/>
      <c r="AL124" s="185"/>
      <c r="AM124" s="185"/>
      <c r="AN124" s="185"/>
      <c r="AO124" s="185"/>
      <c r="AP124" s="185"/>
      <c r="AQ124" s="185"/>
      <c r="AR124" s="185"/>
      <c r="AS124" s="185"/>
      <c r="AT124" s="185"/>
      <c r="AU124" s="185"/>
      <c r="AV124" s="185"/>
      <c r="AW124" s="185"/>
      <c r="AX124" s="185"/>
      <c r="AY124" s="185"/>
      <c r="AZ124" s="185"/>
      <c r="BA124" s="185"/>
      <c r="BB124" s="185"/>
      <c r="BC124" s="185"/>
    </row>
    <row r="125" spans="1:55" s="186" customFormat="1" ht="76.5" x14ac:dyDescent="0.2">
      <c r="A125" s="183" t="s">
        <v>553</v>
      </c>
      <c r="B125" s="184" t="s">
        <v>360</v>
      </c>
      <c r="C125" s="184" t="s">
        <v>694</v>
      </c>
      <c r="D125" s="184" t="s">
        <v>683</v>
      </c>
      <c r="E125" s="184" t="s">
        <v>451</v>
      </c>
      <c r="F125" s="184" t="s">
        <v>620</v>
      </c>
      <c r="G125" s="184" t="s">
        <v>306</v>
      </c>
      <c r="H125" s="184" t="s">
        <v>708</v>
      </c>
      <c r="I125" s="184" t="s">
        <v>451</v>
      </c>
      <c r="J125" s="184" t="s">
        <v>662</v>
      </c>
      <c r="K125" s="184" t="s">
        <v>597</v>
      </c>
      <c r="L125" s="183" t="s">
        <v>755</v>
      </c>
      <c r="M125" s="184" t="str">
        <f>UKPower!$D$57&amp;", for "&amp;UKPower!$E$28&amp;", for "&amp;UKPower!$D$43&amp;" and settled "&amp;UKPower!$D$46&amp;", quoted in "&amp;UKGas!$D$75&amp;" per "&amp;UKPower!$D$63</f>
        <v>A Transaction under which the Seller is obliged to pay a Difference Payment to the Buyer where in the Contract Period the Average Reference Price is above the Strike Price, and the Buyer is obliged to pay a Difference Payment to the Seller where the Average Reference Price is below the Strike Price, for half-hour periods between EFA weeks 14 and 39 inclusive, according to the EFA (Electricity Forward Agreement) calendar under the England and Wales Pool Rules, for System Marginal Price in £/MWh as published for each half-hour by England and Wales Pool and settled against the average of all half-hour periods, quoted in Pounds Sterling per Megawatt (1,000,000 watts) hour of electricity, where watt is a unit of electrical power equivalent to one joule per second</v>
      </c>
      <c r="N125" s="185"/>
      <c r="O125" s="185"/>
      <c r="P125" s="185"/>
      <c r="Q125" s="185"/>
      <c r="R125" s="185"/>
      <c r="S125" s="185"/>
      <c r="T125" s="185"/>
      <c r="U125" s="185"/>
      <c r="V125" s="185"/>
      <c r="W125" s="185"/>
      <c r="X125" s="185"/>
      <c r="Y125" s="185"/>
      <c r="Z125" s="185"/>
      <c r="AA125" s="185"/>
      <c r="AB125" s="185"/>
      <c r="AC125" s="185"/>
      <c r="AD125" s="185"/>
      <c r="AE125" s="185"/>
      <c r="AF125" s="185"/>
      <c r="AG125" s="185"/>
      <c r="AH125" s="185"/>
      <c r="AI125" s="185"/>
      <c r="AJ125" s="185"/>
      <c r="AK125" s="185"/>
      <c r="AL125" s="185"/>
      <c r="AM125" s="185"/>
      <c r="AN125" s="185"/>
      <c r="AO125" s="185"/>
      <c r="AP125" s="185"/>
      <c r="AQ125" s="185"/>
      <c r="AR125" s="185"/>
      <c r="AS125" s="185"/>
      <c r="AT125" s="185"/>
      <c r="AU125" s="185"/>
      <c r="AV125" s="185"/>
      <c r="AW125" s="185"/>
      <c r="AX125" s="185"/>
      <c r="AY125" s="185"/>
      <c r="AZ125" s="185"/>
      <c r="BA125" s="185"/>
      <c r="BB125" s="185"/>
      <c r="BC125" s="185"/>
    </row>
    <row r="126" spans="1:55" s="186" customFormat="1" ht="63.75" x14ac:dyDescent="0.2">
      <c r="A126" s="183" t="s">
        <v>553</v>
      </c>
      <c r="B126" s="184" t="s">
        <v>360</v>
      </c>
      <c r="C126" s="184" t="s">
        <v>694</v>
      </c>
      <c r="D126" s="184" t="s">
        <v>683</v>
      </c>
      <c r="E126" s="184" t="s">
        <v>451</v>
      </c>
      <c r="F126" s="183" t="s">
        <v>617</v>
      </c>
      <c r="G126" s="184" t="s">
        <v>307</v>
      </c>
      <c r="H126" s="184" t="s">
        <v>708</v>
      </c>
      <c r="I126" s="184" t="s">
        <v>451</v>
      </c>
      <c r="J126" s="184" t="s">
        <v>662</v>
      </c>
      <c r="K126" s="184" t="s">
        <v>597</v>
      </c>
      <c r="L126" s="183" t="s">
        <v>755</v>
      </c>
      <c r="M126" s="184" t="str">
        <f>UKPower!$D$57&amp;", for "&amp;UKPower!$E$31&amp;", for "&amp;UKPower!$D$43&amp;" and settled "&amp;UKPower!$D$46&amp;", quoted in "&amp;UKGas!$D$75&amp;" per "&amp;UKPower!$D$63</f>
        <v>A Transaction under which the Seller is obliged to pay a Difference Payment to the Buyer where in the Contract Period the Average Reference Price is above the Strike Price, and the Buyer is obliged to pay a Difference Payment to the Seller where the Average Reference Price is below the Strike Price, for half-hour periods between 00:00 a.m. on 1st April and 00:00 a.m. on the 1st October, for System Marginal Price in £/MWh as published for each half-hour by England and Wales Pool and settled against the average of all half-hour periods, quoted in Pounds Sterling per Megawatt (1,000,000 watts) hour of electricity, where watt is a unit of electrical power equivalent to one joule per second</v>
      </c>
      <c r="N126" s="185"/>
      <c r="O126" s="185"/>
      <c r="P126" s="185"/>
      <c r="Q126" s="185"/>
      <c r="R126" s="185"/>
      <c r="S126" s="185"/>
      <c r="T126" s="185"/>
      <c r="U126" s="185"/>
      <c r="V126" s="185"/>
      <c r="W126" s="185"/>
      <c r="X126" s="185"/>
      <c r="Y126" s="185"/>
      <c r="Z126" s="185"/>
      <c r="AA126" s="185"/>
      <c r="AB126" s="185"/>
      <c r="AC126" s="185"/>
      <c r="AD126" s="185"/>
      <c r="AE126" s="185"/>
      <c r="AF126" s="185"/>
      <c r="AG126" s="185"/>
      <c r="AH126" s="185"/>
      <c r="AI126" s="185"/>
      <c r="AJ126" s="185"/>
      <c r="AK126" s="185"/>
      <c r="AL126" s="185"/>
      <c r="AM126" s="185"/>
      <c r="AN126" s="185"/>
      <c r="AO126" s="185"/>
      <c r="AP126" s="185"/>
      <c r="AQ126" s="185"/>
      <c r="AR126" s="185"/>
      <c r="AS126" s="185"/>
      <c r="AT126" s="185"/>
      <c r="AU126" s="185"/>
      <c r="AV126" s="185"/>
      <c r="AW126" s="185"/>
      <c r="AX126" s="185"/>
      <c r="AY126" s="185"/>
      <c r="AZ126" s="185"/>
      <c r="BA126" s="185"/>
      <c r="BB126" s="185"/>
      <c r="BC126" s="185"/>
    </row>
    <row r="127" spans="1:55" s="186" customFormat="1" ht="63.75" x14ac:dyDescent="0.2">
      <c r="A127" s="183" t="s">
        <v>553</v>
      </c>
      <c r="B127" s="184" t="s">
        <v>360</v>
      </c>
      <c r="C127" s="184" t="s">
        <v>694</v>
      </c>
      <c r="D127" s="184" t="s">
        <v>683</v>
      </c>
      <c r="E127" s="184" t="s">
        <v>451</v>
      </c>
      <c r="F127" s="184" t="s">
        <v>620</v>
      </c>
      <c r="G127" s="184" t="s">
        <v>873</v>
      </c>
      <c r="H127" s="184" t="s">
        <v>708</v>
      </c>
      <c r="I127" s="184" t="s">
        <v>451</v>
      </c>
      <c r="J127" s="184" t="s">
        <v>662</v>
      </c>
      <c r="K127" s="184" t="s">
        <v>597</v>
      </c>
      <c r="L127" s="183" t="s">
        <v>755</v>
      </c>
      <c r="M127" s="184" t="str">
        <f>UKPower!$D$57&amp;", for "&amp;UKPower!$E$32&amp;", for "&amp;UKPower!$D$43&amp;" and settled "&amp;UKPower!$D$46&amp;", quoted in "&amp;UKGas!$D$75&amp;" per "&amp;UKPower!$D$63</f>
        <v>A Transaction under which the Seller is obliged to pay a Difference Payment to the Buyer where in the Contract Period the Average Reference Price is above the Strike Price, and the Buyer is obliged to pay a Difference Payment to the Seller where the Average Reference Price is below the Strike Price, for half hours between 11:00 p.m. on the last day of the previous EFA month and 11:00 p.m. on the last day of the EFA month, for System Marginal Price in £/MWh as published for each half-hour by England and Wales Pool and settled against the average of all half-hour periods, quoted in Pounds Sterling per Megawatt (1,000,000 watts) hour of electricity, where watt is a unit of electrical power equivalent to one joule per second</v>
      </c>
      <c r="N127" s="185"/>
      <c r="O127" s="185"/>
      <c r="P127" s="185"/>
      <c r="Q127" s="185"/>
      <c r="R127" s="185"/>
      <c r="S127" s="185"/>
      <c r="T127" s="185"/>
      <c r="U127" s="185"/>
      <c r="V127" s="185"/>
      <c r="W127" s="185"/>
      <c r="X127" s="185"/>
      <c r="Y127" s="185"/>
      <c r="Z127" s="185"/>
      <c r="AA127" s="185"/>
      <c r="AB127" s="185"/>
      <c r="AC127" s="185"/>
      <c r="AD127" s="185"/>
      <c r="AE127" s="185"/>
      <c r="AF127" s="185"/>
      <c r="AG127" s="185"/>
      <c r="AH127" s="185"/>
      <c r="AI127" s="185"/>
      <c r="AJ127" s="185"/>
      <c r="AK127" s="185"/>
      <c r="AL127" s="185"/>
      <c r="AM127" s="185"/>
      <c r="AN127" s="185"/>
      <c r="AO127" s="185"/>
      <c r="AP127" s="185"/>
      <c r="AQ127" s="185"/>
      <c r="AR127" s="185"/>
      <c r="AS127" s="185"/>
      <c r="AT127" s="185"/>
      <c r="AU127" s="185"/>
      <c r="AV127" s="185"/>
      <c r="AW127" s="185"/>
      <c r="AX127" s="185"/>
      <c r="AY127" s="185"/>
      <c r="AZ127" s="185"/>
      <c r="BA127" s="185"/>
      <c r="BB127" s="185"/>
      <c r="BC127" s="185"/>
    </row>
    <row r="128" spans="1:55" s="186" customFormat="1" ht="63.75" x14ac:dyDescent="0.2">
      <c r="A128" s="183" t="s">
        <v>553</v>
      </c>
      <c r="B128" s="184" t="s">
        <v>360</v>
      </c>
      <c r="C128" s="184" t="s">
        <v>694</v>
      </c>
      <c r="D128" s="184" t="s">
        <v>683</v>
      </c>
      <c r="E128" s="184" t="s">
        <v>451</v>
      </c>
      <c r="F128" s="183" t="s">
        <v>617</v>
      </c>
      <c r="G128" s="184" t="s">
        <v>304</v>
      </c>
      <c r="H128" s="184" t="s">
        <v>708</v>
      </c>
      <c r="I128" s="184" t="s">
        <v>451</v>
      </c>
      <c r="J128" s="184" t="s">
        <v>662</v>
      </c>
      <c r="K128" s="184" t="s">
        <v>597</v>
      </c>
      <c r="L128" s="183" t="s">
        <v>755</v>
      </c>
      <c r="M128" s="184" t="str">
        <f>UKPower!$D$57&amp;", for "&amp;UKPower!$E$35&amp;", for "&amp;UKPower!$D$43&amp;" and settled "&amp;UKPower!$D$46&amp;", quoted in "&amp;UKGas!$D$75&amp;" per "&amp;UKPower!$D$63</f>
        <v>A Transaction under which the Seller is obliged to pay a Difference Payment to the Buyer where in the Contract Period the Average Reference Price is above the Strike Price, and the Buyer is obliged to pay a Difference Payment to the Seller where the Average Reference Price is below the Strike Price, for half hours between 00:00 a.m. on 1st October and 00:00 a.m. on 1st October one year year, for System Marginal Price in £/MWh as published for each half-hour by England and Wales Pool and settled against the average of all half-hour periods, quoted in Pounds Sterling per Megawatt (1,000,000 watts) hour of electricity, where watt is a unit of electrical power equivalent to one joule per second</v>
      </c>
      <c r="N128" s="185"/>
      <c r="O128" s="185"/>
      <c r="P128" s="185"/>
      <c r="Q128" s="185"/>
      <c r="R128" s="185"/>
      <c r="S128" s="185"/>
      <c r="T128" s="185"/>
      <c r="U128" s="185"/>
      <c r="V128" s="185"/>
      <c r="W128" s="185"/>
      <c r="X128" s="185"/>
      <c r="Y128" s="185"/>
      <c r="Z128" s="185"/>
      <c r="AA128" s="185"/>
      <c r="AB128" s="185"/>
      <c r="AC128" s="185"/>
      <c r="AD128" s="185"/>
      <c r="AE128" s="185"/>
      <c r="AF128" s="185"/>
      <c r="AG128" s="185"/>
      <c r="AH128" s="185"/>
      <c r="AI128" s="185"/>
      <c r="AJ128" s="185"/>
      <c r="AK128" s="185"/>
      <c r="AL128" s="185"/>
      <c r="AM128" s="185"/>
      <c r="AN128" s="185"/>
      <c r="AO128" s="185"/>
      <c r="AP128" s="185"/>
      <c r="AQ128" s="185"/>
      <c r="AR128" s="185"/>
      <c r="AS128" s="185"/>
      <c r="AT128" s="185"/>
      <c r="AU128" s="185"/>
      <c r="AV128" s="185"/>
      <c r="AW128" s="185"/>
      <c r="AX128" s="185"/>
      <c r="AY128" s="185"/>
      <c r="AZ128" s="185"/>
      <c r="BA128" s="185"/>
      <c r="BB128" s="185"/>
      <c r="BC128" s="185"/>
    </row>
    <row r="129" spans="1:55" s="186" customFormat="1" ht="63.75" x14ac:dyDescent="0.2">
      <c r="A129" s="183" t="s">
        <v>553</v>
      </c>
      <c r="B129" s="184" t="s">
        <v>360</v>
      </c>
      <c r="C129" s="184" t="s">
        <v>694</v>
      </c>
      <c r="D129" s="184" t="s">
        <v>683</v>
      </c>
      <c r="E129" s="184" t="s">
        <v>451</v>
      </c>
      <c r="F129" s="184" t="s">
        <v>620</v>
      </c>
      <c r="G129" s="184" t="s">
        <v>305</v>
      </c>
      <c r="H129" s="184" t="s">
        <v>708</v>
      </c>
      <c r="I129" s="184" t="s">
        <v>451</v>
      </c>
      <c r="J129" s="184" t="s">
        <v>662</v>
      </c>
      <c r="K129" s="184" t="s">
        <v>597</v>
      </c>
      <c r="L129" s="183" t="s">
        <v>755</v>
      </c>
      <c r="M129" s="184" t="str">
        <f>UKPower!$D$57&amp;", for "&amp;UKPower!$E$36&amp;", for "&amp;UKPower!$D$43&amp;" and settled "&amp;UKPower!$D$46&amp;", quoted in "&amp;UKGas!$D$75&amp;" per "&amp;UKPower!$D$63</f>
        <v>A Transaction under which the Seller is obliged to pay a Difference Payment to the Buyer where in the Contract Period the Average Reference Price is above the Strike Price, and the Buyer is obliged to pay a Difference Payment to the Seller where the Average Reference Price is below the Strike Price, for half hours between 11:00 p.m. on 31st March and 11:00 p.m. on  31st March one year later, for System Marginal Price in £/MWh as published for each half-hour by England and Wales Pool and settled against the average of all half-hour periods, quoted in Pounds Sterling per Megawatt (1,000,000 watts) hour of electricity, where watt is a unit of electrical power equivalent to one joule per second</v>
      </c>
      <c r="N129" s="185"/>
      <c r="O129" s="185"/>
      <c r="P129" s="185"/>
      <c r="Q129" s="185"/>
      <c r="R129" s="185"/>
      <c r="S129" s="185"/>
      <c r="T129" s="185"/>
      <c r="U129" s="185"/>
      <c r="V129" s="185"/>
      <c r="W129" s="185"/>
      <c r="X129" s="185"/>
      <c r="Y129" s="185"/>
      <c r="Z129" s="185"/>
      <c r="AA129" s="185"/>
      <c r="AB129" s="185"/>
      <c r="AC129" s="185"/>
      <c r="AD129" s="185"/>
      <c r="AE129" s="185"/>
      <c r="AF129" s="185"/>
      <c r="AG129" s="185"/>
      <c r="AH129" s="185"/>
      <c r="AI129" s="185"/>
      <c r="AJ129" s="185"/>
      <c r="AK129" s="185"/>
      <c r="AL129" s="185"/>
      <c r="AM129" s="185"/>
      <c r="AN129" s="185"/>
      <c r="AO129" s="185"/>
      <c r="AP129" s="185"/>
      <c r="AQ129" s="185"/>
      <c r="AR129" s="185"/>
      <c r="AS129" s="185"/>
      <c r="AT129" s="185"/>
      <c r="AU129" s="185"/>
      <c r="AV129" s="185"/>
      <c r="AW129" s="185"/>
      <c r="AX129" s="185"/>
      <c r="AY129" s="185"/>
      <c r="AZ129" s="185"/>
      <c r="BA129" s="185"/>
      <c r="BB129" s="185"/>
      <c r="BC129" s="185"/>
    </row>
    <row r="130" spans="1:55" s="186" customFormat="1" ht="76.5" x14ac:dyDescent="0.2">
      <c r="A130" s="183" t="s">
        <v>553</v>
      </c>
      <c r="B130" s="184" t="s">
        <v>360</v>
      </c>
      <c r="C130" s="184" t="s">
        <v>694</v>
      </c>
      <c r="D130" s="184" t="s">
        <v>683</v>
      </c>
      <c r="E130" s="184" t="s">
        <v>451</v>
      </c>
      <c r="F130" s="183" t="s">
        <v>617</v>
      </c>
      <c r="G130" s="184" t="s">
        <v>651</v>
      </c>
      <c r="H130" s="184" t="s">
        <v>708</v>
      </c>
      <c r="I130" s="184" t="s">
        <v>451</v>
      </c>
      <c r="J130" s="184" t="s">
        <v>701</v>
      </c>
      <c r="K130" s="184" t="s">
        <v>597</v>
      </c>
      <c r="L130" s="183" t="s">
        <v>755</v>
      </c>
      <c r="M130" s="184" t="str">
        <f>UKPower!$D$57&amp;", for "&amp;UKPower!$E$23&amp;", for "&amp;UKPower!$D$43&amp;" and settled "&amp;UKPower!$D$47&amp;", quoted in "&amp;UKGas!D92&amp;" per "&amp;UKPower!$D$63</f>
        <v>A Transaction under which the Seller is obliged to pay a Difference Payment to the Buyer where in the Contract Period the Average Reference Price is above the Strike Price, and the Buyer is obliged to pay a Difference Payment to the Seller where the Average Reference Price is below the Strike Price, for half hours between 00:00 a.m.tomorrow and 00:00 a.m.the day after tomorrow inclusive, for System Marginal Price in £/MWh as published for each half-hour by England and Wales Pool and settled against the average of half-hour periods in EFA slots WD3, WD4 and WD5, according to the EFA (Electricity Forward Agreement) calendar defined under the England and Wales Pool Rules, quoted in  per Megawatt (1,000,000 watts) hour of electricity, where watt is a unit of electrical power equivalent to one joule per second</v>
      </c>
      <c r="N130" s="185"/>
      <c r="O130" s="185"/>
      <c r="P130" s="185"/>
      <c r="Q130" s="185"/>
      <c r="R130" s="185"/>
      <c r="S130" s="185"/>
      <c r="T130" s="185"/>
      <c r="U130" s="185"/>
      <c r="V130" s="185"/>
      <c r="W130" s="185"/>
      <c r="X130" s="185"/>
      <c r="Y130" s="185"/>
      <c r="Z130" s="185"/>
      <c r="AA130" s="185"/>
      <c r="AB130" s="185"/>
      <c r="AC130" s="185"/>
      <c r="AD130" s="185"/>
      <c r="AE130" s="185"/>
      <c r="AF130" s="185"/>
      <c r="AG130" s="185"/>
      <c r="AH130" s="185"/>
      <c r="AI130" s="185"/>
      <c r="AJ130" s="185"/>
      <c r="AK130" s="185"/>
      <c r="AL130" s="185"/>
      <c r="AM130" s="185"/>
      <c r="AN130" s="185"/>
      <c r="AO130" s="185"/>
      <c r="AP130" s="185"/>
      <c r="AQ130" s="185"/>
      <c r="AR130" s="185"/>
      <c r="AS130" s="185"/>
      <c r="AT130" s="185"/>
      <c r="AU130" s="185"/>
      <c r="AV130" s="185"/>
      <c r="AW130" s="185"/>
      <c r="AX130" s="185"/>
      <c r="AY130" s="185"/>
      <c r="AZ130" s="185"/>
      <c r="BA130" s="185"/>
      <c r="BB130" s="185"/>
      <c r="BC130" s="185"/>
    </row>
    <row r="131" spans="1:55" s="186" customFormat="1" ht="76.5" x14ac:dyDescent="0.2">
      <c r="A131" s="183" t="s">
        <v>553</v>
      </c>
      <c r="B131" s="184" t="s">
        <v>360</v>
      </c>
      <c r="C131" s="184" t="s">
        <v>694</v>
      </c>
      <c r="D131" s="184" t="s">
        <v>683</v>
      </c>
      <c r="E131" s="184" t="s">
        <v>451</v>
      </c>
      <c r="F131" s="184" t="s">
        <v>620</v>
      </c>
      <c r="G131" s="184" t="s">
        <v>664</v>
      </c>
      <c r="H131" s="184" t="s">
        <v>708</v>
      </c>
      <c r="I131" s="184" t="s">
        <v>451</v>
      </c>
      <c r="J131" s="184" t="s">
        <v>701</v>
      </c>
      <c r="K131" s="184" t="s">
        <v>597</v>
      </c>
      <c r="L131" s="183" t="s">
        <v>755</v>
      </c>
      <c r="M131" s="184" t="str">
        <f>UKPower!$D$57&amp;", for "&amp;UKPower!$E$24&amp;", for "&amp;UKPower!$D$43&amp;" and settled "&amp;UKPower!$D$47&amp;", quoted in "&amp;UKGas!$D$75&amp;" per "&amp;UKPower!$D$63</f>
        <v>A Transaction under which the Seller is obliged to pay a Difference Payment to the Buyer where in the Contract Period the Average Reference Price is above the Strike Price, and the Buyer is obliged to pay a Difference Payment to the Seller where the Average Reference Price is below the Strike Price, for half hours between 11:00 p.m. on the closest Sunday and 11:00 p.m. on the Sunday following week, for System Marginal Price in £/MWh as published for each half-hour by England and Wales Pool and settled against the average of half-hour periods in EFA slots WD3, WD4 and WD5, according to the EFA (Electricity Forward Agreement) calendar defined under the England and Wales Pool Rules, quoted in Pounds Sterling per Megawatt (1,000,000 watts) hour of electricity, where watt is a unit of electrical power equivalent to one joule per second</v>
      </c>
      <c r="N131" s="185"/>
      <c r="O131" s="185"/>
      <c r="P131" s="185"/>
      <c r="Q131" s="185"/>
      <c r="R131" s="185"/>
      <c r="S131" s="185"/>
      <c r="T131" s="185"/>
      <c r="U131" s="185"/>
      <c r="V131" s="185"/>
      <c r="W131" s="185"/>
      <c r="X131" s="185"/>
      <c r="Y131" s="185"/>
      <c r="Z131" s="185"/>
      <c r="AA131" s="185"/>
      <c r="AB131" s="185"/>
      <c r="AC131" s="185"/>
      <c r="AD131" s="185"/>
      <c r="AE131" s="185"/>
      <c r="AF131" s="185"/>
      <c r="AG131" s="185"/>
      <c r="AH131" s="185"/>
      <c r="AI131" s="185"/>
      <c r="AJ131" s="185"/>
      <c r="AK131" s="185"/>
      <c r="AL131" s="185"/>
      <c r="AM131" s="185"/>
      <c r="AN131" s="185"/>
      <c r="AO131" s="185"/>
      <c r="AP131" s="185"/>
      <c r="AQ131" s="185"/>
      <c r="AR131" s="185"/>
      <c r="AS131" s="185"/>
      <c r="AT131" s="185"/>
      <c r="AU131" s="185"/>
      <c r="AV131" s="185"/>
      <c r="AW131" s="185"/>
      <c r="AX131" s="185"/>
      <c r="AY131" s="185"/>
      <c r="AZ131" s="185"/>
      <c r="BA131" s="185"/>
      <c r="BB131" s="185"/>
      <c r="BC131" s="185"/>
    </row>
    <row r="132" spans="1:55" s="186" customFormat="1" ht="76.5" x14ac:dyDescent="0.2">
      <c r="A132" s="183" t="s">
        <v>553</v>
      </c>
      <c r="B132" s="184" t="s">
        <v>360</v>
      </c>
      <c r="C132" s="184" t="s">
        <v>694</v>
      </c>
      <c r="D132" s="184" t="s">
        <v>683</v>
      </c>
      <c r="E132" s="184" t="s">
        <v>451</v>
      </c>
      <c r="F132" s="183" t="s">
        <v>617</v>
      </c>
      <c r="G132" s="184" t="s">
        <v>659</v>
      </c>
      <c r="H132" s="184" t="s">
        <v>708</v>
      </c>
      <c r="I132" s="184" t="s">
        <v>451</v>
      </c>
      <c r="J132" s="184" t="s">
        <v>701</v>
      </c>
      <c r="K132" s="184" t="s">
        <v>597</v>
      </c>
      <c r="L132" s="183" t="s">
        <v>755</v>
      </c>
      <c r="M132" s="184" t="str">
        <f>UKPower!$D$57&amp;", for "&amp;UKPower!$E$27&amp;", for "&amp;UKPower!$D$43&amp;" and settled "&amp;UKPower!$D$47&amp;", quoted in "&amp;UKGas!$D$75&amp;" per "&amp;UKPower!$D$63</f>
        <v>A Transaction under which the Seller is obliged to pay a Difference Payment to the Buyer where in the Contract Period the Average Reference Price is above the Strike Price, and the Buyer is obliged to pay a Difference Payment to the Seller where the Average Reference Price is below the Strike Price, for half hours between 00:00 a.m. tomorrow and 00:00 a.m. on the first day of the next calendar month, for System Marginal Price in £/MWh as published for each half-hour by England and Wales Pool and settled against the average of half-hour periods in EFA slots WD3, WD4 and WD5, according to the EFA (Electricity Forward Agreement) calendar defined under the England and Wales Pool Rules, quoted in Pounds Sterling per Megawatt (1,000,000 watts) hour of electricity, where watt is a unit of electrical power equivalent to one joule per second</v>
      </c>
      <c r="N132" s="185"/>
      <c r="O132" s="185"/>
      <c r="P132" s="185"/>
      <c r="Q132" s="185"/>
      <c r="R132" s="185"/>
      <c r="S132" s="185"/>
      <c r="T132" s="185"/>
      <c r="U132" s="185"/>
      <c r="V132" s="185"/>
      <c r="W132" s="185"/>
      <c r="X132" s="185"/>
      <c r="Y132" s="185"/>
      <c r="Z132" s="185"/>
      <c r="AA132" s="185"/>
      <c r="AB132" s="185"/>
      <c r="AC132" s="185"/>
      <c r="AD132" s="185"/>
      <c r="AE132" s="185"/>
      <c r="AF132" s="185"/>
      <c r="AG132" s="185"/>
      <c r="AH132" s="185"/>
      <c r="AI132" s="185"/>
      <c r="AJ132" s="185"/>
      <c r="AK132" s="185"/>
      <c r="AL132" s="185"/>
      <c r="AM132" s="185"/>
      <c r="AN132" s="185"/>
      <c r="AO132" s="185"/>
      <c r="AP132" s="185"/>
      <c r="AQ132" s="185"/>
      <c r="AR132" s="185"/>
      <c r="AS132" s="185"/>
      <c r="AT132" s="185"/>
      <c r="AU132" s="185"/>
      <c r="AV132" s="185"/>
      <c r="AW132" s="185"/>
      <c r="AX132" s="185"/>
      <c r="AY132" s="185"/>
      <c r="AZ132" s="185"/>
      <c r="BA132" s="185"/>
      <c r="BB132" s="185"/>
      <c r="BC132" s="185"/>
    </row>
    <row r="133" spans="1:55" s="186" customFormat="1" ht="89.25" x14ac:dyDescent="0.2">
      <c r="A133" s="183" t="s">
        <v>553</v>
      </c>
      <c r="B133" s="184" t="s">
        <v>360</v>
      </c>
      <c r="C133" s="184" t="s">
        <v>694</v>
      </c>
      <c r="D133" s="184" t="s">
        <v>683</v>
      </c>
      <c r="E133" s="184" t="s">
        <v>451</v>
      </c>
      <c r="F133" s="184" t="s">
        <v>620</v>
      </c>
      <c r="G133" s="184" t="s">
        <v>306</v>
      </c>
      <c r="H133" s="184" t="s">
        <v>708</v>
      </c>
      <c r="I133" s="184" t="s">
        <v>451</v>
      </c>
      <c r="J133" s="184" t="s">
        <v>701</v>
      </c>
      <c r="K133" s="184" t="s">
        <v>597</v>
      </c>
      <c r="L133" s="183" t="s">
        <v>755</v>
      </c>
      <c r="M133" s="184" t="str">
        <f>UKPower!$D$57&amp;", for "&amp;UKPower!$E$28&amp;", for "&amp;UKPower!$D$43&amp;" and settled "&amp;UKPower!$D$47&amp;", quoted in "&amp;UKGas!$D$75&amp;" per "&amp;UKPower!$D$63</f>
        <v>A Transaction under which the Seller is obliged to pay a Difference Payment to the Buyer where in the Contract Period the Average Reference Price is above the Strike Price, and the Buyer is obliged to pay a Difference Payment to the Seller where the Average Reference Price is below the Strike Price, for half-hour periods between EFA weeks 14 and 39 inclusive, according to the EFA (Electricity Forward Agreement) calendar under the England and Wales Pool Rules, for System Marginal Price in £/MWh as published for each half-hour by England and Wales Pool and settled against the average of half-hour periods in EFA slots WD3, WD4 and WD5, according to the EFA (Electricity Forward Agreement) calendar defined under the England and Wales Pool Rules, quoted in Pounds Sterling per Megawatt (1,000,000 watts) hour of electricity, where watt is a unit of electrical power equivalent to one joule per second</v>
      </c>
      <c r="N133" s="185"/>
      <c r="O133" s="185"/>
      <c r="P133" s="185"/>
      <c r="Q133" s="185"/>
      <c r="R133" s="185"/>
      <c r="S133" s="185"/>
      <c r="T133" s="185"/>
      <c r="U133" s="185"/>
      <c r="V133" s="185"/>
      <c r="W133" s="185"/>
      <c r="X133" s="185"/>
      <c r="Y133" s="185"/>
      <c r="Z133" s="185"/>
      <c r="AA133" s="185"/>
      <c r="AB133" s="185"/>
      <c r="AC133" s="185"/>
      <c r="AD133" s="185"/>
      <c r="AE133" s="185"/>
      <c r="AF133" s="185"/>
      <c r="AG133" s="185"/>
      <c r="AH133" s="185"/>
      <c r="AI133" s="185"/>
      <c r="AJ133" s="185"/>
      <c r="AK133" s="185"/>
      <c r="AL133" s="185"/>
      <c r="AM133" s="185"/>
      <c r="AN133" s="185"/>
      <c r="AO133" s="185"/>
      <c r="AP133" s="185"/>
      <c r="AQ133" s="185"/>
      <c r="AR133" s="185"/>
      <c r="AS133" s="185"/>
      <c r="AT133" s="185"/>
      <c r="AU133" s="185"/>
      <c r="AV133" s="185"/>
      <c r="AW133" s="185"/>
      <c r="AX133" s="185"/>
      <c r="AY133" s="185"/>
      <c r="AZ133" s="185"/>
      <c r="BA133" s="185"/>
      <c r="BB133" s="185"/>
      <c r="BC133" s="185"/>
    </row>
    <row r="134" spans="1:55" s="186" customFormat="1" ht="76.5" x14ac:dyDescent="0.2">
      <c r="A134" s="183" t="s">
        <v>553</v>
      </c>
      <c r="B134" s="184" t="s">
        <v>360</v>
      </c>
      <c r="C134" s="184" t="s">
        <v>694</v>
      </c>
      <c r="D134" s="184" t="s">
        <v>683</v>
      </c>
      <c r="E134" s="184" t="s">
        <v>451</v>
      </c>
      <c r="F134" s="183" t="s">
        <v>617</v>
      </c>
      <c r="G134" s="184" t="s">
        <v>307</v>
      </c>
      <c r="H134" s="184" t="s">
        <v>708</v>
      </c>
      <c r="I134" s="184" t="s">
        <v>451</v>
      </c>
      <c r="J134" s="184" t="s">
        <v>701</v>
      </c>
      <c r="K134" s="184" t="s">
        <v>597</v>
      </c>
      <c r="L134" s="183" t="s">
        <v>755</v>
      </c>
      <c r="M134" s="184" t="str">
        <f>UKPower!$D$57&amp;", for "&amp;UKPower!$E$31&amp;", for "&amp;UKPower!$D$43&amp;" and settled "&amp;UKPower!$D$47&amp;", quoted in "&amp;UKGas!$D$75&amp;" per "&amp;UKPower!$D$63</f>
        <v>A Transaction under which the Seller is obliged to pay a Difference Payment to the Buyer where in the Contract Period the Average Reference Price is above the Strike Price, and the Buyer is obliged to pay a Difference Payment to the Seller where the Average Reference Price is below the Strike Price, for half-hour periods between 00:00 a.m. on 1st April and 00:00 a.m. on the 1st October, for System Marginal Price in £/MWh as published for each half-hour by England and Wales Pool and settled against the average of half-hour periods in EFA slots WD3, WD4 and WD5, according to the EFA (Electricity Forward Agreement) calendar defined under the England and Wales Pool Rules, quoted in Pounds Sterling per Megawatt (1,000,000 watts) hour of electricity, where watt is a unit of electrical power equivalent to one joule per second</v>
      </c>
      <c r="N134" s="185"/>
      <c r="O134" s="185"/>
      <c r="P134" s="185"/>
      <c r="Q134" s="185"/>
      <c r="R134" s="185"/>
      <c r="S134" s="185"/>
      <c r="T134" s="185"/>
      <c r="U134" s="185"/>
      <c r="V134" s="185"/>
      <c r="W134" s="185"/>
      <c r="X134" s="185"/>
      <c r="Y134" s="185"/>
      <c r="Z134" s="185"/>
      <c r="AA134" s="185"/>
      <c r="AB134" s="185"/>
      <c r="AC134" s="185"/>
      <c r="AD134" s="185"/>
      <c r="AE134" s="185"/>
      <c r="AF134" s="185"/>
      <c r="AG134" s="185"/>
      <c r="AH134" s="185"/>
      <c r="AI134" s="185"/>
      <c r="AJ134" s="185"/>
      <c r="AK134" s="185"/>
      <c r="AL134" s="185"/>
      <c r="AM134" s="185"/>
      <c r="AN134" s="185"/>
      <c r="AO134" s="185"/>
      <c r="AP134" s="185"/>
      <c r="AQ134" s="185"/>
      <c r="AR134" s="185"/>
      <c r="AS134" s="185"/>
      <c r="AT134" s="185"/>
      <c r="AU134" s="185"/>
      <c r="AV134" s="185"/>
      <c r="AW134" s="185"/>
      <c r="AX134" s="185"/>
      <c r="AY134" s="185"/>
      <c r="AZ134" s="185"/>
      <c r="BA134" s="185"/>
      <c r="BB134" s="185"/>
      <c r="BC134" s="185"/>
    </row>
    <row r="135" spans="1:55" s="186" customFormat="1" ht="76.5" x14ac:dyDescent="0.2">
      <c r="A135" s="183" t="s">
        <v>553</v>
      </c>
      <c r="B135" s="184" t="s">
        <v>360</v>
      </c>
      <c r="C135" s="184" t="s">
        <v>694</v>
      </c>
      <c r="D135" s="184" t="s">
        <v>683</v>
      </c>
      <c r="E135" s="184" t="s">
        <v>451</v>
      </c>
      <c r="F135" s="184" t="s">
        <v>620</v>
      </c>
      <c r="G135" s="184" t="s">
        <v>873</v>
      </c>
      <c r="H135" s="184" t="s">
        <v>708</v>
      </c>
      <c r="I135" s="184" t="s">
        <v>451</v>
      </c>
      <c r="J135" s="184" t="s">
        <v>701</v>
      </c>
      <c r="K135" s="184" t="s">
        <v>597</v>
      </c>
      <c r="L135" s="183" t="s">
        <v>755</v>
      </c>
      <c r="M135" s="184" t="str">
        <f>UKPower!$D$57&amp;", for "&amp;UKPower!$E$32&amp;", for "&amp;UKPower!$D$43&amp;" and settled "&amp;UKPower!$D$47&amp;", quoted in "&amp;UKGas!$D$75&amp;" per "&amp;UKPower!$D$63</f>
        <v>A Transaction under which the Seller is obliged to pay a Difference Payment to the Buyer where in the Contract Period the Average Reference Price is above the Strike Price, and the Buyer is obliged to pay a Difference Payment to the Seller where the Average Reference Price is below the Strike Price, for half hours between 11:00 p.m. on the last day of the previous EFA month and 11:00 p.m. on the last day of the EFA month, for System Marginal Price in £/MWh as published for each half-hour by England and Wales Pool and settled against the average of half-hour periods in EFA slots WD3, WD4 and WD5, according to the EFA (Electricity Forward Agreement) calendar defined under the England and Wales Pool Rules, quoted in Pounds Sterling per Megawatt (1,000,000 watts) hour of electricity, where watt is a unit of electrical power equivalent to one joule per second</v>
      </c>
      <c r="N135" s="185"/>
      <c r="O135" s="185"/>
      <c r="P135" s="185"/>
      <c r="Q135" s="185"/>
      <c r="R135" s="185"/>
      <c r="S135" s="185"/>
      <c r="T135" s="185"/>
      <c r="U135" s="185"/>
      <c r="V135" s="185"/>
      <c r="W135" s="185"/>
      <c r="X135" s="185"/>
      <c r="Y135" s="185"/>
      <c r="Z135" s="185"/>
      <c r="AA135" s="185"/>
      <c r="AB135" s="185"/>
      <c r="AC135" s="185"/>
      <c r="AD135" s="185"/>
      <c r="AE135" s="185"/>
      <c r="AF135" s="185"/>
      <c r="AG135" s="185"/>
      <c r="AH135" s="185"/>
      <c r="AI135" s="185"/>
      <c r="AJ135" s="185"/>
      <c r="AK135" s="185"/>
      <c r="AL135" s="185"/>
      <c r="AM135" s="185"/>
      <c r="AN135" s="185"/>
      <c r="AO135" s="185"/>
      <c r="AP135" s="185"/>
      <c r="AQ135" s="185"/>
      <c r="AR135" s="185"/>
      <c r="AS135" s="185"/>
      <c r="AT135" s="185"/>
      <c r="AU135" s="185"/>
      <c r="AV135" s="185"/>
      <c r="AW135" s="185"/>
      <c r="AX135" s="185"/>
      <c r="AY135" s="185"/>
      <c r="AZ135" s="185"/>
      <c r="BA135" s="185"/>
      <c r="BB135" s="185"/>
      <c r="BC135" s="185"/>
    </row>
    <row r="136" spans="1:55" s="186" customFormat="1" ht="76.5" x14ac:dyDescent="0.2">
      <c r="A136" s="183" t="s">
        <v>553</v>
      </c>
      <c r="B136" s="184" t="s">
        <v>360</v>
      </c>
      <c r="C136" s="184" t="s">
        <v>694</v>
      </c>
      <c r="D136" s="184" t="s">
        <v>683</v>
      </c>
      <c r="E136" s="184" t="s">
        <v>451</v>
      </c>
      <c r="F136" s="183" t="s">
        <v>617</v>
      </c>
      <c r="G136" s="184" t="s">
        <v>304</v>
      </c>
      <c r="H136" s="184" t="s">
        <v>708</v>
      </c>
      <c r="I136" s="184" t="s">
        <v>451</v>
      </c>
      <c r="J136" s="184" t="s">
        <v>701</v>
      </c>
      <c r="K136" s="184" t="s">
        <v>597</v>
      </c>
      <c r="L136" s="183" t="s">
        <v>755</v>
      </c>
      <c r="M136" s="184" t="str">
        <f>UKPower!$D$57&amp;", for "&amp;UKPower!$E$35&amp;", for "&amp;UKPower!$D$43&amp;" and settled "&amp;UKPower!$D$47&amp;", quoted in "&amp;UKGas!$D$75&amp;" per "&amp;UKPower!$D$63</f>
        <v>A Transaction under which the Seller is obliged to pay a Difference Payment to the Buyer where in the Contract Period the Average Reference Price is above the Strike Price, and the Buyer is obliged to pay a Difference Payment to the Seller where the Average Reference Price is below the Strike Price, for half hours between 00:00 a.m. on 1st October and 00:00 a.m. on 1st October one year year, for System Marginal Price in £/MWh as published for each half-hour by England and Wales Pool and settled against the average of half-hour periods in EFA slots WD3, WD4 and WD5, according to the EFA (Electricity Forward Agreement) calendar defined under the England and Wales Pool Rules, quoted in Pounds Sterling per Megawatt (1,000,000 watts) hour of electricity, where watt is a unit of electrical power equivalent to one joule per second</v>
      </c>
      <c r="N136" s="185"/>
      <c r="O136" s="185"/>
      <c r="P136" s="185"/>
      <c r="Q136" s="185"/>
      <c r="R136" s="185"/>
      <c r="S136" s="185"/>
      <c r="T136" s="185"/>
      <c r="U136" s="185"/>
      <c r="V136" s="185"/>
      <c r="W136" s="185"/>
      <c r="X136" s="185"/>
      <c r="Y136" s="185"/>
      <c r="Z136" s="185"/>
      <c r="AA136" s="185"/>
      <c r="AB136" s="185"/>
      <c r="AC136" s="185"/>
      <c r="AD136" s="185"/>
      <c r="AE136" s="185"/>
      <c r="AF136" s="185"/>
      <c r="AG136" s="185"/>
      <c r="AH136" s="185"/>
      <c r="AI136" s="185"/>
      <c r="AJ136" s="185"/>
      <c r="AK136" s="185"/>
      <c r="AL136" s="185"/>
      <c r="AM136" s="185"/>
      <c r="AN136" s="185"/>
      <c r="AO136" s="185"/>
      <c r="AP136" s="185"/>
      <c r="AQ136" s="185"/>
      <c r="AR136" s="185"/>
      <c r="AS136" s="185"/>
      <c r="AT136" s="185"/>
      <c r="AU136" s="185"/>
      <c r="AV136" s="185"/>
      <c r="AW136" s="185"/>
      <c r="AX136" s="185"/>
      <c r="AY136" s="185"/>
      <c r="AZ136" s="185"/>
      <c r="BA136" s="185"/>
      <c r="BB136" s="185"/>
      <c r="BC136" s="185"/>
    </row>
    <row r="137" spans="1:55" s="186" customFormat="1" ht="76.5" x14ac:dyDescent="0.2">
      <c r="A137" s="183" t="s">
        <v>553</v>
      </c>
      <c r="B137" s="184" t="s">
        <v>360</v>
      </c>
      <c r="C137" s="184" t="s">
        <v>694</v>
      </c>
      <c r="D137" s="184" t="s">
        <v>683</v>
      </c>
      <c r="E137" s="184" t="s">
        <v>451</v>
      </c>
      <c r="F137" s="184" t="s">
        <v>620</v>
      </c>
      <c r="G137" s="184" t="s">
        <v>305</v>
      </c>
      <c r="H137" s="184" t="s">
        <v>708</v>
      </c>
      <c r="I137" s="184" t="s">
        <v>451</v>
      </c>
      <c r="J137" s="184" t="s">
        <v>701</v>
      </c>
      <c r="K137" s="184" t="s">
        <v>597</v>
      </c>
      <c r="L137" s="183" t="s">
        <v>755</v>
      </c>
      <c r="M137" s="184" t="str">
        <f>UKPower!$D$57&amp;", for "&amp;UKPower!$E$36&amp;", for "&amp;UKPower!$D$43&amp;" and settled "&amp;UKPower!$D$47&amp;", quoted in "&amp;UKGas!$D$75&amp;" per "&amp;UKPower!$D$63</f>
        <v>A Transaction under which the Seller is obliged to pay a Difference Payment to the Buyer where in the Contract Period the Average Reference Price is above the Strike Price, and the Buyer is obliged to pay a Difference Payment to the Seller where the Average Reference Price is below the Strike Price, for half hours between 11:00 p.m. on 31st March and 11:00 p.m. on  31st March one year later, for System Marginal Price in £/MWh as published for each half-hour by England and Wales Pool and settled against the average of half-hour periods in EFA slots WD3, WD4 and WD5, according to the EFA (Electricity Forward Agreement) calendar defined under the England and Wales Pool Rules, quoted in Pounds Sterling per Megawatt (1,000,000 watts) hour of electricity, where watt is a unit of electrical power equivalent to one joule per second</v>
      </c>
      <c r="N137" s="185"/>
      <c r="O137" s="185"/>
      <c r="P137" s="185"/>
      <c r="Q137" s="185"/>
      <c r="R137" s="185"/>
      <c r="S137" s="185"/>
      <c r="T137" s="185"/>
      <c r="U137" s="185"/>
      <c r="V137" s="185"/>
      <c r="W137" s="185"/>
      <c r="X137" s="185"/>
      <c r="Y137" s="185"/>
      <c r="Z137" s="185"/>
      <c r="AA137" s="185"/>
      <c r="AB137" s="185"/>
      <c r="AC137" s="185"/>
      <c r="AD137" s="185"/>
      <c r="AE137" s="185"/>
      <c r="AF137" s="185"/>
      <c r="AG137" s="185"/>
      <c r="AH137" s="185"/>
      <c r="AI137" s="185"/>
      <c r="AJ137" s="185"/>
      <c r="AK137" s="185"/>
      <c r="AL137" s="185"/>
      <c r="AM137" s="185"/>
      <c r="AN137" s="185"/>
      <c r="AO137" s="185"/>
      <c r="AP137" s="185"/>
      <c r="AQ137" s="185"/>
      <c r="AR137" s="185"/>
      <c r="AS137" s="185"/>
      <c r="AT137" s="185"/>
      <c r="AU137" s="185"/>
      <c r="AV137" s="185"/>
      <c r="AW137" s="185"/>
      <c r="AX137" s="185"/>
      <c r="AY137" s="185"/>
      <c r="AZ137" s="185"/>
      <c r="BA137" s="185"/>
      <c r="BB137" s="185"/>
      <c r="BC137" s="185"/>
    </row>
    <row r="138" spans="1:55" s="186" customFormat="1" ht="63.75" x14ac:dyDescent="0.2">
      <c r="A138" s="183" t="s">
        <v>553</v>
      </c>
      <c r="B138" s="184" t="s">
        <v>360</v>
      </c>
      <c r="C138" s="184" t="s">
        <v>694</v>
      </c>
      <c r="D138" s="184" t="s">
        <v>683</v>
      </c>
      <c r="E138" s="184" t="s">
        <v>451</v>
      </c>
      <c r="F138" s="183" t="s">
        <v>617</v>
      </c>
      <c r="G138" s="184" t="s">
        <v>651</v>
      </c>
      <c r="H138" s="184" t="s">
        <v>709</v>
      </c>
      <c r="I138" s="184" t="s">
        <v>451</v>
      </c>
      <c r="J138" s="184" t="s">
        <v>662</v>
      </c>
      <c r="K138" s="184" t="s">
        <v>597</v>
      </c>
      <c r="L138" s="183" t="s">
        <v>755</v>
      </c>
      <c r="M138" s="184" t="str">
        <f>UKPower!$D$57&amp;", for "&amp;UKPower!$E$23&amp;", for "&amp;UKPower!$D$42&amp;" and settled "&amp;UKPower!$D$46&amp;", quoted in "&amp;UKGas!D100&amp;" per "&amp;UKPower!$D$63</f>
        <v>A Transaction under which the Seller is obliged to pay a Difference Payment to the Buyer where in the Contract Period the Average Reference Price is above the Strike Price, and the Buyer is obliged to pay a Difference Payment to the Seller where the Average Reference Price is below the Strike Price, for half hours between 00:00 a.m.tomorrow and 00:00 a.m.the day after tomorrow inclusive, for LOLP (Loss of Load Probability) or capacity payment in £/MWh as published for each half-hour by England and Wales Pool and settled against the average of all half-hour periods, quoted in  per Megawatt (1,000,000 watts) hour of electricity, where watt is a unit of electrical power equivalent to one joule per second</v>
      </c>
      <c r="N138" s="185"/>
      <c r="O138" s="185"/>
      <c r="P138" s="185"/>
      <c r="Q138" s="185"/>
      <c r="R138" s="185"/>
      <c r="S138" s="185"/>
      <c r="T138" s="185"/>
      <c r="U138" s="185"/>
      <c r="V138" s="185"/>
      <c r="W138" s="185"/>
      <c r="X138" s="185"/>
      <c r="Y138" s="185"/>
      <c r="Z138" s="185"/>
      <c r="AA138" s="185"/>
      <c r="AB138" s="185"/>
      <c r="AC138" s="185"/>
      <c r="AD138" s="185"/>
      <c r="AE138" s="185"/>
      <c r="AF138" s="185"/>
      <c r="AG138" s="185"/>
      <c r="AH138" s="185"/>
      <c r="AI138" s="185"/>
      <c r="AJ138" s="185"/>
      <c r="AK138" s="185"/>
      <c r="AL138" s="185"/>
      <c r="AM138" s="185"/>
      <c r="AN138" s="185"/>
      <c r="AO138" s="185"/>
      <c r="AP138" s="185"/>
      <c r="AQ138" s="185"/>
      <c r="AR138" s="185"/>
      <c r="AS138" s="185"/>
      <c r="AT138" s="185"/>
      <c r="AU138" s="185"/>
      <c r="AV138" s="185"/>
      <c r="AW138" s="185"/>
      <c r="AX138" s="185"/>
      <c r="AY138" s="185"/>
      <c r="AZ138" s="185"/>
      <c r="BA138" s="185"/>
      <c r="BB138" s="185"/>
      <c r="BC138" s="185"/>
    </row>
    <row r="139" spans="1:55" s="186" customFormat="1" ht="63.75" x14ac:dyDescent="0.2">
      <c r="A139" s="183" t="s">
        <v>553</v>
      </c>
      <c r="B139" s="184" t="s">
        <v>360</v>
      </c>
      <c r="C139" s="184" t="s">
        <v>694</v>
      </c>
      <c r="D139" s="184" t="s">
        <v>683</v>
      </c>
      <c r="E139" s="184" t="s">
        <v>451</v>
      </c>
      <c r="F139" s="184" t="s">
        <v>620</v>
      </c>
      <c r="G139" s="184" t="s">
        <v>664</v>
      </c>
      <c r="H139" s="184" t="s">
        <v>709</v>
      </c>
      <c r="I139" s="184" t="s">
        <v>451</v>
      </c>
      <c r="J139" s="184" t="s">
        <v>662</v>
      </c>
      <c r="K139" s="184" t="s">
        <v>597</v>
      </c>
      <c r="L139" s="183" t="s">
        <v>755</v>
      </c>
      <c r="M139" s="184" t="str">
        <f>UKPower!$D$57&amp;", for "&amp;UKPower!$E$24&amp;", for "&amp;UKPower!$D$42&amp;" and settled "&amp;UKPower!$D$46&amp;", quoted in "&amp;UKGas!$D$75&amp;" per "&amp;UKPower!$D$63</f>
        <v>A Transaction under which the Seller is obliged to pay a Difference Payment to the Buyer where in the Contract Period the Average Reference Price is above the Strike Price, and the Buyer is obliged to pay a Difference Payment to the Seller where the Average Reference Price is below the Strike Price, for half hours between 11:00 p.m. on the closest Sunday and 11:00 p.m. on the Sunday following week, for LOLP (Loss of Load Probability) or capacity payment in £/MWh as published for each half-hour by England and Wales Pool and settled against the average of all half-hour periods, quoted in Pounds Sterling per Megawatt (1,000,000 watts) hour of electricity, where watt is a unit of electrical power equivalent to one joule per second</v>
      </c>
      <c r="N139" s="185"/>
      <c r="O139" s="185"/>
      <c r="P139" s="185"/>
      <c r="Q139" s="185"/>
      <c r="R139" s="185"/>
      <c r="S139" s="185"/>
      <c r="T139" s="185"/>
      <c r="U139" s="185"/>
      <c r="V139" s="185"/>
      <c r="W139" s="185"/>
      <c r="X139" s="185"/>
      <c r="Y139" s="185"/>
      <c r="Z139" s="185"/>
      <c r="AA139" s="185"/>
      <c r="AB139" s="185"/>
      <c r="AC139" s="185"/>
      <c r="AD139" s="185"/>
      <c r="AE139" s="185"/>
      <c r="AF139" s="185"/>
      <c r="AG139" s="185"/>
      <c r="AH139" s="185"/>
      <c r="AI139" s="185"/>
      <c r="AJ139" s="185"/>
      <c r="AK139" s="185"/>
      <c r="AL139" s="185"/>
      <c r="AM139" s="185"/>
      <c r="AN139" s="185"/>
      <c r="AO139" s="185"/>
      <c r="AP139" s="185"/>
      <c r="AQ139" s="185"/>
      <c r="AR139" s="185"/>
      <c r="AS139" s="185"/>
      <c r="AT139" s="185"/>
      <c r="AU139" s="185"/>
      <c r="AV139" s="185"/>
      <c r="AW139" s="185"/>
      <c r="AX139" s="185"/>
      <c r="AY139" s="185"/>
      <c r="AZ139" s="185"/>
      <c r="BA139" s="185"/>
      <c r="BB139" s="185"/>
      <c r="BC139" s="185"/>
    </row>
    <row r="140" spans="1:55" s="186" customFormat="1" ht="63.75" x14ac:dyDescent="0.2">
      <c r="A140" s="183" t="s">
        <v>553</v>
      </c>
      <c r="B140" s="184" t="s">
        <v>360</v>
      </c>
      <c r="C140" s="184" t="s">
        <v>694</v>
      </c>
      <c r="D140" s="184" t="s">
        <v>683</v>
      </c>
      <c r="E140" s="184" t="s">
        <v>451</v>
      </c>
      <c r="F140" s="183" t="s">
        <v>617</v>
      </c>
      <c r="G140" s="184" t="s">
        <v>659</v>
      </c>
      <c r="H140" s="184" t="s">
        <v>709</v>
      </c>
      <c r="I140" s="184" t="s">
        <v>451</v>
      </c>
      <c r="J140" s="184" t="s">
        <v>662</v>
      </c>
      <c r="K140" s="184" t="s">
        <v>597</v>
      </c>
      <c r="L140" s="183" t="s">
        <v>755</v>
      </c>
      <c r="M140" s="184" t="str">
        <f>UKPower!$D$57&amp;", for "&amp;UKPower!$E$27&amp;", for "&amp;UKPower!$D$42&amp;" and settled "&amp;UKPower!$D$46&amp;", quoted in "&amp;UKGas!$D$75&amp;" per "&amp;UKPower!$D$63</f>
        <v>A Transaction under which the Seller is obliged to pay a Difference Payment to the Buyer where in the Contract Period the Average Reference Price is above the Strike Price, and the Buyer is obliged to pay a Difference Payment to the Seller where the Average Reference Price is below the Strike Price, for half hours between 00:00 a.m. tomorrow and 00:00 a.m. on the first day of the next calendar month, for LOLP (Loss of Load Probability) or capacity payment in £/MWh as published for each half-hour by England and Wales Pool and settled against the average of all half-hour periods, quoted in Pounds Sterling per Megawatt (1,000,000 watts) hour of electricity, where watt is a unit of electrical power equivalent to one joule per second</v>
      </c>
      <c r="N140" s="185"/>
      <c r="O140" s="185"/>
      <c r="P140" s="185"/>
      <c r="Q140" s="185"/>
      <c r="R140" s="185"/>
      <c r="S140" s="185"/>
      <c r="T140" s="185"/>
      <c r="U140" s="185"/>
      <c r="V140" s="185"/>
      <c r="W140" s="185"/>
      <c r="X140" s="185"/>
      <c r="Y140" s="185"/>
      <c r="Z140" s="185"/>
      <c r="AA140" s="185"/>
      <c r="AB140" s="185"/>
      <c r="AC140" s="185"/>
      <c r="AD140" s="185"/>
      <c r="AE140" s="185"/>
      <c r="AF140" s="185"/>
      <c r="AG140" s="185"/>
      <c r="AH140" s="185"/>
      <c r="AI140" s="185"/>
      <c r="AJ140" s="185"/>
      <c r="AK140" s="185"/>
      <c r="AL140" s="185"/>
      <c r="AM140" s="185"/>
      <c r="AN140" s="185"/>
      <c r="AO140" s="185"/>
      <c r="AP140" s="185"/>
      <c r="AQ140" s="185"/>
      <c r="AR140" s="185"/>
      <c r="AS140" s="185"/>
      <c r="AT140" s="185"/>
      <c r="AU140" s="185"/>
      <c r="AV140" s="185"/>
      <c r="AW140" s="185"/>
      <c r="AX140" s="185"/>
      <c r="AY140" s="185"/>
      <c r="AZ140" s="185"/>
      <c r="BA140" s="185"/>
      <c r="BB140" s="185"/>
      <c r="BC140" s="185"/>
    </row>
    <row r="141" spans="1:55" s="186" customFormat="1" ht="76.5" x14ac:dyDescent="0.2">
      <c r="A141" s="183" t="s">
        <v>553</v>
      </c>
      <c r="B141" s="184" t="s">
        <v>360</v>
      </c>
      <c r="C141" s="184" t="s">
        <v>694</v>
      </c>
      <c r="D141" s="184" t="s">
        <v>683</v>
      </c>
      <c r="E141" s="184" t="s">
        <v>451</v>
      </c>
      <c r="F141" s="184" t="s">
        <v>620</v>
      </c>
      <c r="G141" s="184" t="s">
        <v>306</v>
      </c>
      <c r="H141" s="184" t="s">
        <v>709</v>
      </c>
      <c r="I141" s="184" t="s">
        <v>451</v>
      </c>
      <c r="J141" s="184" t="s">
        <v>662</v>
      </c>
      <c r="K141" s="184" t="s">
        <v>597</v>
      </c>
      <c r="L141" s="183" t="s">
        <v>755</v>
      </c>
      <c r="M141" s="184" t="str">
        <f>UKPower!$D$57&amp;", for "&amp;UKPower!$E$28&amp;", for "&amp;UKPower!$D$42&amp;" and settled "&amp;UKPower!$D$46&amp;", quoted in "&amp;UKGas!$D$75&amp;" per "&amp;UKPower!$D$63</f>
        <v>A Transaction under which the Seller is obliged to pay a Difference Payment to the Buyer where in the Contract Period the Average Reference Price is above the Strike Price, and the Buyer is obliged to pay a Difference Payment to the Seller where the Average Reference Price is below the Strike Price, for half-hour periods between EFA weeks 14 and 39 inclusive, according to the EFA (Electricity Forward Agreement) calendar under the England and Wales Pool Rules, for LOLP (Loss of Load Probability) or capacity payment in £/MWh as published for each half-hour by England and Wales Pool and settled against the average of all half-hour periods, quoted in Pounds Sterling per Megawatt (1,000,000 watts) hour of electricity, where watt is a unit of electrical power equivalent to one joule per second</v>
      </c>
      <c r="N141" s="185"/>
      <c r="O141" s="185"/>
      <c r="P141" s="185"/>
      <c r="Q141" s="185"/>
      <c r="R141" s="185"/>
      <c r="S141" s="185"/>
      <c r="T141" s="185"/>
      <c r="U141" s="185"/>
      <c r="V141" s="185"/>
      <c r="W141" s="185"/>
      <c r="X141" s="185"/>
      <c r="Y141" s="185"/>
      <c r="Z141" s="185"/>
      <c r="AA141" s="185"/>
      <c r="AB141" s="185"/>
      <c r="AC141" s="185"/>
      <c r="AD141" s="185"/>
      <c r="AE141" s="185"/>
      <c r="AF141" s="185"/>
      <c r="AG141" s="185"/>
      <c r="AH141" s="185"/>
      <c r="AI141" s="185"/>
      <c r="AJ141" s="185"/>
      <c r="AK141" s="185"/>
      <c r="AL141" s="185"/>
      <c r="AM141" s="185"/>
      <c r="AN141" s="185"/>
      <c r="AO141" s="185"/>
      <c r="AP141" s="185"/>
      <c r="AQ141" s="185"/>
      <c r="AR141" s="185"/>
      <c r="AS141" s="185"/>
      <c r="AT141" s="185"/>
      <c r="AU141" s="185"/>
      <c r="AV141" s="185"/>
      <c r="AW141" s="185"/>
      <c r="AX141" s="185"/>
      <c r="AY141" s="185"/>
      <c r="AZ141" s="185"/>
      <c r="BA141" s="185"/>
      <c r="BB141" s="185"/>
      <c r="BC141" s="185"/>
    </row>
    <row r="142" spans="1:55" s="186" customFormat="1" ht="63.75" x14ac:dyDescent="0.2">
      <c r="A142" s="183" t="s">
        <v>553</v>
      </c>
      <c r="B142" s="184" t="s">
        <v>360</v>
      </c>
      <c r="C142" s="184" t="s">
        <v>694</v>
      </c>
      <c r="D142" s="184" t="s">
        <v>683</v>
      </c>
      <c r="E142" s="184" t="s">
        <v>451</v>
      </c>
      <c r="F142" s="183" t="s">
        <v>617</v>
      </c>
      <c r="G142" s="184" t="s">
        <v>307</v>
      </c>
      <c r="H142" s="184" t="s">
        <v>709</v>
      </c>
      <c r="I142" s="184" t="s">
        <v>451</v>
      </c>
      <c r="J142" s="184" t="s">
        <v>662</v>
      </c>
      <c r="K142" s="184" t="s">
        <v>597</v>
      </c>
      <c r="L142" s="183" t="s">
        <v>755</v>
      </c>
      <c r="M142" s="184" t="str">
        <f>UKPower!$D$57&amp;", for "&amp;UKPower!$E$31&amp;", for "&amp;UKPower!$D$42&amp;" and settled "&amp;UKPower!$D$46&amp;", quoted in "&amp;UKGas!$D$75&amp;" per "&amp;UKPower!$D$63</f>
        <v>A Transaction under which the Seller is obliged to pay a Difference Payment to the Buyer where in the Contract Period the Average Reference Price is above the Strike Price, and the Buyer is obliged to pay a Difference Payment to the Seller where the Average Reference Price is below the Strike Price, for half-hour periods between 00:00 a.m. on 1st April and 00:00 a.m. on the 1st October, for LOLP (Loss of Load Probability) or capacity payment in £/MWh as published for each half-hour by England and Wales Pool and settled against the average of all half-hour periods, quoted in Pounds Sterling per Megawatt (1,000,000 watts) hour of electricity, where watt is a unit of electrical power equivalent to one joule per second</v>
      </c>
      <c r="N142" s="185"/>
      <c r="O142" s="185"/>
      <c r="P142" s="185"/>
      <c r="Q142" s="185"/>
      <c r="R142" s="185"/>
      <c r="S142" s="185"/>
      <c r="T142" s="185"/>
      <c r="U142" s="185"/>
      <c r="V142" s="185"/>
      <c r="W142" s="185"/>
      <c r="X142" s="185"/>
      <c r="Y142" s="185"/>
      <c r="Z142" s="185"/>
      <c r="AA142" s="185"/>
      <c r="AB142" s="185"/>
      <c r="AC142" s="185"/>
      <c r="AD142" s="185"/>
      <c r="AE142" s="185"/>
      <c r="AF142" s="185"/>
      <c r="AG142" s="185"/>
      <c r="AH142" s="185"/>
      <c r="AI142" s="185"/>
      <c r="AJ142" s="185"/>
      <c r="AK142" s="185"/>
      <c r="AL142" s="185"/>
      <c r="AM142" s="185"/>
      <c r="AN142" s="185"/>
      <c r="AO142" s="185"/>
      <c r="AP142" s="185"/>
      <c r="AQ142" s="185"/>
      <c r="AR142" s="185"/>
      <c r="AS142" s="185"/>
      <c r="AT142" s="185"/>
      <c r="AU142" s="185"/>
      <c r="AV142" s="185"/>
      <c r="AW142" s="185"/>
      <c r="AX142" s="185"/>
      <c r="AY142" s="185"/>
      <c r="AZ142" s="185"/>
      <c r="BA142" s="185"/>
      <c r="BB142" s="185"/>
      <c r="BC142" s="185"/>
    </row>
    <row r="143" spans="1:55" s="186" customFormat="1" ht="76.5" x14ac:dyDescent="0.2">
      <c r="A143" s="183" t="s">
        <v>553</v>
      </c>
      <c r="B143" s="184" t="s">
        <v>360</v>
      </c>
      <c r="C143" s="184" t="s">
        <v>694</v>
      </c>
      <c r="D143" s="184" t="s">
        <v>683</v>
      </c>
      <c r="E143" s="184" t="s">
        <v>451</v>
      </c>
      <c r="F143" s="184" t="s">
        <v>620</v>
      </c>
      <c r="G143" s="184" t="s">
        <v>873</v>
      </c>
      <c r="H143" s="184" t="s">
        <v>709</v>
      </c>
      <c r="I143" s="184" t="s">
        <v>451</v>
      </c>
      <c r="J143" s="184" t="s">
        <v>662</v>
      </c>
      <c r="K143" s="184" t="s">
        <v>597</v>
      </c>
      <c r="L143" s="183" t="s">
        <v>755</v>
      </c>
      <c r="M143" s="184" t="str">
        <f>UKPower!$D$57&amp;", for "&amp;UKPower!$E$32&amp;", for "&amp;UKPower!$D$42&amp;" and settled "&amp;UKPower!$D$46&amp;", quoted in "&amp;UKGas!$D$75&amp;" per "&amp;UKPower!$D$63</f>
        <v>A Transaction under which the Seller is obliged to pay a Difference Payment to the Buyer where in the Contract Period the Average Reference Price is above the Strike Price, and the Buyer is obliged to pay a Difference Payment to the Seller where the Average Reference Price is below the Strike Price, for half hours between 11:00 p.m. on the last day of the previous EFA month and 11:00 p.m. on the last day of the EFA month, for LOLP (Loss of Load Probability) or capacity payment in £/MWh as published for each half-hour by England and Wales Pool and settled against the average of all half-hour periods, quoted in Pounds Sterling per Megawatt (1,000,000 watts) hour of electricity, where watt is a unit of electrical power equivalent to one joule per second</v>
      </c>
      <c r="N143" s="185"/>
      <c r="O143" s="185"/>
      <c r="P143" s="185"/>
      <c r="Q143" s="185"/>
      <c r="R143" s="185"/>
      <c r="S143" s="185"/>
      <c r="T143" s="185"/>
      <c r="U143" s="185"/>
      <c r="V143" s="185"/>
      <c r="W143" s="185"/>
      <c r="X143" s="185"/>
      <c r="Y143" s="185"/>
      <c r="Z143" s="185"/>
      <c r="AA143" s="185"/>
      <c r="AB143" s="185"/>
      <c r="AC143" s="185"/>
      <c r="AD143" s="185"/>
      <c r="AE143" s="185"/>
      <c r="AF143" s="185"/>
      <c r="AG143" s="185"/>
      <c r="AH143" s="185"/>
      <c r="AI143" s="185"/>
      <c r="AJ143" s="185"/>
      <c r="AK143" s="185"/>
      <c r="AL143" s="185"/>
      <c r="AM143" s="185"/>
      <c r="AN143" s="185"/>
      <c r="AO143" s="185"/>
      <c r="AP143" s="185"/>
      <c r="AQ143" s="185"/>
      <c r="AR143" s="185"/>
      <c r="AS143" s="185"/>
      <c r="AT143" s="185"/>
      <c r="AU143" s="185"/>
      <c r="AV143" s="185"/>
      <c r="AW143" s="185"/>
      <c r="AX143" s="185"/>
      <c r="AY143" s="185"/>
      <c r="AZ143" s="185"/>
      <c r="BA143" s="185"/>
      <c r="BB143" s="185"/>
      <c r="BC143" s="185"/>
    </row>
    <row r="144" spans="1:55" s="186" customFormat="1" ht="63.75" x14ac:dyDescent="0.2">
      <c r="A144" s="183" t="s">
        <v>553</v>
      </c>
      <c r="B144" s="184" t="s">
        <v>360</v>
      </c>
      <c r="C144" s="184" t="s">
        <v>694</v>
      </c>
      <c r="D144" s="184" t="s">
        <v>683</v>
      </c>
      <c r="E144" s="184" t="s">
        <v>451</v>
      </c>
      <c r="F144" s="183" t="s">
        <v>617</v>
      </c>
      <c r="G144" s="184" t="s">
        <v>304</v>
      </c>
      <c r="H144" s="184" t="s">
        <v>709</v>
      </c>
      <c r="I144" s="184" t="s">
        <v>451</v>
      </c>
      <c r="J144" s="184" t="s">
        <v>662</v>
      </c>
      <c r="K144" s="184" t="s">
        <v>597</v>
      </c>
      <c r="L144" s="183" t="s">
        <v>755</v>
      </c>
      <c r="M144" s="184" t="str">
        <f>UKPower!$D$57&amp;", for "&amp;UKPower!$E$35&amp;", for "&amp;UKPower!$D$42&amp;" and settled "&amp;UKPower!$D$46&amp;", quoted in "&amp;UKGas!$D$75&amp;" per "&amp;UKPower!$D$63</f>
        <v>A Transaction under which the Seller is obliged to pay a Difference Payment to the Buyer where in the Contract Period the Average Reference Price is above the Strike Price, and the Buyer is obliged to pay a Difference Payment to the Seller where the Average Reference Price is below the Strike Price, for half hours between 00:00 a.m. on 1st October and 00:00 a.m. on 1st October one year year, for LOLP (Loss of Load Probability) or capacity payment in £/MWh as published for each half-hour by England and Wales Pool and settled against the average of all half-hour periods, quoted in Pounds Sterling per Megawatt (1,000,000 watts) hour of electricity, where watt is a unit of electrical power equivalent to one joule per second</v>
      </c>
      <c r="N144" s="185"/>
      <c r="O144" s="185"/>
      <c r="P144" s="185"/>
      <c r="Q144" s="185"/>
      <c r="R144" s="185"/>
      <c r="S144" s="185"/>
      <c r="T144" s="185"/>
      <c r="U144" s="185"/>
      <c r="V144" s="185"/>
      <c r="W144" s="185"/>
      <c r="X144" s="185"/>
      <c r="Y144" s="185"/>
      <c r="Z144" s="185"/>
      <c r="AA144" s="185"/>
      <c r="AB144" s="185"/>
      <c r="AC144" s="185"/>
      <c r="AD144" s="185"/>
      <c r="AE144" s="185"/>
      <c r="AF144" s="185"/>
      <c r="AG144" s="185"/>
      <c r="AH144" s="185"/>
      <c r="AI144" s="185"/>
      <c r="AJ144" s="185"/>
      <c r="AK144" s="185"/>
      <c r="AL144" s="185"/>
      <c r="AM144" s="185"/>
      <c r="AN144" s="185"/>
      <c r="AO144" s="185"/>
      <c r="AP144" s="185"/>
      <c r="AQ144" s="185"/>
      <c r="AR144" s="185"/>
      <c r="AS144" s="185"/>
      <c r="AT144" s="185"/>
      <c r="AU144" s="185"/>
      <c r="AV144" s="185"/>
      <c r="AW144" s="185"/>
      <c r="AX144" s="185"/>
      <c r="AY144" s="185"/>
      <c r="AZ144" s="185"/>
      <c r="BA144" s="185"/>
      <c r="BB144" s="185"/>
      <c r="BC144" s="185"/>
    </row>
    <row r="145" spans="1:55" s="186" customFormat="1" ht="63.75" x14ac:dyDescent="0.2">
      <c r="A145" s="183" t="s">
        <v>553</v>
      </c>
      <c r="B145" s="184" t="s">
        <v>360</v>
      </c>
      <c r="C145" s="184" t="s">
        <v>694</v>
      </c>
      <c r="D145" s="184" t="s">
        <v>683</v>
      </c>
      <c r="E145" s="184" t="s">
        <v>451</v>
      </c>
      <c r="F145" s="184" t="s">
        <v>620</v>
      </c>
      <c r="G145" s="184" t="s">
        <v>305</v>
      </c>
      <c r="H145" s="184" t="s">
        <v>709</v>
      </c>
      <c r="I145" s="184" t="s">
        <v>451</v>
      </c>
      <c r="J145" s="184" t="s">
        <v>662</v>
      </c>
      <c r="K145" s="184" t="s">
        <v>597</v>
      </c>
      <c r="L145" s="183" t="s">
        <v>755</v>
      </c>
      <c r="M145" s="184" t="str">
        <f>UKPower!$D$57&amp;", for "&amp;UKPower!$E$36&amp;", for "&amp;UKPower!$D$42&amp;" and settled "&amp;UKPower!$D$46&amp;", quoted in "&amp;UKGas!$D$75&amp;" per "&amp;UKPower!$D$63</f>
        <v>A Transaction under which the Seller is obliged to pay a Difference Payment to the Buyer where in the Contract Period the Average Reference Price is above the Strike Price, and the Buyer is obliged to pay a Difference Payment to the Seller where the Average Reference Price is below the Strike Price, for half hours between 11:00 p.m. on 31st March and 11:00 p.m. on  31st March one year later, for LOLP (Loss of Load Probability) or capacity payment in £/MWh as published for each half-hour by England and Wales Pool and settled against the average of all half-hour periods, quoted in Pounds Sterling per Megawatt (1,000,000 watts) hour of electricity, where watt is a unit of electrical power equivalent to one joule per second</v>
      </c>
      <c r="N145" s="185"/>
      <c r="O145" s="185"/>
      <c r="P145" s="185"/>
      <c r="Q145" s="185"/>
      <c r="R145" s="185"/>
      <c r="S145" s="185"/>
      <c r="T145" s="185"/>
      <c r="U145" s="185"/>
      <c r="V145" s="185"/>
      <c r="W145" s="185"/>
      <c r="X145" s="185"/>
      <c r="Y145" s="185"/>
      <c r="Z145" s="185"/>
      <c r="AA145" s="185"/>
      <c r="AB145" s="185"/>
      <c r="AC145" s="185"/>
      <c r="AD145" s="185"/>
      <c r="AE145" s="185"/>
      <c r="AF145" s="185"/>
      <c r="AG145" s="185"/>
      <c r="AH145" s="185"/>
      <c r="AI145" s="185"/>
      <c r="AJ145" s="185"/>
      <c r="AK145" s="185"/>
      <c r="AL145" s="185"/>
      <c r="AM145" s="185"/>
      <c r="AN145" s="185"/>
      <c r="AO145" s="185"/>
      <c r="AP145" s="185"/>
      <c r="AQ145" s="185"/>
      <c r="AR145" s="185"/>
      <c r="AS145" s="185"/>
      <c r="AT145" s="185"/>
      <c r="AU145" s="185"/>
      <c r="AV145" s="185"/>
      <c r="AW145" s="185"/>
      <c r="AX145" s="185"/>
      <c r="AY145" s="185"/>
      <c r="AZ145" s="185"/>
      <c r="BA145" s="185"/>
      <c r="BB145" s="185"/>
      <c r="BC145" s="185"/>
    </row>
    <row r="146" spans="1:55" s="186" customFormat="1" ht="102" x14ac:dyDescent="0.2">
      <c r="A146" s="183" t="s">
        <v>823</v>
      </c>
      <c r="B146" s="184" t="s">
        <v>360</v>
      </c>
      <c r="C146" s="184" t="s">
        <v>694</v>
      </c>
      <c r="D146" s="184" t="s">
        <v>829</v>
      </c>
      <c r="E146" s="183" t="s">
        <v>623</v>
      </c>
      <c r="F146" s="183" t="s">
        <v>617</v>
      </c>
      <c r="G146" s="184" t="s">
        <v>306</v>
      </c>
      <c r="H146" s="184" t="s">
        <v>707</v>
      </c>
      <c r="I146" s="184" t="s">
        <v>451</v>
      </c>
      <c r="J146" s="184" t="s">
        <v>662</v>
      </c>
      <c r="K146" s="184" t="s">
        <v>597</v>
      </c>
      <c r="L146" s="183" t="s">
        <v>755</v>
      </c>
      <c r="M146" s="184" t="str">
        <f>CONCATENATE(UKPower!$D$53,", for ",UKPower!$E$29,", for ",UKPower!$D$44, " and settled ",UKPower!$D$46," quoted in ",UKPower!$D$60, " per ", UKPower!$D$63,UKPower!$B$66)</f>
        <v>A Transaction under which the Swaption Buyer has the right, in relation to the Swaption Seller (the Seller) in return for payment of the Premium, and after exercise of the Call Swaption no later than the Exercise Date, to receive a Difference Payment from the Seller, where the Average Reference Price is above the Strike Price, and the obligation to pay a Difference Payment to the Seller where the Average Reference Price is below the Strike Price, for half-hour periods between 00:00 a.m. on 1st April and 00:00 a.m. on the 1st October, for Pool Purchase Price in £/MWh, which is the sum of LOLP (Loss of Load Probability) and SMP (System Marginal Price), as published for each half-hour by England and Wales Pool and settled against the average of all half-hour periods quoted in Pounds Sterling per Megawatt (1,000,000 watts) hour of electricity, where watt is a unit of electrical power equivalent to one joule per second, pursuant to any master agreement between the Parties, or if no master agreement is in effect, the GTCs for UK Power under the EFA Terms Edition 2 1991 as amended in this website (or its successor).</v>
      </c>
      <c r="N146" s="185"/>
      <c r="O146" s="185"/>
      <c r="P146" s="185"/>
      <c r="Q146" s="185"/>
      <c r="R146" s="185"/>
      <c r="S146" s="185"/>
      <c r="T146" s="185"/>
      <c r="U146" s="185"/>
      <c r="V146" s="185"/>
      <c r="W146" s="185"/>
      <c r="X146" s="185"/>
      <c r="Y146" s="185"/>
      <c r="Z146" s="185"/>
      <c r="AA146" s="185"/>
      <c r="AB146" s="185"/>
      <c r="AC146" s="185"/>
      <c r="AD146" s="185"/>
      <c r="AE146" s="185"/>
      <c r="AF146" s="185"/>
      <c r="AG146" s="185"/>
      <c r="AH146" s="185"/>
      <c r="AI146" s="185"/>
      <c r="AJ146" s="185"/>
      <c r="AK146" s="185"/>
      <c r="AL146" s="185"/>
      <c r="AM146" s="185"/>
      <c r="AN146" s="185"/>
      <c r="AO146" s="185"/>
      <c r="AP146" s="185"/>
      <c r="AQ146" s="185"/>
      <c r="AR146" s="185"/>
      <c r="AS146" s="185"/>
      <c r="AT146" s="185"/>
      <c r="AU146" s="185"/>
      <c r="AV146" s="185"/>
      <c r="AW146" s="185"/>
      <c r="AX146" s="185"/>
      <c r="AY146" s="185"/>
      <c r="AZ146" s="185"/>
      <c r="BA146" s="185"/>
      <c r="BB146" s="185"/>
      <c r="BC146" s="185"/>
    </row>
    <row r="147" spans="1:55" s="186" customFormat="1" ht="114.75" x14ac:dyDescent="0.2">
      <c r="A147" s="183" t="s">
        <v>823</v>
      </c>
      <c r="B147" s="184" t="s">
        <v>360</v>
      </c>
      <c r="C147" s="184" t="s">
        <v>694</v>
      </c>
      <c r="D147" s="184" t="s">
        <v>829</v>
      </c>
      <c r="E147" s="184" t="s">
        <v>624</v>
      </c>
      <c r="F147" s="184" t="s">
        <v>620</v>
      </c>
      <c r="G147" s="184" t="s">
        <v>307</v>
      </c>
      <c r="H147" s="184" t="s">
        <v>707</v>
      </c>
      <c r="I147" s="184" t="s">
        <v>451</v>
      </c>
      <c r="J147" s="184" t="s">
        <v>662</v>
      </c>
      <c r="K147" s="184" t="s">
        <v>597</v>
      </c>
      <c r="L147" s="183" t="s">
        <v>755</v>
      </c>
      <c r="M147" s="184" t="str">
        <f>CONCATENATE(UKPower!$D$54,", for ",UKPower!$E$30,", for ",UKPower!$D$44, " and settled ",UKPower!$D$46," quoted in ",UKPower!$D$60, " per ", UKPower!$D$63,UKPower!$B$66)</f>
        <v>A Transaction under which the Swaption Buyer has the right,  in relation to the Swaption Seller (the Buyer) in return for payment of the Premium, and after exercise of the Put Swaption no later than the Exercise Date, to receive a Difference Payment from the Buyer, where the Strike Price is above the Average Reference Price, and the obligation to pay a Difference Payment to the Seller where the Strike Price is below the Average Reference Price, for half-hour periods between EFA weeks 40 in the Year 1999 and 13 in the Year 2000 inclusive, according to the EFA (Electricity Forward Agreement) calendar under the England and Wales Pool Rules, for Pool Purchase Price in £/MWh, which is the sum of LOLP (Loss of Load Probability) and SMP (System Marginal Price), as published for each half-hour by England and Wales Pool and settled against the average of all half-hour periods quoted in Pounds Sterling per Megawatt (1,000,000 watts) hour of electricity, where watt is a unit of electrical power equivalent to one joule per second, pursuant to any master agreement between the Parties, or if no master agreement is in effect, the GTCs for UK Power under the EFA Terms Edition 2 1991 as amended in this website (or its successor).</v>
      </c>
      <c r="N147" s="185"/>
      <c r="O147" s="185"/>
      <c r="P147" s="185"/>
      <c r="Q147" s="185"/>
      <c r="R147" s="185"/>
      <c r="S147" s="185"/>
      <c r="T147" s="185"/>
      <c r="U147" s="185"/>
      <c r="V147" s="185"/>
      <c r="W147" s="185"/>
      <c r="X147" s="185"/>
      <c r="Y147" s="185"/>
      <c r="Z147" s="185"/>
      <c r="AA147" s="185"/>
      <c r="AB147" s="185"/>
      <c r="AC147" s="185"/>
      <c r="AD147" s="185"/>
      <c r="AE147" s="185"/>
      <c r="AF147" s="185"/>
      <c r="AG147" s="185"/>
      <c r="AH147" s="185"/>
      <c r="AI147" s="185"/>
      <c r="AJ147" s="185"/>
      <c r="AK147" s="185"/>
      <c r="AL147" s="185"/>
      <c r="AM147" s="185"/>
      <c r="AN147" s="185"/>
      <c r="AO147" s="185"/>
      <c r="AP147" s="185"/>
      <c r="AQ147" s="185"/>
      <c r="AR147" s="185"/>
      <c r="AS147" s="185"/>
      <c r="AT147" s="185"/>
      <c r="AU147" s="185"/>
      <c r="AV147" s="185"/>
      <c r="AW147" s="185"/>
      <c r="AX147" s="185"/>
      <c r="AY147" s="185"/>
      <c r="AZ147" s="185"/>
      <c r="BA147" s="185"/>
      <c r="BB147" s="185"/>
      <c r="BC147" s="185"/>
    </row>
    <row r="148" spans="1:55" s="186" customFormat="1" ht="102" x14ac:dyDescent="0.2">
      <c r="A148" s="183" t="s">
        <v>823</v>
      </c>
      <c r="B148" s="184" t="s">
        <v>360</v>
      </c>
      <c r="C148" s="184" t="s">
        <v>694</v>
      </c>
      <c r="D148" s="184" t="s">
        <v>829</v>
      </c>
      <c r="E148" s="183" t="s">
        <v>623</v>
      </c>
      <c r="F148" s="183" t="s">
        <v>617</v>
      </c>
      <c r="G148" s="184" t="s">
        <v>873</v>
      </c>
      <c r="H148" s="184" t="s">
        <v>707</v>
      </c>
      <c r="I148" s="184" t="s">
        <v>451</v>
      </c>
      <c r="J148" s="184" t="s">
        <v>662</v>
      </c>
      <c r="K148" s="184" t="s">
        <v>597</v>
      </c>
      <c r="L148" s="183" t="s">
        <v>755</v>
      </c>
      <c r="M148" s="184" t="str">
        <f>CONCATENATE(UKPower!$D$53,", for ",UKPower!$E$33,", for ",UKPower!$D$44, " and settled ",UKPower!$D$46," quoted in ",UKPower!$D$60, " per ", UKPower!$D$63,UKPower!$B$66)</f>
        <v>A Transaction under which the Swaption Buyer has the right, in relation to the Swaption Seller (the Seller) in return for payment of the Premium, and after exercise of the Call Swaption no later than the Exercise Date, to receive a Difference Payment from the Seller, where the Average Reference Price is above the Strike Price, and the obligation to pay a Difference Payment to the Seller where the Average Reference Price is below the Strike Price, for half hours between 00:00 a.m. on the first day of the calendar month and  00:00 a.m. on the first day of the next calendar month, for Pool Purchase Price in £/MWh, which is the sum of LOLP (Loss of Load Probability) and SMP (System Marginal Price), as published for each half-hour by England and Wales Pool and settled against the average of all half-hour periods quoted in Pounds Sterling per Megawatt (1,000,000 watts) hour of electricity, where watt is a unit of electrical power equivalent to one joule per second, pursuant to any master agreement between the Parties, or if no master agreement is in effect, the GTCs for UK Power under the EFA Terms Edition 2 1991 as amended in this website (or its successor).</v>
      </c>
      <c r="N148" s="185"/>
      <c r="O148" s="185"/>
      <c r="P148" s="185"/>
      <c r="Q148" s="185"/>
      <c r="R148" s="185"/>
      <c r="S148" s="185"/>
      <c r="T148" s="185"/>
      <c r="U148" s="185"/>
      <c r="V148" s="185"/>
      <c r="W148" s="185"/>
      <c r="X148" s="185"/>
      <c r="Y148" s="185"/>
      <c r="Z148" s="185"/>
      <c r="AA148" s="185"/>
      <c r="AB148" s="185"/>
      <c r="AC148" s="185"/>
      <c r="AD148" s="185"/>
      <c r="AE148" s="185"/>
      <c r="AF148" s="185"/>
      <c r="AG148" s="185"/>
      <c r="AH148" s="185"/>
      <c r="AI148" s="185"/>
      <c r="AJ148" s="185"/>
      <c r="AK148" s="185"/>
      <c r="AL148" s="185"/>
      <c r="AM148" s="185"/>
      <c r="AN148" s="185"/>
      <c r="AO148" s="185"/>
      <c r="AP148" s="185"/>
      <c r="AQ148" s="185"/>
      <c r="AR148" s="185"/>
      <c r="AS148" s="185"/>
      <c r="AT148" s="185"/>
      <c r="AU148" s="185"/>
      <c r="AV148" s="185"/>
      <c r="AW148" s="185"/>
      <c r="AX148" s="185"/>
      <c r="AY148" s="185"/>
      <c r="AZ148" s="185"/>
      <c r="BA148" s="185"/>
      <c r="BB148" s="185"/>
      <c r="BC148" s="185"/>
    </row>
    <row r="149" spans="1:55" s="186" customFormat="1" ht="102" x14ac:dyDescent="0.2">
      <c r="A149" s="183" t="s">
        <v>823</v>
      </c>
      <c r="B149" s="184" t="s">
        <v>360</v>
      </c>
      <c r="C149" s="184" t="s">
        <v>694</v>
      </c>
      <c r="D149" s="184" t="s">
        <v>829</v>
      </c>
      <c r="E149" s="184" t="s">
        <v>624</v>
      </c>
      <c r="F149" s="184" t="s">
        <v>620</v>
      </c>
      <c r="G149" s="184" t="s">
        <v>304</v>
      </c>
      <c r="H149" s="184" t="s">
        <v>707</v>
      </c>
      <c r="I149" s="184" t="s">
        <v>451</v>
      </c>
      <c r="J149" s="184" t="s">
        <v>662</v>
      </c>
      <c r="K149" s="184" t="s">
        <v>597</v>
      </c>
      <c r="L149" s="183" t="s">
        <v>755</v>
      </c>
      <c r="M149" s="184" t="str">
        <f>CONCATENATE(UKPower!$D$54,", for ",UKPower!$E$34,", for ",UKPower!$D$44, " and settled ",UKPower!$D$46," quoted in ",UKPower!$D$60, " per ", UKPower!$D$63,UKPower!$B$66)</f>
        <v>A Transaction under which the Swaption Buyer has the right,  in relation to the Swaption Seller (the Buyer) in return for payment of the Premium, and after exercise of the Put Swaption no later than the Exercise Date, to receive a Difference Payment from the Buyer, where the Strike Price is above the Average Reference Price, and the obligation to pay a Difference Payment to the Seller where the Strike Price is below the Average Reference Price, for half hours between 11:00 p.m. on 30th September and 11:00 p.m. on 30th September one year later, for Pool Purchase Price in £/MWh, which is the sum of LOLP (Loss of Load Probability) and SMP (System Marginal Price), as published for each half-hour by England and Wales Pool and settled against the average of all half-hour periods quoted in Pounds Sterling per Megawatt (1,000,000 watts) hour of electricity, where watt is a unit of electrical power equivalent to one joule per second, pursuant to any master agreement between the Parties, or if no master agreement is in effect, the GTCs for UK Power under the EFA Terms Edition 2 1991 as amended in this website (or its successor).</v>
      </c>
      <c r="N149" s="185"/>
      <c r="O149" s="185"/>
      <c r="P149" s="185"/>
      <c r="Q149" s="185"/>
      <c r="R149" s="185"/>
      <c r="S149" s="185"/>
      <c r="T149" s="185"/>
      <c r="U149" s="185"/>
      <c r="V149" s="185"/>
      <c r="W149" s="185"/>
      <c r="X149" s="185"/>
      <c r="Y149" s="185"/>
      <c r="Z149" s="185"/>
      <c r="AA149" s="185"/>
      <c r="AB149" s="185"/>
      <c r="AC149" s="185"/>
      <c r="AD149" s="185"/>
      <c r="AE149" s="185"/>
      <c r="AF149" s="185"/>
      <c r="AG149" s="185"/>
      <c r="AH149" s="185"/>
      <c r="AI149" s="185"/>
      <c r="AJ149" s="185"/>
      <c r="AK149" s="185"/>
      <c r="AL149" s="185"/>
      <c r="AM149" s="185"/>
      <c r="AN149" s="185"/>
      <c r="AO149" s="185"/>
      <c r="AP149" s="185"/>
      <c r="AQ149" s="185"/>
      <c r="AR149" s="185"/>
      <c r="AS149" s="185"/>
      <c r="AT149" s="185"/>
      <c r="AU149" s="185"/>
      <c r="AV149" s="185"/>
      <c r="AW149" s="185"/>
      <c r="AX149" s="185"/>
      <c r="AY149" s="185"/>
      <c r="AZ149" s="185"/>
      <c r="BA149" s="185"/>
      <c r="BB149" s="185"/>
      <c r="BC149" s="185"/>
    </row>
    <row r="150" spans="1:55" s="186" customFormat="1" ht="102" x14ac:dyDescent="0.2">
      <c r="A150" s="183" t="s">
        <v>823</v>
      </c>
      <c r="B150" s="184" t="s">
        <v>360</v>
      </c>
      <c r="C150" s="184" t="s">
        <v>694</v>
      </c>
      <c r="D150" s="184" t="s">
        <v>829</v>
      </c>
      <c r="E150" s="183" t="s">
        <v>623</v>
      </c>
      <c r="F150" s="183" t="s">
        <v>617</v>
      </c>
      <c r="G150" s="184" t="s">
        <v>305</v>
      </c>
      <c r="H150" s="184" t="s">
        <v>707</v>
      </c>
      <c r="I150" s="184" t="s">
        <v>451</v>
      </c>
      <c r="J150" s="184" t="s">
        <v>662</v>
      </c>
      <c r="K150" s="184" t="s">
        <v>597</v>
      </c>
      <c r="L150" s="183" t="s">
        <v>755</v>
      </c>
      <c r="M150" s="184" t="str">
        <f>CONCATENATE(UKPower!$D$53,", for ",UKPower!$E$37,", for ",UKPower!$D$44, " and settled ",UKPower!$D$46," quoted in ",UKPower!$D$60, " per ", UKPower!$D$63,UKPower!$B$66)</f>
        <v>A Transaction under which the Swaption Buyer has the right, in relation to the Swaption Seller (the Seller) in return for payment of the Premium, and after exercise of the Call Swaption no later than the Exercise Date, to receive a Difference Payment from the Seller, where the Average Reference Price is above the Strike Price, and the obligation to pay a Difference Payment to the Seller where the Average Reference Price is below the Strike Price, for half hours between 00:00 a.m. on 31st March and 00:00 a.m. on 31st March one year later, for Pool Purchase Price in £/MWh, which is the sum of LOLP (Loss of Load Probability) and SMP (System Marginal Price), as published for each half-hour by England and Wales Pool and settled against the average of all half-hour periods quoted in Pounds Sterling per Megawatt (1,000,000 watts) hour of electricity, where watt is a unit of electrical power equivalent to one joule per second, pursuant to any master agreement between the Parties, or if no master agreement is in effect, the GTCs for UK Power under the EFA Terms Edition 2 1991 as amended in this website (or its successor).</v>
      </c>
      <c r="N150" s="185"/>
      <c r="O150" s="185"/>
      <c r="P150" s="185"/>
      <c r="Q150" s="185"/>
      <c r="R150" s="185"/>
      <c r="S150" s="185"/>
      <c r="T150" s="185"/>
      <c r="U150" s="185"/>
      <c r="V150" s="185"/>
      <c r="W150" s="185"/>
      <c r="X150" s="185"/>
      <c r="Y150" s="185"/>
      <c r="Z150" s="185"/>
      <c r="AA150" s="185"/>
      <c r="AB150" s="185"/>
      <c r="AC150" s="185"/>
      <c r="AD150" s="185"/>
      <c r="AE150" s="185"/>
      <c r="AF150" s="185"/>
      <c r="AG150" s="185"/>
      <c r="AH150" s="185"/>
      <c r="AI150" s="185"/>
      <c r="AJ150" s="185"/>
      <c r="AK150" s="185"/>
      <c r="AL150" s="185"/>
      <c r="AM150" s="185"/>
      <c r="AN150" s="185"/>
      <c r="AO150" s="185"/>
      <c r="AP150" s="185"/>
      <c r="AQ150" s="185"/>
      <c r="AR150" s="185"/>
      <c r="AS150" s="185"/>
      <c r="AT150" s="185"/>
      <c r="AU150" s="185"/>
      <c r="AV150" s="185"/>
      <c r="AW150" s="185"/>
      <c r="AX150" s="185"/>
      <c r="AY150" s="185"/>
      <c r="AZ150" s="185"/>
      <c r="BA150" s="185"/>
      <c r="BB150" s="185"/>
      <c r="BC150" s="185"/>
    </row>
    <row r="151" spans="1:55" s="186" customFormat="1" ht="127.5" x14ac:dyDescent="0.2">
      <c r="A151" s="183" t="s">
        <v>823</v>
      </c>
      <c r="B151" s="184" t="s">
        <v>360</v>
      </c>
      <c r="C151" s="184" t="s">
        <v>694</v>
      </c>
      <c r="D151" s="184" t="s">
        <v>829</v>
      </c>
      <c r="E151" s="184" t="s">
        <v>624</v>
      </c>
      <c r="F151" s="184" t="s">
        <v>620</v>
      </c>
      <c r="G151" s="184" t="s">
        <v>306</v>
      </c>
      <c r="H151" s="184" t="s">
        <v>707</v>
      </c>
      <c r="I151" s="184" t="s">
        <v>451</v>
      </c>
      <c r="J151" s="184" t="s">
        <v>701</v>
      </c>
      <c r="K151" s="184" t="s">
        <v>597</v>
      </c>
      <c r="L151" s="183" t="s">
        <v>755</v>
      </c>
      <c r="M151" s="184" t="str">
        <f>CONCATENATE(UKPower!$D$54,", for ",UKPower!$E$28,", for ",UKPower!$D$44, " and settled ",UKPower!$D$47," quoted in ",UKPower!$D$60, " per ", UKPower!$D$63,UKPower!$B$66)</f>
        <v>A Transaction under which the Swaption Buyer has the right,  in relation to the Swaption Seller (the Buyer) in return for payment of the Premium, and after exercise of the Put Swaption no later than the Exercise Date, to receive a Difference Payment from the Buyer, where the Strike Price is above the Average Reference Price, and the obligation to pay a Difference Payment to the Seller where the Strike Price is below the Average Reference Price, for half-hour periods between EFA weeks 14 and 39 inclusive, according to the EFA (Electricity Forward Agreement) calendar under the England and Wales Pool Rules, for Pool Purchase Price in £/MWh, which is the sum of LOLP (Loss of Load Probability) and SMP (System Marginal Price), as published for each half-hour by England and Wales Pool and settled against the average of half-hour periods in EFA slots WD3, WD4 and WD5, according to the EFA (Electricity Forward Agreement) calendar defined under the England and Wales Pool Rules quoted in Pounds Sterling per Megawatt (1,000,000 watts) hour of electricity, where watt is a unit of electrical power equivalent to one joule per second, pursuant to any master agreement between the Parties, or if no master agreement is in effect, the GTCs for UK Power under the EFA Terms Edition 2 1991 as amended in this website (or its successor).</v>
      </c>
      <c r="N151" s="185"/>
      <c r="O151" s="185"/>
      <c r="P151" s="185"/>
      <c r="Q151" s="185"/>
      <c r="R151" s="185"/>
      <c r="S151" s="185"/>
      <c r="T151" s="185"/>
      <c r="U151" s="185"/>
      <c r="V151" s="185"/>
      <c r="W151" s="185"/>
      <c r="X151" s="185"/>
      <c r="Y151" s="185"/>
      <c r="Z151" s="185"/>
      <c r="AA151" s="185"/>
      <c r="AB151" s="185"/>
      <c r="AC151" s="185"/>
      <c r="AD151" s="185"/>
      <c r="AE151" s="185"/>
      <c r="AF151" s="185"/>
      <c r="AG151" s="185"/>
      <c r="AH151" s="185"/>
      <c r="AI151" s="185"/>
      <c r="AJ151" s="185"/>
      <c r="AK151" s="185"/>
      <c r="AL151" s="185"/>
      <c r="AM151" s="185"/>
      <c r="AN151" s="185"/>
      <c r="AO151" s="185"/>
      <c r="AP151" s="185"/>
      <c r="AQ151" s="185"/>
      <c r="AR151" s="185"/>
      <c r="AS151" s="185"/>
      <c r="AT151" s="185"/>
      <c r="AU151" s="185"/>
      <c r="AV151" s="185"/>
      <c r="AW151" s="185"/>
      <c r="AX151" s="185"/>
      <c r="AY151" s="185"/>
      <c r="AZ151" s="185"/>
      <c r="BA151" s="185"/>
      <c r="BB151" s="185"/>
      <c r="BC151" s="185"/>
    </row>
    <row r="152" spans="1:55" s="186" customFormat="1" ht="114.75" x14ac:dyDescent="0.2">
      <c r="A152" s="183" t="s">
        <v>823</v>
      </c>
      <c r="B152" s="184" t="s">
        <v>360</v>
      </c>
      <c r="C152" s="184" t="s">
        <v>694</v>
      </c>
      <c r="D152" s="184" t="s">
        <v>829</v>
      </c>
      <c r="E152" s="183" t="s">
        <v>623</v>
      </c>
      <c r="F152" s="183" t="s">
        <v>617</v>
      </c>
      <c r="G152" s="184" t="s">
        <v>307</v>
      </c>
      <c r="H152" s="184" t="s">
        <v>707</v>
      </c>
      <c r="I152" s="184" t="s">
        <v>451</v>
      </c>
      <c r="J152" s="184" t="s">
        <v>701</v>
      </c>
      <c r="K152" s="184" t="s">
        <v>597</v>
      </c>
      <c r="L152" s="183" t="s">
        <v>755</v>
      </c>
      <c r="M152" s="184" t="str">
        <f>CONCATENATE(UKPower!$D$53,", for ",UKPower!$E$31,", for ",UKPower!$D$44, " and settled ",UKPower!$D$47," quoted in ",UKPower!$D$60, " per ", UKPower!$D$63,UKPower!$B$66)</f>
        <v>A Transaction under which the Swaption Buyer has the right, in relation to the Swaption Seller (the Seller) in return for payment of the Premium, and after exercise of the Call Swaption no later than the Exercise Date, to receive a Difference Payment from the Seller, where the Average Reference Price is above the Strike Price, and the obligation to pay a Difference Payment to the Seller where the Average Reference Price is below the Strike Price, for half-hour periods between 00:00 a.m. on 1st April and 00:00 a.m. on the 1st October, for Pool Purchase Price in £/MWh, which is the sum of LOLP (Loss of Load Probability) and SMP (System Marginal Price), as published for each half-hour by England and Wales Pool and settled against the average of half-hour periods in EFA slots WD3, WD4 and WD5, according to the EFA (Electricity Forward Agreement) calendar defined under the England and Wales Pool Rules quoted in Pounds Sterling per Megawatt (1,000,000 watts) hour of electricity, where watt is a unit of electrical power equivalent to one joule per second, pursuant to any master agreement between the Parties, or if no master agreement is in effect, the GTCs for UK Power under the EFA Terms Edition 2 1991 as amended in this website (or its successor).</v>
      </c>
      <c r="N152" s="185"/>
      <c r="O152" s="185"/>
      <c r="P152" s="185"/>
      <c r="Q152" s="185"/>
      <c r="R152" s="185"/>
      <c r="S152" s="185"/>
      <c r="T152" s="185"/>
      <c r="U152" s="185"/>
      <c r="V152" s="185"/>
      <c r="W152" s="185"/>
      <c r="X152" s="185"/>
      <c r="Y152" s="185"/>
      <c r="Z152" s="185"/>
      <c r="AA152" s="185"/>
      <c r="AB152" s="185"/>
      <c r="AC152" s="185"/>
      <c r="AD152" s="185"/>
      <c r="AE152" s="185"/>
      <c r="AF152" s="185"/>
      <c r="AG152" s="185"/>
      <c r="AH152" s="185"/>
      <c r="AI152" s="185"/>
      <c r="AJ152" s="185"/>
      <c r="AK152" s="185"/>
      <c r="AL152" s="185"/>
      <c r="AM152" s="185"/>
      <c r="AN152" s="185"/>
      <c r="AO152" s="185"/>
      <c r="AP152" s="185"/>
      <c r="AQ152" s="185"/>
      <c r="AR152" s="185"/>
      <c r="AS152" s="185"/>
      <c r="AT152" s="185"/>
      <c r="AU152" s="185"/>
      <c r="AV152" s="185"/>
      <c r="AW152" s="185"/>
      <c r="AX152" s="185"/>
      <c r="AY152" s="185"/>
      <c r="AZ152" s="185"/>
      <c r="BA152" s="185"/>
      <c r="BB152" s="185"/>
      <c r="BC152" s="185"/>
    </row>
    <row r="153" spans="1:55" s="186" customFormat="1" ht="114.75" x14ac:dyDescent="0.2">
      <c r="A153" s="183" t="s">
        <v>823</v>
      </c>
      <c r="B153" s="184" t="s">
        <v>360</v>
      </c>
      <c r="C153" s="184" t="s">
        <v>694</v>
      </c>
      <c r="D153" s="184" t="s">
        <v>829</v>
      </c>
      <c r="E153" s="184" t="s">
        <v>624</v>
      </c>
      <c r="F153" s="184" t="s">
        <v>620</v>
      </c>
      <c r="G153" s="184" t="s">
        <v>873</v>
      </c>
      <c r="H153" s="184" t="s">
        <v>707</v>
      </c>
      <c r="I153" s="184" t="s">
        <v>451</v>
      </c>
      <c r="J153" s="184" t="s">
        <v>701</v>
      </c>
      <c r="K153" s="184" t="s">
        <v>597</v>
      </c>
      <c r="L153" s="183" t="s">
        <v>755</v>
      </c>
      <c r="M153" s="184" t="str">
        <f>CONCATENATE(UKPower!$D$54,", for ",UKPower!$E$32,", for ",UKPower!$D$44, " and settled ",UKPower!$D$47," quoted in ",UKPower!$D$60, " per ", UKPower!$D$63,UKPower!$B$66)</f>
        <v>A Transaction under which the Swaption Buyer has the right,  in relation to the Swaption Seller (the Buyer) in return for payment of the Premium, and after exercise of the Put Swaption no later than the Exercise Date, to receive a Difference Payment from the Buyer, where the Strike Price is above the Average Reference Price, and the obligation to pay a Difference Payment to the Seller where the Strike Price is below the Average Reference Price, for half hours between 11:00 p.m. on the last day of the previous EFA month and 11:00 p.m. on the last day of the EFA month, for Pool Purchase Price in £/MWh, which is the sum of LOLP (Loss of Load Probability) and SMP (System Marginal Price), as published for each half-hour by England and Wales Pool and settled against the average of half-hour periods in EFA slots WD3, WD4 and WD5, according to the EFA (Electricity Forward Agreement) calendar defined under the England and Wales Pool Rules quoted in Pounds Sterling per Megawatt (1,000,000 watts) hour of electricity, where watt is a unit of electrical power equivalent to one joule per second, pursuant to any master agreement between the Parties, or if no master agreement is in effect, the GTCs for UK Power under the EFA Terms Edition 2 1991 as amended in this website (or its successor).</v>
      </c>
      <c r="N153" s="185"/>
      <c r="O153" s="185"/>
      <c r="P153" s="185"/>
      <c r="Q153" s="185"/>
      <c r="R153" s="185"/>
      <c r="S153" s="185"/>
      <c r="T153" s="185"/>
      <c r="U153" s="185"/>
      <c r="V153" s="185"/>
      <c r="W153" s="185"/>
      <c r="X153" s="185"/>
      <c r="Y153" s="185"/>
      <c r="Z153" s="185"/>
      <c r="AA153" s="185"/>
      <c r="AB153" s="185"/>
      <c r="AC153" s="185"/>
      <c r="AD153" s="185"/>
      <c r="AE153" s="185"/>
      <c r="AF153" s="185"/>
      <c r="AG153" s="185"/>
      <c r="AH153" s="185"/>
      <c r="AI153" s="185"/>
      <c r="AJ153" s="185"/>
      <c r="AK153" s="185"/>
      <c r="AL153" s="185"/>
      <c r="AM153" s="185"/>
      <c r="AN153" s="185"/>
      <c r="AO153" s="185"/>
      <c r="AP153" s="185"/>
      <c r="AQ153" s="185"/>
      <c r="AR153" s="185"/>
      <c r="AS153" s="185"/>
      <c r="AT153" s="185"/>
      <c r="AU153" s="185"/>
      <c r="AV153" s="185"/>
      <c r="AW153" s="185"/>
      <c r="AX153" s="185"/>
      <c r="AY153" s="185"/>
      <c r="AZ153" s="185"/>
      <c r="BA153" s="185"/>
      <c r="BB153" s="185"/>
      <c r="BC153" s="185"/>
    </row>
    <row r="154" spans="1:55" s="186" customFormat="1" ht="114.75" x14ac:dyDescent="0.2">
      <c r="A154" s="183" t="s">
        <v>823</v>
      </c>
      <c r="B154" s="184" t="s">
        <v>360</v>
      </c>
      <c r="C154" s="184" t="s">
        <v>694</v>
      </c>
      <c r="D154" s="184" t="s">
        <v>829</v>
      </c>
      <c r="E154" s="183" t="s">
        <v>623</v>
      </c>
      <c r="F154" s="183" t="s">
        <v>617</v>
      </c>
      <c r="G154" s="184" t="s">
        <v>304</v>
      </c>
      <c r="H154" s="184" t="s">
        <v>707</v>
      </c>
      <c r="I154" s="184" t="s">
        <v>451</v>
      </c>
      <c r="J154" s="184" t="s">
        <v>701</v>
      </c>
      <c r="K154" s="184" t="s">
        <v>597</v>
      </c>
      <c r="L154" s="183" t="s">
        <v>755</v>
      </c>
      <c r="M154" s="184" t="str">
        <f>CONCATENATE(UKPower!$D$53,", for ",UKPower!$E$35,", for ",UKPower!$D$44, " and settled ",UKPower!$D$47," quoted in ",UKPower!$D$60, " per ", UKPower!$D$63,UKPower!$B$66)</f>
        <v>A Transaction under which the Swaption Buyer has the right, in relation to the Swaption Seller (the Seller) in return for payment of the Premium, and after exercise of the Call Swaption no later than the Exercise Date, to receive a Difference Payment from the Seller, where the Average Reference Price is above the Strike Price, and the obligation to pay a Difference Payment to the Seller where the Average Reference Price is below the Strike Price, for half hours between 00:00 a.m. on 1st October and 00:00 a.m. on 1st October one year year, for Pool Purchase Price in £/MWh, which is the sum of LOLP (Loss of Load Probability) and SMP (System Marginal Price), as published for each half-hour by England and Wales Pool and settled against the average of half-hour periods in EFA slots WD3, WD4 and WD5, according to the EFA (Electricity Forward Agreement) calendar defined under the England and Wales Pool Rules quoted in Pounds Sterling per Megawatt (1,000,000 watts) hour of electricity, where watt is a unit of electrical power equivalent to one joule per second, pursuant to any master agreement between the Parties, or if no master agreement is in effect, the GTCs for UK Power under the EFA Terms Edition 2 1991 as amended in this website (or its successor).</v>
      </c>
      <c r="N154" s="185"/>
      <c r="O154" s="185"/>
      <c r="P154" s="185"/>
      <c r="Q154" s="185"/>
      <c r="R154" s="185"/>
      <c r="S154" s="185"/>
      <c r="T154" s="185"/>
      <c r="U154" s="185"/>
      <c r="V154" s="185"/>
      <c r="W154" s="185"/>
      <c r="X154" s="185"/>
      <c r="Y154" s="185"/>
      <c r="Z154" s="185"/>
      <c r="AA154" s="185"/>
      <c r="AB154" s="185"/>
      <c r="AC154" s="185"/>
      <c r="AD154" s="185"/>
      <c r="AE154" s="185"/>
      <c r="AF154" s="185"/>
      <c r="AG154" s="185"/>
      <c r="AH154" s="185"/>
      <c r="AI154" s="185"/>
      <c r="AJ154" s="185"/>
      <c r="AK154" s="185"/>
      <c r="AL154" s="185"/>
      <c r="AM154" s="185"/>
      <c r="AN154" s="185"/>
      <c r="AO154" s="185"/>
      <c r="AP154" s="185"/>
      <c r="AQ154" s="185"/>
      <c r="AR154" s="185"/>
      <c r="AS154" s="185"/>
      <c r="AT154" s="185"/>
      <c r="AU154" s="185"/>
      <c r="AV154" s="185"/>
      <c r="AW154" s="185"/>
      <c r="AX154" s="185"/>
      <c r="AY154" s="185"/>
      <c r="AZ154" s="185"/>
      <c r="BA154" s="185"/>
      <c r="BB154" s="185"/>
      <c r="BC154" s="185"/>
    </row>
    <row r="155" spans="1:55" s="186" customFormat="1" ht="114.75" x14ac:dyDescent="0.2">
      <c r="A155" s="183" t="s">
        <v>823</v>
      </c>
      <c r="B155" s="184" t="s">
        <v>360</v>
      </c>
      <c r="C155" s="184" t="s">
        <v>694</v>
      </c>
      <c r="D155" s="184" t="s">
        <v>829</v>
      </c>
      <c r="E155" s="184" t="s">
        <v>624</v>
      </c>
      <c r="F155" s="184" t="s">
        <v>620</v>
      </c>
      <c r="G155" s="184" t="s">
        <v>305</v>
      </c>
      <c r="H155" s="184" t="s">
        <v>707</v>
      </c>
      <c r="I155" s="184" t="s">
        <v>451</v>
      </c>
      <c r="J155" s="184" t="s">
        <v>701</v>
      </c>
      <c r="K155" s="184" t="s">
        <v>597</v>
      </c>
      <c r="L155" s="183" t="s">
        <v>755</v>
      </c>
      <c r="M155" s="184" t="str">
        <f>CONCATENATE(UKPower!$D$54,", for ",UKPower!$E$36,", for ",UKPower!$D$44, " and settled ",UKPower!$D$47," quoted in ",UKPower!$D$60, " per ", UKPower!$D$63,UKPower!$B$66)</f>
        <v>A Transaction under which the Swaption Buyer has the right,  in relation to the Swaption Seller (the Buyer) in return for payment of the Premium, and after exercise of the Put Swaption no later than the Exercise Date, to receive a Difference Payment from the Buyer, where the Strike Price is above the Average Reference Price, and the obligation to pay a Difference Payment to the Seller where the Strike Price is below the Average Reference Price, for half hours between 11:00 p.m. on 31st March and 11:00 p.m. on  31st March one year later, for Pool Purchase Price in £/MWh, which is the sum of LOLP (Loss of Load Probability) and SMP (System Marginal Price), as published for each half-hour by England and Wales Pool and settled against the average of half-hour periods in EFA slots WD3, WD4 and WD5, according to the EFA (Electricity Forward Agreement) calendar defined under the England and Wales Pool Rules quoted in Pounds Sterling per Megawatt (1,000,000 watts) hour of electricity, where watt is a unit of electrical power equivalent to one joule per second, pursuant to any master agreement between the Parties, or if no master agreement is in effect, the GTCs for UK Power under the EFA Terms Edition 2 1991 as amended in this website (or its successor).</v>
      </c>
      <c r="N155" s="185"/>
      <c r="O155" s="185"/>
      <c r="P155" s="185"/>
      <c r="Q155" s="185"/>
      <c r="R155" s="185"/>
      <c r="S155" s="185"/>
      <c r="T155" s="185"/>
      <c r="U155" s="185"/>
      <c r="V155" s="185"/>
      <c r="W155" s="185"/>
      <c r="X155" s="185"/>
      <c r="Y155" s="185"/>
      <c r="Z155" s="185"/>
      <c r="AA155" s="185"/>
      <c r="AB155" s="185"/>
      <c r="AC155" s="185"/>
      <c r="AD155" s="185"/>
      <c r="AE155" s="185"/>
      <c r="AF155" s="185"/>
      <c r="AG155" s="185"/>
      <c r="AH155" s="185"/>
      <c r="AI155" s="185"/>
      <c r="AJ155" s="185"/>
      <c r="AK155" s="185"/>
      <c r="AL155" s="185"/>
      <c r="AM155" s="185"/>
      <c r="AN155" s="185"/>
      <c r="AO155" s="185"/>
      <c r="AP155" s="185"/>
      <c r="AQ155" s="185"/>
      <c r="AR155" s="185"/>
      <c r="AS155" s="185"/>
      <c r="AT155" s="185"/>
      <c r="AU155" s="185"/>
      <c r="AV155" s="185"/>
      <c r="AW155" s="185"/>
      <c r="AX155" s="185"/>
      <c r="AY155" s="185"/>
      <c r="AZ155" s="185"/>
      <c r="BA155" s="185"/>
      <c r="BB155" s="185"/>
      <c r="BC155" s="185"/>
    </row>
    <row r="156" spans="1:55" s="186" customFormat="1" ht="127.5" x14ac:dyDescent="0.2">
      <c r="A156" s="183" t="s">
        <v>823</v>
      </c>
      <c r="B156" s="184" t="s">
        <v>360</v>
      </c>
      <c r="C156" s="184" t="s">
        <v>694</v>
      </c>
      <c r="D156" s="184" t="s">
        <v>829</v>
      </c>
      <c r="E156" s="183" t="s">
        <v>623</v>
      </c>
      <c r="F156" s="184" t="s">
        <v>620</v>
      </c>
      <c r="G156" s="184" t="s">
        <v>306</v>
      </c>
      <c r="H156" s="184" t="s">
        <v>707</v>
      </c>
      <c r="I156" s="184" t="s">
        <v>451</v>
      </c>
      <c r="J156" s="184" t="s">
        <v>702</v>
      </c>
      <c r="K156" s="184" t="s">
        <v>597</v>
      </c>
      <c r="L156" s="183" t="s">
        <v>755</v>
      </c>
      <c r="M156" s="184" t="str">
        <f>CONCATENATE(UKPower!$D$53," for ",UKPower!$E$28,", for ",UKPower!$D$44, " and settled ",UKPower!$D$48," quoted in ",UKPower!$D$60, " per ", UKPower!$D$63,UKPower!$B$66)</f>
        <v>A Transaction under which the Swaption Buyer has the right, in relation to the Swaption Seller (the Seller) in return for payment of the Premium, and after exercise of the Call Swaption no later than the Exercise Date, to receive a Difference Payment from the Seller, where the Average Reference Price is above the Strike Price, and the obligation to pay a Difference Payment to the Seller where the Average Reference Price is below the Strike Price for half-hour periods between EFA weeks 14 and 39 inclusive, according to the EFA (Electricity Forward Agreement) calendar under the England and Wales Pool Rules, for Pool Purchase Price in £/MWh, which is the sum of LOLP (Loss of Load Probability) and SMP (System Marginal Price), as published for each half-hour by England and Wales Pool and settled against the average of half-hour periods in EFA slots WD1, WD2, WD6 and all weekends, according to the EFA (Electricity Forward Agreement) calendar defined under the England and Wales Pool Rules quoted in Pounds Sterling per Megawatt (1,000,000 watts) hour of electricity, where watt is a unit of electrical power equivalent to one joule per second, pursuant to any master agreement between the Parties, or if no master agreement is in effect, the GTCs for UK Power under the EFA Terms Edition 2 1991 as amended in this website (or its successor).</v>
      </c>
      <c r="N156" s="185"/>
      <c r="O156" s="185"/>
      <c r="P156" s="185"/>
      <c r="Q156" s="185"/>
      <c r="R156" s="185"/>
      <c r="S156" s="185"/>
      <c r="T156" s="185"/>
      <c r="U156" s="185"/>
      <c r="V156" s="185"/>
      <c r="W156" s="185"/>
      <c r="X156" s="185"/>
      <c r="Y156" s="185"/>
      <c r="Z156" s="185"/>
      <c r="AA156" s="185"/>
      <c r="AB156" s="185"/>
      <c r="AC156" s="185"/>
      <c r="AD156" s="185"/>
      <c r="AE156" s="185"/>
      <c r="AF156" s="185"/>
      <c r="AG156" s="185"/>
      <c r="AH156" s="185"/>
      <c r="AI156" s="185"/>
      <c r="AJ156" s="185"/>
      <c r="AK156" s="185"/>
      <c r="AL156" s="185"/>
      <c r="AM156" s="185"/>
      <c r="AN156" s="185"/>
      <c r="AO156" s="185"/>
      <c r="AP156" s="185"/>
      <c r="AQ156" s="185"/>
      <c r="AR156" s="185"/>
      <c r="AS156" s="185"/>
      <c r="AT156" s="185"/>
      <c r="AU156" s="185"/>
      <c r="AV156" s="185"/>
      <c r="AW156" s="185"/>
      <c r="AX156" s="185"/>
      <c r="AY156" s="185"/>
      <c r="AZ156" s="185"/>
      <c r="BA156" s="185"/>
      <c r="BB156" s="185"/>
      <c r="BC156" s="185"/>
    </row>
    <row r="157" spans="1:55" s="186" customFormat="1" ht="114.75" x14ac:dyDescent="0.2">
      <c r="A157" s="183" t="s">
        <v>823</v>
      </c>
      <c r="B157" s="184" t="s">
        <v>360</v>
      </c>
      <c r="C157" s="184" t="s">
        <v>694</v>
      </c>
      <c r="D157" s="184" t="s">
        <v>829</v>
      </c>
      <c r="E157" s="184" t="s">
        <v>624</v>
      </c>
      <c r="F157" s="183" t="s">
        <v>617</v>
      </c>
      <c r="G157" s="184" t="s">
        <v>307</v>
      </c>
      <c r="H157" s="184" t="s">
        <v>707</v>
      </c>
      <c r="I157" s="184" t="s">
        <v>451</v>
      </c>
      <c r="J157" s="184" t="s">
        <v>702</v>
      </c>
      <c r="K157" s="184" t="s">
        <v>597</v>
      </c>
      <c r="L157" s="183" t="s">
        <v>755</v>
      </c>
      <c r="M157" s="184" t="str">
        <f>CONCATENATE(UKPower!$D$54,", for ",UKPower!$E$31,", for ",UKPower!$D$44, " and settled ",UKPower!$D$48," quoted in ",UKPower!$D$60, " per ", UKPower!$D$63,UKPower!$B$66)</f>
        <v>A Transaction under which the Swaption Buyer has the right,  in relation to the Swaption Seller (the Buyer) in return for payment of the Premium, and after exercise of the Put Swaption no later than the Exercise Date, to receive a Difference Payment from the Buyer, where the Strike Price is above the Average Reference Price, and the obligation to pay a Difference Payment to the Seller where the Strike Price is below the Average Reference Price, for half-hour periods between 00:00 a.m. on 1st April and 00:00 a.m. on the 1st October, for Pool Purchase Price in £/MWh, which is the sum of LOLP (Loss of Load Probability) and SMP (System Marginal Price), as published for each half-hour by England and Wales Pool and settled against the average of half-hour periods in EFA slots WD1, WD2, WD6 and all weekends, according to the EFA (Electricity Forward Agreement) calendar defined under the England and Wales Pool Rules quoted in Pounds Sterling per Megawatt (1,000,000 watts) hour of electricity, where watt is a unit of electrical power equivalent to one joule per second, pursuant to any master agreement between the Parties, or if no master agreement is in effect, the GTCs for UK Power under the EFA Terms Edition 2 1991 as amended in this website (or its successor).</v>
      </c>
      <c r="N157" s="185"/>
      <c r="O157" s="185"/>
      <c r="P157" s="185"/>
      <c r="Q157" s="185"/>
      <c r="R157" s="185"/>
      <c r="S157" s="185"/>
      <c r="T157" s="185"/>
      <c r="U157" s="185"/>
      <c r="V157" s="185"/>
      <c r="W157" s="185"/>
      <c r="X157" s="185"/>
      <c r="Y157" s="185"/>
      <c r="Z157" s="185"/>
      <c r="AA157" s="185"/>
      <c r="AB157" s="185"/>
      <c r="AC157" s="185"/>
      <c r="AD157" s="185"/>
      <c r="AE157" s="185"/>
      <c r="AF157" s="185"/>
      <c r="AG157" s="185"/>
      <c r="AH157" s="185"/>
      <c r="AI157" s="185"/>
      <c r="AJ157" s="185"/>
      <c r="AK157" s="185"/>
      <c r="AL157" s="185"/>
      <c r="AM157" s="185"/>
      <c r="AN157" s="185"/>
      <c r="AO157" s="185"/>
      <c r="AP157" s="185"/>
      <c r="AQ157" s="185"/>
      <c r="AR157" s="185"/>
      <c r="AS157" s="185"/>
      <c r="AT157" s="185"/>
      <c r="AU157" s="185"/>
      <c r="AV157" s="185"/>
      <c r="AW157" s="185"/>
      <c r="AX157" s="185"/>
      <c r="AY157" s="185"/>
      <c r="AZ157" s="185"/>
      <c r="BA157" s="185"/>
      <c r="BB157" s="185"/>
      <c r="BC157" s="185"/>
    </row>
    <row r="158" spans="1:55" s="186" customFormat="1" ht="114.75" x14ac:dyDescent="0.2">
      <c r="A158" s="183" t="s">
        <v>823</v>
      </c>
      <c r="B158" s="184" t="s">
        <v>360</v>
      </c>
      <c r="C158" s="184" t="s">
        <v>694</v>
      </c>
      <c r="D158" s="184" t="s">
        <v>829</v>
      </c>
      <c r="E158" s="183" t="s">
        <v>623</v>
      </c>
      <c r="F158" s="184" t="s">
        <v>620</v>
      </c>
      <c r="G158" s="184" t="s">
        <v>873</v>
      </c>
      <c r="H158" s="184" t="s">
        <v>707</v>
      </c>
      <c r="I158" s="184" t="s">
        <v>451</v>
      </c>
      <c r="J158" s="184" t="s">
        <v>702</v>
      </c>
      <c r="K158" s="184" t="s">
        <v>597</v>
      </c>
      <c r="L158" s="183" t="s">
        <v>755</v>
      </c>
      <c r="M158" s="184" t="str">
        <f>CONCATENATE(UKPower!$D$53," for ",UKPower!$E$32,", for ",UKPower!$D$44, " and settled ",UKPower!$D$48," quoted in ",UKPower!$D$60, " per ", UKPower!$D$63,UKPower!$B$66)</f>
        <v>A Transaction under which the Swaption Buyer has the right, in relation to the Swaption Seller (the Seller) in return for payment of the Premium, and after exercise of the Call Swaption no later than the Exercise Date, to receive a Difference Payment from the Seller, where the Average Reference Price is above the Strike Price, and the obligation to pay a Difference Payment to the Seller where the Average Reference Price is below the Strike Price for half hours between 11:00 p.m. on the last day of the previous EFA month and 11:00 p.m. on the last day of the EFA month, for Pool Purchase Price in £/MWh, which is the sum of LOLP (Loss of Load Probability) and SMP (System Marginal Price), as published for each half-hour by England and Wales Pool and settled against the average of half-hour periods in EFA slots WD1, WD2, WD6 and all weekends, according to the EFA (Electricity Forward Agreement) calendar defined under the England and Wales Pool Rules quoted in Pounds Sterling per Megawatt (1,000,000 watts) hour of electricity, where watt is a unit of electrical power equivalent to one joule per second, pursuant to any master agreement between the Parties, or if no master agreement is in effect, the GTCs for UK Power under the EFA Terms Edition 2 1991 as amended in this website (or its successor).</v>
      </c>
      <c r="N158" s="185"/>
      <c r="O158" s="185"/>
      <c r="P158" s="185"/>
      <c r="Q158" s="185"/>
      <c r="R158" s="185"/>
      <c r="S158" s="185"/>
      <c r="T158" s="185"/>
      <c r="U158" s="185"/>
      <c r="V158" s="185"/>
      <c r="W158" s="185"/>
      <c r="X158" s="185"/>
      <c r="Y158" s="185"/>
      <c r="Z158" s="185"/>
      <c r="AA158" s="185"/>
      <c r="AB158" s="185"/>
      <c r="AC158" s="185"/>
      <c r="AD158" s="185"/>
      <c r="AE158" s="185"/>
      <c r="AF158" s="185"/>
      <c r="AG158" s="185"/>
      <c r="AH158" s="185"/>
      <c r="AI158" s="185"/>
      <c r="AJ158" s="185"/>
      <c r="AK158" s="185"/>
      <c r="AL158" s="185"/>
      <c r="AM158" s="185"/>
      <c r="AN158" s="185"/>
      <c r="AO158" s="185"/>
      <c r="AP158" s="185"/>
      <c r="AQ158" s="185"/>
      <c r="AR158" s="185"/>
      <c r="AS158" s="185"/>
      <c r="AT158" s="185"/>
      <c r="AU158" s="185"/>
      <c r="AV158" s="185"/>
      <c r="AW158" s="185"/>
      <c r="AX158" s="185"/>
      <c r="AY158" s="185"/>
      <c r="AZ158" s="185"/>
      <c r="BA158" s="185"/>
      <c r="BB158" s="185"/>
      <c r="BC158" s="185"/>
    </row>
    <row r="159" spans="1:55" s="186" customFormat="1" ht="114.75" x14ac:dyDescent="0.2">
      <c r="A159" s="183" t="s">
        <v>823</v>
      </c>
      <c r="B159" s="184" t="s">
        <v>360</v>
      </c>
      <c r="C159" s="184" t="s">
        <v>694</v>
      </c>
      <c r="D159" s="184" t="s">
        <v>829</v>
      </c>
      <c r="E159" s="184" t="s">
        <v>624</v>
      </c>
      <c r="F159" s="183" t="s">
        <v>617</v>
      </c>
      <c r="G159" s="184" t="s">
        <v>304</v>
      </c>
      <c r="H159" s="184" t="s">
        <v>707</v>
      </c>
      <c r="I159" s="184" t="s">
        <v>451</v>
      </c>
      <c r="J159" s="184" t="s">
        <v>702</v>
      </c>
      <c r="K159" s="184" t="s">
        <v>597</v>
      </c>
      <c r="L159" s="183" t="s">
        <v>755</v>
      </c>
      <c r="M159" s="184" t="str">
        <f>CONCATENATE(UKPower!$D$54,", for ",UKPower!$E$35,", for ",UKPower!$D$44, " and settled ",UKPower!$D$48," quoted in ",UKPower!$D$60, " per ", UKPower!$D$63,UKPower!$B$66)</f>
        <v>A Transaction under which the Swaption Buyer has the right,  in relation to the Swaption Seller (the Buyer) in return for payment of the Premium, and after exercise of the Put Swaption no later than the Exercise Date, to receive a Difference Payment from the Buyer, where the Strike Price is above the Average Reference Price, and the obligation to pay a Difference Payment to the Seller where the Strike Price is below the Average Reference Price, for half hours between 00:00 a.m. on 1st October and 00:00 a.m. on 1st October one year year, for Pool Purchase Price in £/MWh, which is the sum of LOLP (Loss of Load Probability) and SMP (System Marginal Price), as published for each half-hour by England and Wales Pool and settled against the average of half-hour periods in EFA slots WD1, WD2, WD6 and all weekends, according to the EFA (Electricity Forward Agreement) calendar defined under the England and Wales Pool Rules quoted in Pounds Sterling per Megawatt (1,000,000 watts) hour of electricity, where watt is a unit of electrical power equivalent to one joule per second, pursuant to any master agreement between the Parties, or if no master agreement is in effect, the GTCs for UK Power under the EFA Terms Edition 2 1991 as amended in this website (or its successor).</v>
      </c>
      <c r="N159" s="185"/>
      <c r="O159" s="185"/>
      <c r="P159" s="185"/>
      <c r="Q159" s="185"/>
      <c r="R159" s="185"/>
      <c r="S159" s="185"/>
      <c r="T159" s="185"/>
      <c r="U159" s="185"/>
      <c r="V159" s="185"/>
      <c r="W159" s="185"/>
      <c r="X159" s="185"/>
      <c r="Y159" s="185"/>
      <c r="Z159" s="185"/>
      <c r="AA159" s="185"/>
      <c r="AB159" s="185"/>
      <c r="AC159" s="185"/>
      <c r="AD159" s="185"/>
      <c r="AE159" s="185"/>
      <c r="AF159" s="185"/>
      <c r="AG159" s="185"/>
      <c r="AH159" s="185"/>
      <c r="AI159" s="185"/>
      <c r="AJ159" s="185"/>
      <c r="AK159" s="185"/>
      <c r="AL159" s="185"/>
      <c r="AM159" s="185"/>
      <c r="AN159" s="185"/>
      <c r="AO159" s="185"/>
      <c r="AP159" s="185"/>
      <c r="AQ159" s="185"/>
      <c r="AR159" s="185"/>
      <c r="AS159" s="185"/>
      <c r="AT159" s="185"/>
      <c r="AU159" s="185"/>
      <c r="AV159" s="185"/>
      <c r="AW159" s="185"/>
      <c r="AX159" s="185"/>
      <c r="AY159" s="185"/>
      <c r="AZ159" s="185"/>
      <c r="BA159" s="185"/>
      <c r="BB159" s="185"/>
      <c r="BC159" s="185"/>
    </row>
    <row r="160" spans="1:55" s="186" customFormat="1" ht="114.75" x14ac:dyDescent="0.2">
      <c r="A160" s="183" t="s">
        <v>823</v>
      </c>
      <c r="B160" s="184" t="s">
        <v>360</v>
      </c>
      <c r="C160" s="184" t="s">
        <v>694</v>
      </c>
      <c r="D160" s="184" t="s">
        <v>829</v>
      </c>
      <c r="E160" s="183" t="s">
        <v>623</v>
      </c>
      <c r="F160" s="184" t="s">
        <v>620</v>
      </c>
      <c r="G160" s="184" t="s">
        <v>305</v>
      </c>
      <c r="H160" s="184" t="s">
        <v>707</v>
      </c>
      <c r="I160" s="184" t="s">
        <v>451</v>
      </c>
      <c r="J160" s="184" t="s">
        <v>702</v>
      </c>
      <c r="K160" s="184" t="s">
        <v>597</v>
      </c>
      <c r="L160" s="183" t="s">
        <v>755</v>
      </c>
      <c r="M160" s="184" t="str">
        <f>CONCATENATE(UKPower!$D$53," for ",UKPower!$E$36,", for ",UKPower!$D$44, " and settled ",UKPower!$D$48," quoted in ",UKPower!$D$60, " per ", UKPower!$D$63,UKPower!$B$66)</f>
        <v>A Transaction under which the Swaption Buyer has the right, in relation to the Swaption Seller (the Seller) in return for payment of the Premium, and after exercise of the Call Swaption no later than the Exercise Date, to receive a Difference Payment from the Seller, where the Average Reference Price is above the Strike Price, and the obligation to pay a Difference Payment to the Seller where the Average Reference Price is below the Strike Price for half hours between 11:00 p.m. on 31st March and 11:00 p.m. on  31st March one year later, for Pool Purchase Price in £/MWh, which is the sum of LOLP (Loss of Load Probability) and SMP (System Marginal Price), as published for each half-hour by England and Wales Pool and settled against the average of half-hour periods in EFA slots WD1, WD2, WD6 and all weekends, according to the EFA (Electricity Forward Agreement) calendar defined under the England and Wales Pool Rules quoted in Pounds Sterling per Megawatt (1,000,000 watts) hour of electricity, where watt is a unit of electrical power equivalent to one joule per second, pursuant to any master agreement between the Parties, or if no master agreement is in effect, the GTCs for UK Power under the EFA Terms Edition 2 1991 as amended in this website (or its successor).</v>
      </c>
      <c r="N160" s="185"/>
      <c r="O160" s="185"/>
      <c r="P160" s="185"/>
      <c r="Q160" s="185"/>
      <c r="R160" s="185"/>
      <c r="S160" s="185"/>
      <c r="T160" s="185"/>
      <c r="U160" s="185"/>
      <c r="V160" s="185"/>
      <c r="W160" s="185"/>
      <c r="X160" s="185"/>
      <c r="Y160" s="185"/>
      <c r="Z160" s="185"/>
      <c r="AA160" s="185"/>
      <c r="AB160" s="185"/>
      <c r="AC160" s="185"/>
      <c r="AD160" s="185"/>
      <c r="AE160" s="185"/>
      <c r="AF160" s="185"/>
      <c r="AG160" s="185"/>
      <c r="AH160" s="185"/>
      <c r="AI160" s="185"/>
      <c r="AJ160" s="185"/>
      <c r="AK160" s="185"/>
      <c r="AL160" s="185"/>
      <c r="AM160" s="185"/>
      <c r="AN160" s="185"/>
      <c r="AO160" s="185"/>
      <c r="AP160" s="185"/>
      <c r="AQ160" s="185"/>
      <c r="AR160" s="185"/>
      <c r="AS160" s="185"/>
      <c r="AT160" s="185"/>
      <c r="AU160" s="185"/>
      <c r="AV160" s="185"/>
      <c r="AW160" s="185"/>
      <c r="AX160" s="185"/>
      <c r="AY160" s="185"/>
      <c r="AZ160" s="185"/>
      <c r="BA160" s="185"/>
      <c r="BB160" s="185"/>
      <c r="BC160" s="185"/>
    </row>
    <row r="161" spans="1:55" s="186" customFormat="1" ht="127.5" x14ac:dyDescent="0.2">
      <c r="A161" s="183" t="s">
        <v>823</v>
      </c>
      <c r="B161" s="184" t="s">
        <v>360</v>
      </c>
      <c r="C161" s="184" t="s">
        <v>694</v>
      </c>
      <c r="D161" s="184" t="s">
        <v>829</v>
      </c>
      <c r="E161" s="184" t="s">
        <v>624</v>
      </c>
      <c r="F161" s="184" t="s">
        <v>620</v>
      </c>
      <c r="G161" s="184" t="s">
        <v>306</v>
      </c>
      <c r="H161" s="184" t="s">
        <v>707</v>
      </c>
      <c r="I161" s="184" t="s">
        <v>451</v>
      </c>
      <c r="J161" s="184" t="s">
        <v>699</v>
      </c>
      <c r="K161" s="184" t="s">
        <v>597</v>
      </c>
      <c r="L161" s="183" t="s">
        <v>755</v>
      </c>
      <c r="M161" s="184" t="str">
        <f>CONCATENATE(UKPower!$D$54," for ",UKPower!$E$28,", for ",UKPower!$D$44, " and settled ",UKPower!$D$49," quoted in ",UKPower!$D$60, " per ", UKPower!$D$63,UKPower!$B$66)</f>
        <v>A Transaction under which the Swaption Buyer has the right,  in relation to the Swaption Seller (the Buyer) in return for payment of the Premium, and after exercise of the Put Swaption no later than the Exercise Date, to receive a Difference Payment from the Buyer, where the Strike Price is above the Average Reference Price, and the obligation to pay a Difference Payment to the Seller where the Strike Price is below the Average Reference Price for half-hour periods between EFA weeks 14 and 39 inclusive, according to the EFA (Electricity Forward Agreement) calendar under the England and Wales Pool Rules, for Pool Purchase Price in £/MWh, which is the sum of LOLP (Loss of Load Probability) and SMP (System Marginal Price), as published for each half-hour by England and Wales Pool and settled against the average of all half-hour periods with doubled volumes for half-hour periods in EFA slots WD3, WD4 and WD5, according to the EFA (Electricity Forward Agreement) calendar defined under the England and Wales Pool Rules quoted in Pounds Sterling per Megawatt (1,000,000 watts) hour of electricity, where watt is a unit of electrical power equivalent to one joule per second, pursuant to any master agreement between the Parties, or if no master agreement is in effect, the GTCs for UK Power under the EFA Terms Edition 2 1991 as amended in this website (or its successor).</v>
      </c>
      <c r="N161" s="185"/>
      <c r="O161" s="185"/>
      <c r="P161" s="185"/>
      <c r="Q161" s="185"/>
      <c r="R161" s="185"/>
      <c r="S161" s="185"/>
      <c r="T161" s="185"/>
      <c r="U161" s="185"/>
      <c r="V161" s="185"/>
      <c r="W161" s="185"/>
      <c r="X161" s="185"/>
      <c r="Y161" s="185"/>
      <c r="Z161" s="185"/>
      <c r="AA161" s="185"/>
      <c r="AB161" s="185"/>
      <c r="AC161" s="185"/>
      <c r="AD161" s="185"/>
      <c r="AE161" s="185"/>
      <c r="AF161" s="185"/>
      <c r="AG161" s="185"/>
      <c r="AH161" s="185"/>
      <c r="AI161" s="185"/>
      <c r="AJ161" s="185"/>
      <c r="AK161" s="185"/>
      <c r="AL161" s="185"/>
      <c r="AM161" s="185"/>
      <c r="AN161" s="185"/>
      <c r="AO161" s="185"/>
      <c r="AP161" s="185"/>
      <c r="AQ161" s="185"/>
      <c r="AR161" s="185"/>
      <c r="AS161" s="185"/>
      <c r="AT161" s="185"/>
      <c r="AU161" s="185"/>
      <c r="AV161" s="185"/>
      <c r="AW161" s="185"/>
      <c r="AX161" s="185"/>
      <c r="AY161" s="185"/>
      <c r="AZ161" s="185"/>
      <c r="BA161" s="185"/>
      <c r="BB161" s="185"/>
      <c r="BC161" s="185"/>
    </row>
    <row r="162" spans="1:55" s="186" customFormat="1" ht="114.75" x14ac:dyDescent="0.2">
      <c r="A162" s="183" t="s">
        <v>823</v>
      </c>
      <c r="B162" s="184" t="s">
        <v>360</v>
      </c>
      <c r="C162" s="184" t="s">
        <v>694</v>
      </c>
      <c r="D162" s="184" t="s">
        <v>829</v>
      </c>
      <c r="E162" s="183" t="s">
        <v>623</v>
      </c>
      <c r="F162" s="183" t="s">
        <v>617</v>
      </c>
      <c r="G162" s="184" t="s">
        <v>307</v>
      </c>
      <c r="H162" s="184" t="s">
        <v>707</v>
      </c>
      <c r="I162" s="184" t="s">
        <v>451</v>
      </c>
      <c r="J162" s="184" t="s">
        <v>699</v>
      </c>
      <c r="K162" s="184" t="s">
        <v>597</v>
      </c>
      <c r="L162" s="183" t="s">
        <v>755</v>
      </c>
      <c r="M162" s="184" t="str">
        <f>CONCATENATE(UKPower!$D$53,", for ",UKPower!$E$31,", for ",UKPower!$D$44, " and settled ",UKPower!$D$49," quoted in ",UKPower!$D$60, " per ", UKPower!$D$63,UKPower!$B$66)</f>
        <v>A Transaction under which the Swaption Buyer has the right, in relation to the Swaption Seller (the Seller) in return for payment of the Premium, and after exercise of the Call Swaption no later than the Exercise Date, to receive a Difference Payment from the Seller, where the Average Reference Price is above the Strike Price, and the obligation to pay a Difference Payment to the Seller where the Average Reference Price is below the Strike Price, for half-hour periods between 00:00 a.m. on 1st April and 00:00 a.m. on the 1st October, for Pool Purchase Price in £/MWh, which is the sum of LOLP (Loss of Load Probability) and SMP (System Marginal Price), as published for each half-hour by England and Wales Pool and settled against the average of all half-hour periods with doubled volumes for half-hour periods in EFA slots WD3, WD4 and WD5, according to the EFA (Electricity Forward Agreement) calendar defined under the England and Wales Pool Rules quoted in Pounds Sterling per Megawatt (1,000,000 watts) hour of electricity, where watt is a unit of electrical power equivalent to one joule per second, pursuant to any master agreement between the Parties, or if no master agreement is in effect, the GTCs for UK Power under the EFA Terms Edition 2 1991 as amended in this website (or its successor).</v>
      </c>
      <c r="N162" s="185"/>
      <c r="O162" s="185"/>
      <c r="P162" s="185"/>
      <c r="Q162" s="185"/>
      <c r="R162" s="185"/>
      <c r="S162" s="185"/>
      <c r="T162" s="185"/>
      <c r="U162" s="185"/>
      <c r="V162" s="185"/>
      <c r="W162" s="185"/>
      <c r="X162" s="185"/>
      <c r="Y162" s="185"/>
      <c r="Z162" s="185"/>
      <c r="AA162" s="185"/>
      <c r="AB162" s="185"/>
      <c r="AC162" s="185"/>
      <c r="AD162" s="185"/>
      <c r="AE162" s="185"/>
      <c r="AF162" s="185"/>
      <c r="AG162" s="185"/>
      <c r="AH162" s="185"/>
      <c r="AI162" s="185"/>
      <c r="AJ162" s="185"/>
      <c r="AK162" s="185"/>
      <c r="AL162" s="185"/>
      <c r="AM162" s="185"/>
      <c r="AN162" s="185"/>
      <c r="AO162" s="185"/>
      <c r="AP162" s="185"/>
      <c r="AQ162" s="185"/>
      <c r="AR162" s="185"/>
      <c r="AS162" s="185"/>
      <c r="AT162" s="185"/>
      <c r="AU162" s="185"/>
      <c r="AV162" s="185"/>
      <c r="AW162" s="185"/>
      <c r="AX162" s="185"/>
      <c r="AY162" s="185"/>
      <c r="AZ162" s="185"/>
      <c r="BA162" s="185"/>
      <c r="BB162" s="185"/>
      <c r="BC162" s="185"/>
    </row>
    <row r="163" spans="1:55" s="186" customFormat="1" ht="127.5" x14ac:dyDescent="0.2">
      <c r="A163" s="183" t="s">
        <v>823</v>
      </c>
      <c r="B163" s="184" t="s">
        <v>360</v>
      </c>
      <c r="C163" s="184" t="s">
        <v>694</v>
      </c>
      <c r="D163" s="184" t="s">
        <v>829</v>
      </c>
      <c r="E163" s="184" t="s">
        <v>624</v>
      </c>
      <c r="F163" s="184" t="s">
        <v>620</v>
      </c>
      <c r="G163" s="184" t="s">
        <v>873</v>
      </c>
      <c r="H163" s="184" t="s">
        <v>707</v>
      </c>
      <c r="I163" s="184" t="s">
        <v>451</v>
      </c>
      <c r="J163" s="184" t="s">
        <v>699</v>
      </c>
      <c r="K163" s="184" t="s">
        <v>597</v>
      </c>
      <c r="L163" s="183" t="s">
        <v>755</v>
      </c>
      <c r="M163" s="184" t="str">
        <f>CONCATENATE(UKPower!$D$54," for ",UKPower!$E$32,", for ",UKPower!$D$44, " and settled ",UKPower!$D$49," quoted in ",UKPower!$D$60, " per ", UKPower!$D$63,UKPower!$B$66)</f>
        <v>A Transaction under which the Swaption Buyer has the right,  in relation to the Swaption Seller (the Buyer) in return for payment of the Premium, and after exercise of the Put Swaption no later than the Exercise Date, to receive a Difference Payment from the Buyer, where the Strike Price is above the Average Reference Price, and the obligation to pay a Difference Payment to the Seller where the Strike Price is below the Average Reference Price for half hours between 11:00 p.m. on the last day of the previous EFA month and 11:00 p.m. on the last day of the EFA month, for Pool Purchase Price in £/MWh, which is the sum of LOLP (Loss of Load Probability) and SMP (System Marginal Price), as published for each half-hour by England and Wales Pool and settled against the average of all half-hour periods with doubled volumes for half-hour periods in EFA slots WD3, WD4 and WD5, according to the EFA (Electricity Forward Agreement) calendar defined under the England and Wales Pool Rules quoted in Pounds Sterling per Megawatt (1,000,000 watts) hour of electricity, where watt is a unit of electrical power equivalent to one joule per second, pursuant to any master agreement between the Parties, or if no master agreement is in effect, the GTCs for UK Power under the EFA Terms Edition 2 1991 as amended in this website (or its successor).</v>
      </c>
      <c r="N163" s="185"/>
      <c r="O163" s="185"/>
      <c r="P163" s="185"/>
      <c r="Q163" s="185"/>
      <c r="R163" s="185"/>
      <c r="S163" s="185"/>
      <c r="T163" s="185"/>
      <c r="U163" s="185"/>
      <c r="V163" s="185"/>
      <c r="W163" s="185"/>
      <c r="X163" s="185"/>
      <c r="Y163" s="185"/>
      <c r="Z163" s="185"/>
      <c r="AA163" s="185"/>
      <c r="AB163" s="185"/>
      <c r="AC163" s="185"/>
      <c r="AD163" s="185"/>
      <c r="AE163" s="185"/>
      <c r="AF163" s="185"/>
      <c r="AG163" s="185"/>
      <c r="AH163" s="185"/>
      <c r="AI163" s="185"/>
      <c r="AJ163" s="185"/>
      <c r="AK163" s="185"/>
      <c r="AL163" s="185"/>
      <c r="AM163" s="185"/>
      <c r="AN163" s="185"/>
      <c r="AO163" s="185"/>
      <c r="AP163" s="185"/>
      <c r="AQ163" s="185"/>
      <c r="AR163" s="185"/>
      <c r="AS163" s="185"/>
      <c r="AT163" s="185"/>
      <c r="AU163" s="185"/>
      <c r="AV163" s="185"/>
      <c r="AW163" s="185"/>
      <c r="AX163" s="185"/>
      <c r="AY163" s="185"/>
      <c r="AZ163" s="185"/>
      <c r="BA163" s="185"/>
      <c r="BB163" s="185"/>
      <c r="BC163" s="185"/>
    </row>
    <row r="164" spans="1:55" s="186" customFormat="1" ht="114.75" x14ac:dyDescent="0.2">
      <c r="A164" s="183" t="s">
        <v>823</v>
      </c>
      <c r="B164" s="184" t="s">
        <v>360</v>
      </c>
      <c r="C164" s="184" t="s">
        <v>694</v>
      </c>
      <c r="D164" s="184" t="s">
        <v>829</v>
      </c>
      <c r="E164" s="183" t="s">
        <v>623</v>
      </c>
      <c r="F164" s="183" t="s">
        <v>617</v>
      </c>
      <c r="G164" s="184" t="s">
        <v>304</v>
      </c>
      <c r="H164" s="184" t="s">
        <v>707</v>
      </c>
      <c r="I164" s="184" t="s">
        <v>451</v>
      </c>
      <c r="J164" s="184" t="s">
        <v>699</v>
      </c>
      <c r="K164" s="184" t="s">
        <v>597</v>
      </c>
      <c r="L164" s="183" t="s">
        <v>755</v>
      </c>
      <c r="M164" s="184" t="str">
        <f>CONCATENATE(UKPower!$D$53,", for ",UKPower!$E$35,", for ",UKPower!$D$44, " and settled ",UKPower!$D$49," quoted in ",UKPower!$D$60, " per ", UKPower!$D$63,UKPower!$B$66)</f>
        <v>A Transaction under which the Swaption Buyer has the right, in relation to the Swaption Seller (the Seller) in return for payment of the Premium, and after exercise of the Call Swaption no later than the Exercise Date, to receive a Difference Payment from the Seller, where the Average Reference Price is above the Strike Price, and the obligation to pay a Difference Payment to the Seller where the Average Reference Price is below the Strike Price, for half hours between 00:00 a.m. on 1st October and 00:00 a.m. on 1st October one year year, for Pool Purchase Price in £/MWh, which is the sum of LOLP (Loss of Load Probability) and SMP (System Marginal Price), as published for each half-hour by England and Wales Pool and settled against the average of all half-hour periods with doubled volumes for half-hour periods in EFA slots WD3, WD4 and WD5, according to the EFA (Electricity Forward Agreement) calendar defined under the England and Wales Pool Rules quoted in Pounds Sterling per Megawatt (1,000,000 watts) hour of electricity, where watt is a unit of electrical power equivalent to one joule per second, pursuant to any master agreement between the Parties, or if no master agreement is in effect, the GTCs for UK Power under the EFA Terms Edition 2 1991 as amended in this website (or its successor).</v>
      </c>
      <c r="N164" s="185"/>
      <c r="O164" s="185"/>
      <c r="P164" s="185"/>
      <c r="Q164" s="185"/>
      <c r="R164" s="185"/>
      <c r="S164" s="185"/>
      <c r="T164" s="185"/>
      <c r="U164" s="185"/>
      <c r="V164" s="185"/>
      <c r="W164" s="185"/>
      <c r="X164" s="185"/>
      <c r="Y164" s="185"/>
      <c r="Z164" s="185"/>
      <c r="AA164" s="185"/>
      <c r="AB164" s="185"/>
      <c r="AC164" s="185"/>
      <c r="AD164" s="185"/>
      <c r="AE164" s="185"/>
      <c r="AF164" s="185"/>
      <c r="AG164" s="185"/>
      <c r="AH164" s="185"/>
      <c r="AI164" s="185"/>
      <c r="AJ164" s="185"/>
      <c r="AK164" s="185"/>
      <c r="AL164" s="185"/>
      <c r="AM164" s="185"/>
      <c r="AN164" s="185"/>
      <c r="AO164" s="185"/>
      <c r="AP164" s="185"/>
      <c r="AQ164" s="185"/>
      <c r="AR164" s="185"/>
      <c r="AS164" s="185"/>
      <c r="AT164" s="185"/>
      <c r="AU164" s="185"/>
      <c r="AV164" s="185"/>
      <c r="AW164" s="185"/>
      <c r="AX164" s="185"/>
      <c r="AY164" s="185"/>
      <c r="AZ164" s="185"/>
      <c r="BA164" s="185"/>
      <c r="BB164" s="185"/>
      <c r="BC164" s="185"/>
    </row>
    <row r="165" spans="1:55" s="186" customFormat="1" ht="114.75" x14ac:dyDescent="0.2">
      <c r="A165" s="183" t="s">
        <v>823</v>
      </c>
      <c r="B165" s="184" t="s">
        <v>360</v>
      </c>
      <c r="C165" s="184" t="s">
        <v>694</v>
      </c>
      <c r="D165" s="184" t="s">
        <v>829</v>
      </c>
      <c r="E165" s="184" t="s">
        <v>624</v>
      </c>
      <c r="F165" s="184" t="s">
        <v>620</v>
      </c>
      <c r="G165" s="184" t="s">
        <v>305</v>
      </c>
      <c r="H165" s="184" t="s">
        <v>707</v>
      </c>
      <c r="I165" s="184" t="s">
        <v>451</v>
      </c>
      <c r="J165" s="184" t="s">
        <v>699</v>
      </c>
      <c r="K165" s="184" t="s">
        <v>597</v>
      </c>
      <c r="L165" s="183" t="s">
        <v>755</v>
      </c>
      <c r="M165" s="184" t="str">
        <f>CONCATENATE(UKPower!$D$54," for ",UKPower!$E$36,", for ",UKPower!$D$44, " and settled ",UKPower!$D$49," quoted in ",UKPower!$D$60, " per ", UKPower!$D$63,UKPower!$B$66)</f>
        <v>A Transaction under which the Swaption Buyer has the right,  in relation to the Swaption Seller (the Buyer) in return for payment of the Premium, and after exercise of the Put Swaption no later than the Exercise Date, to receive a Difference Payment from the Buyer, where the Strike Price is above the Average Reference Price, and the obligation to pay a Difference Payment to the Seller where the Strike Price is below the Average Reference Price for half hours between 11:00 p.m. on 31st March and 11:00 p.m. on  31st March one year later, for Pool Purchase Price in £/MWh, which is the sum of LOLP (Loss of Load Probability) and SMP (System Marginal Price), as published for each half-hour by England and Wales Pool and settled against the average of all half-hour periods with doubled volumes for half-hour periods in EFA slots WD3, WD4 and WD5, according to the EFA (Electricity Forward Agreement) calendar defined under the England and Wales Pool Rules quoted in Pounds Sterling per Megawatt (1,000,000 watts) hour of electricity, where watt is a unit of electrical power equivalent to one joule per second, pursuant to any master agreement between the Parties, or if no master agreement is in effect, the GTCs for UK Power under the EFA Terms Edition 2 1991 as amended in this website (or its successor).</v>
      </c>
      <c r="N165" s="185"/>
      <c r="O165" s="185"/>
      <c r="P165" s="185"/>
      <c r="Q165" s="185"/>
      <c r="R165" s="185"/>
      <c r="S165" s="185"/>
      <c r="T165" s="185"/>
      <c r="U165" s="185"/>
      <c r="V165" s="185"/>
      <c r="W165" s="185"/>
      <c r="X165" s="185"/>
      <c r="Y165" s="185"/>
      <c r="Z165" s="185"/>
      <c r="AA165" s="185"/>
      <c r="AB165" s="185"/>
      <c r="AC165" s="185"/>
      <c r="AD165" s="185"/>
      <c r="AE165" s="185"/>
      <c r="AF165" s="185"/>
      <c r="AG165" s="185"/>
      <c r="AH165" s="185"/>
      <c r="AI165" s="185"/>
      <c r="AJ165" s="185"/>
      <c r="AK165" s="185"/>
      <c r="AL165" s="185"/>
      <c r="AM165" s="185"/>
      <c r="AN165" s="185"/>
      <c r="AO165" s="185"/>
      <c r="AP165" s="185"/>
      <c r="AQ165" s="185"/>
      <c r="AR165" s="185"/>
      <c r="AS165" s="185"/>
      <c r="AT165" s="185"/>
      <c r="AU165" s="185"/>
      <c r="AV165" s="185"/>
      <c r="AW165" s="185"/>
      <c r="AX165" s="185"/>
      <c r="AY165" s="185"/>
      <c r="AZ165" s="185"/>
      <c r="BA165" s="185"/>
      <c r="BB165" s="185"/>
      <c r="BC165" s="185"/>
    </row>
    <row r="166" spans="1:55" s="186" customFormat="1" ht="127.5" x14ac:dyDescent="0.2">
      <c r="A166" s="183" t="s">
        <v>823</v>
      </c>
      <c r="B166" s="184" t="s">
        <v>360</v>
      </c>
      <c r="C166" s="184" t="s">
        <v>694</v>
      </c>
      <c r="D166" s="184" t="s">
        <v>829</v>
      </c>
      <c r="E166" s="183" t="s">
        <v>623</v>
      </c>
      <c r="F166" s="184" t="s">
        <v>620</v>
      </c>
      <c r="G166" s="184" t="s">
        <v>306</v>
      </c>
      <c r="H166" s="184" t="s">
        <v>707</v>
      </c>
      <c r="I166" s="184" t="s">
        <v>451</v>
      </c>
      <c r="J166" s="184" t="s">
        <v>700</v>
      </c>
      <c r="K166" s="184" t="s">
        <v>597</v>
      </c>
      <c r="L166" s="183" t="s">
        <v>755</v>
      </c>
      <c r="M166" s="184" t="str">
        <f>CONCATENATE(UKPower!$D$53," for ",UKPower!$E$28,", for ",UKPower!$D$44, " and settled ",UKPower!$D$50," quoted in ",UKPower!$D$60, " per ", UKPower!$D$63,UKPower!$B$66)</f>
        <v>A Transaction under which the Swaption Buyer has the right, in relation to the Swaption Seller (the Seller) in return for payment of the Premium, and after exercise of the Call Swaption no later than the Exercise Date, to receive a Difference Payment from the Seller, where the Average Reference Price is above the Strike Price, and the obligation to pay a Difference Payment to the Seller where the Average Reference Price is below the Strike Price for half-hour periods between EFA weeks 14 and 39 inclusive, according to the EFA (Electricity Forward Agreement) calendar under the England and Wales Pool Rules, for Pool Purchase Price in £/MWh, which is the sum of LOLP (Loss of Load Probability) and SMP (System Marginal Price), as published for each half-hour by England and Wales Pool and settled against the average of half-hour periods in EFA slots WD3, WD4, WD5 and WD6, according to the EFA (Electricity Forward Agreement) calendar defined under the England and Wales Pool Rules quoted in Pounds Sterling per Megawatt (1,000,000 watts) hour of electricity, where watt is a unit of electrical power equivalent to one joule per second, pursuant to any master agreement between the Parties, or if no master agreement is in effect, the GTCs for UK Power under the EFA Terms Edition 2 1991 as amended in this website (or its successor).</v>
      </c>
      <c r="N166" s="185"/>
      <c r="O166" s="185"/>
      <c r="P166" s="185"/>
      <c r="Q166" s="185"/>
      <c r="R166" s="185"/>
      <c r="S166" s="185"/>
      <c r="T166" s="185"/>
      <c r="U166" s="185"/>
      <c r="V166" s="185"/>
      <c r="W166" s="185"/>
      <c r="X166" s="185"/>
      <c r="Y166" s="185"/>
      <c r="Z166" s="185"/>
      <c r="AA166" s="185"/>
      <c r="AB166" s="185"/>
      <c r="AC166" s="185"/>
      <c r="AD166" s="185"/>
      <c r="AE166" s="185"/>
      <c r="AF166" s="185"/>
      <c r="AG166" s="185"/>
      <c r="AH166" s="185"/>
      <c r="AI166" s="185"/>
      <c r="AJ166" s="185"/>
      <c r="AK166" s="185"/>
      <c r="AL166" s="185"/>
      <c r="AM166" s="185"/>
      <c r="AN166" s="185"/>
      <c r="AO166" s="185"/>
      <c r="AP166" s="185"/>
      <c r="AQ166" s="185"/>
      <c r="AR166" s="185"/>
      <c r="AS166" s="185"/>
      <c r="AT166" s="185"/>
      <c r="AU166" s="185"/>
      <c r="AV166" s="185"/>
      <c r="AW166" s="185"/>
      <c r="AX166" s="185"/>
      <c r="AY166" s="185"/>
      <c r="AZ166" s="185"/>
      <c r="BA166" s="185"/>
      <c r="BB166" s="185"/>
      <c r="BC166" s="185"/>
    </row>
    <row r="167" spans="1:55" s="186" customFormat="1" ht="114.75" x14ac:dyDescent="0.2">
      <c r="A167" s="183" t="s">
        <v>823</v>
      </c>
      <c r="B167" s="184" t="s">
        <v>360</v>
      </c>
      <c r="C167" s="184" t="s">
        <v>694</v>
      </c>
      <c r="D167" s="184" t="s">
        <v>829</v>
      </c>
      <c r="E167" s="184" t="s">
        <v>624</v>
      </c>
      <c r="F167" s="183" t="s">
        <v>617</v>
      </c>
      <c r="G167" s="184" t="s">
        <v>307</v>
      </c>
      <c r="H167" s="184" t="s">
        <v>707</v>
      </c>
      <c r="I167" s="184" t="s">
        <v>451</v>
      </c>
      <c r="J167" s="184" t="s">
        <v>700</v>
      </c>
      <c r="K167" s="184" t="s">
        <v>597</v>
      </c>
      <c r="L167" s="183" t="s">
        <v>755</v>
      </c>
      <c r="M167" s="184" t="str">
        <f>CONCATENATE(UKPower!$D$54,", for ",UKPower!$E$31,", for ",UKPower!$D$44, " and settled ",UKPower!$D$50," quoted in ",UKPower!$D$60, " per ", UKPower!$D$63,UKPower!$B$66)</f>
        <v>A Transaction under which the Swaption Buyer has the right,  in relation to the Swaption Seller (the Buyer) in return for payment of the Premium, and after exercise of the Put Swaption no later than the Exercise Date, to receive a Difference Payment from the Buyer, where the Strike Price is above the Average Reference Price, and the obligation to pay a Difference Payment to the Seller where the Strike Price is below the Average Reference Price, for half-hour periods between 00:00 a.m. on 1st April and 00:00 a.m. on the 1st October, for Pool Purchase Price in £/MWh, which is the sum of LOLP (Loss of Load Probability) and SMP (System Marginal Price), as published for each half-hour by England and Wales Pool and settled against the average of half-hour periods in EFA slots WD3, WD4, WD5 and WD6, according to the EFA (Electricity Forward Agreement) calendar defined under the England and Wales Pool Rules quoted in Pounds Sterling per Megawatt (1,000,000 watts) hour of electricity, where watt is a unit of electrical power equivalent to one joule per second, pursuant to any master agreement between the Parties, or if no master agreement is in effect, the GTCs for UK Power under the EFA Terms Edition 2 1991 as amended in this website (or its successor).</v>
      </c>
      <c r="N167" s="185"/>
      <c r="O167" s="185"/>
      <c r="P167" s="185"/>
      <c r="Q167" s="185"/>
      <c r="R167" s="185"/>
      <c r="S167" s="185"/>
      <c r="T167" s="185"/>
      <c r="U167" s="185"/>
      <c r="V167" s="185"/>
      <c r="W167" s="185"/>
      <c r="X167" s="185"/>
      <c r="Y167" s="185"/>
      <c r="Z167" s="185"/>
      <c r="AA167" s="185"/>
      <c r="AB167" s="185"/>
      <c r="AC167" s="185"/>
      <c r="AD167" s="185"/>
      <c r="AE167" s="185"/>
      <c r="AF167" s="185"/>
      <c r="AG167" s="185"/>
      <c r="AH167" s="185"/>
      <c r="AI167" s="185"/>
      <c r="AJ167" s="185"/>
      <c r="AK167" s="185"/>
      <c r="AL167" s="185"/>
      <c r="AM167" s="185"/>
      <c r="AN167" s="185"/>
      <c r="AO167" s="185"/>
      <c r="AP167" s="185"/>
      <c r="AQ167" s="185"/>
      <c r="AR167" s="185"/>
      <c r="AS167" s="185"/>
      <c r="AT167" s="185"/>
      <c r="AU167" s="185"/>
      <c r="AV167" s="185"/>
      <c r="AW167" s="185"/>
      <c r="AX167" s="185"/>
      <c r="AY167" s="185"/>
      <c r="AZ167" s="185"/>
      <c r="BA167" s="185"/>
      <c r="BB167" s="185"/>
      <c r="BC167" s="185"/>
    </row>
    <row r="168" spans="1:55" s="186" customFormat="1" ht="114.75" x14ac:dyDescent="0.2">
      <c r="A168" s="183" t="s">
        <v>823</v>
      </c>
      <c r="B168" s="184" t="s">
        <v>360</v>
      </c>
      <c r="C168" s="184" t="s">
        <v>694</v>
      </c>
      <c r="D168" s="184" t="s">
        <v>829</v>
      </c>
      <c r="E168" s="183" t="s">
        <v>623</v>
      </c>
      <c r="F168" s="184" t="s">
        <v>620</v>
      </c>
      <c r="G168" s="184" t="s">
        <v>873</v>
      </c>
      <c r="H168" s="184" t="s">
        <v>707</v>
      </c>
      <c r="I168" s="184" t="s">
        <v>451</v>
      </c>
      <c r="J168" s="184" t="s">
        <v>700</v>
      </c>
      <c r="K168" s="184" t="s">
        <v>597</v>
      </c>
      <c r="L168" s="183" t="s">
        <v>755</v>
      </c>
      <c r="M168" s="184" t="str">
        <f>CONCATENATE(UKPower!$D$53," for ",UKPower!$E$32,", for ",UKPower!$D$44, " and settled ",UKPower!$D$50," quoted in ",UKPower!$D$60, " per ", UKPower!$D$63,UKPower!$B$66)</f>
        <v>A Transaction under which the Swaption Buyer has the right, in relation to the Swaption Seller (the Seller) in return for payment of the Premium, and after exercise of the Call Swaption no later than the Exercise Date, to receive a Difference Payment from the Seller, where the Average Reference Price is above the Strike Price, and the obligation to pay a Difference Payment to the Seller where the Average Reference Price is below the Strike Price for half hours between 11:00 p.m. on the last day of the previous EFA month and 11:00 p.m. on the last day of the EFA month, for Pool Purchase Price in £/MWh, which is the sum of LOLP (Loss of Load Probability) and SMP (System Marginal Price), as published for each half-hour by England and Wales Pool and settled against the average of half-hour periods in EFA slots WD3, WD4, WD5 and WD6, according to the EFA (Electricity Forward Agreement) calendar defined under the England and Wales Pool Rules quoted in Pounds Sterling per Megawatt (1,000,000 watts) hour of electricity, where watt is a unit of electrical power equivalent to one joule per second, pursuant to any master agreement between the Parties, or if no master agreement is in effect, the GTCs for UK Power under the EFA Terms Edition 2 1991 as amended in this website (or its successor).</v>
      </c>
      <c r="N168" s="185"/>
      <c r="O168" s="185"/>
      <c r="P168" s="185"/>
      <c r="Q168" s="185"/>
      <c r="R168" s="185"/>
      <c r="S168" s="185"/>
      <c r="T168" s="185"/>
      <c r="U168" s="185"/>
      <c r="V168" s="185"/>
      <c r="W168" s="185"/>
      <c r="X168" s="185"/>
      <c r="Y168" s="185"/>
      <c r="Z168" s="185"/>
      <c r="AA168" s="185"/>
      <c r="AB168" s="185"/>
      <c r="AC168" s="185"/>
      <c r="AD168" s="185"/>
      <c r="AE168" s="185"/>
      <c r="AF168" s="185"/>
      <c r="AG168" s="185"/>
      <c r="AH168" s="185"/>
      <c r="AI168" s="185"/>
      <c r="AJ168" s="185"/>
      <c r="AK168" s="185"/>
      <c r="AL168" s="185"/>
      <c r="AM168" s="185"/>
      <c r="AN168" s="185"/>
      <c r="AO168" s="185"/>
      <c r="AP168" s="185"/>
      <c r="AQ168" s="185"/>
      <c r="AR168" s="185"/>
      <c r="AS168" s="185"/>
      <c r="AT168" s="185"/>
      <c r="AU168" s="185"/>
      <c r="AV168" s="185"/>
      <c r="AW168" s="185"/>
      <c r="AX168" s="185"/>
      <c r="AY168" s="185"/>
      <c r="AZ168" s="185"/>
      <c r="BA168" s="185"/>
      <c r="BB168" s="185"/>
      <c r="BC168" s="185"/>
    </row>
    <row r="169" spans="1:55" s="186" customFormat="1" ht="114.75" x14ac:dyDescent="0.2">
      <c r="A169" s="183" t="s">
        <v>823</v>
      </c>
      <c r="B169" s="184" t="s">
        <v>360</v>
      </c>
      <c r="C169" s="184" t="s">
        <v>694</v>
      </c>
      <c r="D169" s="184" t="s">
        <v>829</v>
      </c>
      <c r="E169" s="184" t="s">
        <v>624</v>
      </c>
      <c r="F169" s="183" t="s">
        <v>617</v>
      </c>
      <c r="G169" s="184" t="s">
        <v>304</v>
      </c>
      <c r="H169" s="184" t="s">
        <v>707</v>
      </c>
      <c r="I169" s="184" t="s">
        <v>451</v>
      </c>
      <c r="J169" s="184" t="s">
        <v>700</v>
      </c>
      <c r="K169" s="184" t="s">
        <v>597</v>
      </c>
      <c r="L169" s="183" t="s">
        <v>755</v>
      </c>
      <c r="M169" s="184" t="str">
        <f>CONCATENATE(UKPower!$D$54,", for ",UKPower!$E$35,", for ",UKPower!$D$44, " and settled ",UKPower!$D$50," quoted in ",UKPower!$D$60, " per ", UKPower!$D$63,UKPower!$B$66)</f>
        <v>A Transaction under which the Swaption Buyer has the right,  in relation to the Swaption Seller (the Buyer) in return for payment of the Premium, and after exercise of the Put Swaption no later than the Exercise Date, to receive a Difference Payment from the Buyer, where the Strike Price is above the Average Reference Price, and the obligation to pay a Difference Payment to the Seller where the Strike Price is below the Average Reference Price, for half hours between 00:00 a.m. on 1st October and 00:00 a.m. on 1st October one year year, for Pool Purchase Price in £/MWh, which is the sum of LOLP (Loss of Load Probability) and SMP (System Marginal Price), as published for each half-hour by England and Wales Pool and settled against the average of half-hour periods in EFA slots WD3, WD4, WD5 and WD6, according to the EFA (Electricity Forward Agreement) calendar defined under the England and Wales Pool Rules quoted in Pounds Sterling per Megawatt (1,000,000 watts) hour of electricity, where watt is a unit of electrical power equivalent to one joule per second, pursuant to any master agreement between the Parties, or if no master agreement is in effect, the GTCs for UK Power under the EFA Terms Edition 2 1991 as amended in this website (or its successor).</v>
      </c>
      <c r="N169" s="185"/>
      <c r="O169" s="185"/>
      <c r="P169" s="185"/>
      <c r="Q169" s="185"/>
      <c r="R169" s="185"/>
      <c r="S169" s="185"/>
      <c r="T169" s="185"/>
      <c r="U169" s="185"/>
      <c r="V169" s="185"/>
      <c r="W169" s="185"/>
      <c r="X169" s="185"/>
      <c r="Y169" s="185"/>
      <c r="Z169" s="185"/>
      <c r="AA169" s="185"/>
      <c r="AB169" s="185"/>
      <c r="AC169" s="185"/>
      <c r="AD169" s="185"/>
      <c r="AE169" s="185"/>
      <c r="AF169" s="185"/>
      <c r="AG169" s="185"/>
      <c r="AH169" s="185"/>
      <c r="AI169" s="185"/>
      <c r="AJ169" s="185"/>
      <c r="AK169" s="185"/>
      <c r="AL169" s="185"/>
      <c r="AM169" s="185"/>
      <c r="AN169" s="185"/>
      <c r="AO169" s="185"/>
      <c r="AP169" s="185"/>
      <c r="AQ169" s="185"/>
      <c r="AR169" s="185"/>
      <c r="AS169" s="185"/>
      <c r="AT169" s="185"/>
      <c r="AU169" s="185"/>
      <c r="AV169" s="185"/>
      <c r="AW169" s="185"/>
      <c r="AX169" s="185"/>
      <c r="AY169" s="185"/>
      <c r="AZ169" s="185"/>
      <c r="BA169" s="185"/>
      <c r="BB169" s="185"/>
      <c r="BC169" s="185"/>
    </row>
    <row r="170" spans="1:55" s="186" customFormat="1" ht="114.75" x14ac:dyDescent="0.2">
      <c r="A170" s="183" t="s">
        <v>823</v>
      </c>
      <c r="B170" s="184" t="s">
        <v>360</v>
      </c>
      <c r="C170" s="184" t="s">
        <v>694</v>
      </c>
      <c r="D170" s="184" t="s">
        <v>829</v>
      </c>
      <c r="E170" s="183" t="s">
        <v>623</v>
      </c>
      <c r="F170" s="184" t="s">
        <v>620</v>
      </c>
      <c r="G170" s="184" t="s">
        <v>305</v>
      </c>
      <c r="H170" s="184" t="s">
        <v>707</v>
      </c>
      <c r="I170" s="184" t="s">
        <v>451</v>
      </c>
      <c r="J170" s="184" t="s">
        <v>700</v>
      </c>
      <c r="K170" s="184" t="s">
        <v>597</v>
      </c>
      <c r="L170" s="183" t="s">
        <v>755</v>
      </c>
      <c r="M170" s="184" t="str">
        <f>CONCATENATE(UKPower!$D$53," for ",UKPower!$E$36,", for ",UKPower!$D$44, " and settled ",UKPower!$D$50," quoted in ",UKPower!$D$60, " per ", UKPower!$D$63,UKPower!$B$66)</f>
        <v>A Transaction under which the Swaption Buyer has the right, in relation to the Swaption Seller (the Seller) in return for payment of the Premium, and after exercise of the Call Swaption no later than the Exercise Date, to receive a Difference Payment from the Seller, where the Average Reference Price is above the Strike Price, and the obligation to pay a Difference Payment to the Seller where the Average Reference Price is below the Strike Price for half hours between 11:00 p.m. on 31st March and 11:00 p.m. on  31st March one year later, for Pool Purchase Price in £/MWh, which is the sum of LOLP (Loss of Load Probability) and SMP (System Marginal Price), as published for each half-hour by England and Wales Pool and settled against the average of half-hour periods in EFA slots WD3, WD4, WD5 and WD6, according to the EFA (Electricity Forward Agreement) calendar defined under the England and Wales Pool Rules quoted in Pounds Sterling per Megawatt (1,000,000 watts) hour of electricity, where watt is a unit of electrical power equivalent to one joule per second, pursuant to any master agreement between the Parties, or if no master agreement is in effect, the GTCs for UK Power under the EFA Terms Edition 2 1991 as amended in this website (or its successor).</v>
      </c>
      <c r="N170" s="185"/>
      <c r="O170" s="185"/>
      <c r="P170" s="185"/>
      <c r="Q170" s="185"/>
      <c r="R170" s="185"/>
      <c r="S170" s="185"/>
      <c r="T170" s="185"/>
      <c r="U170" s="185"/>
      <c r="V170" s="185"/>
      <c r="W170" s="185"/>
      <c r="X170" s="185"/>
      <c r="Y170" s="185"/>
      <c r="Z170" s="185"/>
      <c r="AA170" s="185"/>
      <c r="AB170" s="185"/>
      <c r="AC170" s="185"/>
      <c r="AD170" s="185"/>
      <c r="AE170" s="185"/>
      <c r="AF170" s="185"/>
      <c r="AG170" s="185"/>
      <c r="AH170" s="185"/>
      <c r="AI170" s="185"/>
      <c r="AJ170" s="185"/>
      <c r="AK170" s="185"/>
      <c r="AL170" s="185"/>
      <c r="AM170" s="185"/>
      <c r="AN170" s="185"/>
      <c r="AO170" s="185"/>
      <c r="AP170" s="185"/>
      <c r="AQ170" s="185"/>
      <c r="AR170" s="185"/>
      <c r="AS170" s="185"/>
      <c r="AT170" s="185"/>
      <c r="AU170" s="185"/>
      <c r="AV170" s="185"/>
      <c r="AW170" s="185"/>
      <c r="AX170" s="185"/>
      <c r="AY170" s="185"/>
      <c r="AZ170" s="185"/>
      <c r="BA170" s="185"/>
      <c r="BB170" s="185"/>
      <c r="BC170" s="185"/>
    </row>
    <row r="171" spans="1:55" s="186" customFormat="1" ht="127.5" x14ac:dyDescent="0.2">
      <c r="A171" s="183" t="s">
        <v>823</v>
      </c>
      <c r="B171" s="184" t="s">
        <v>360</v>
      </c>
      <c r="C171" s="184" t="s">
        <v>694</v>
      </c>
      <c r="D171" s="184" t="s">
        <v>829</v>
      </c>
      <c r="E171" s="184" t="s">
        <v>624</v>
      </c>
      <c r="F171" s="184" t="s">
        <v>620</v>
      </c>
      <c r="G171" s="184" t="s">
        <v>306</v>
      </c>
      <c r="H171" s="184" t="s">
        <v>707</v>
      </c>
      <c r="I171" s="184" t="s">
        <v>451</v>
      </c>
      <c r="J171" s="184" t="s">
        <v>703</v>
      </c>
      <c r="K171" s="184" t="s">
        <v>597</v>
      </c>
      <c r="L171" s="183" t="s">
        <v>755</v>
      </c>
      <c r="M171" s="184" t="str">
        <f>CONCATENATE(UKPower!$D$54," for ",UKPower!$E$28,", for ",UKPower!$D$44, " and settled ",UKPower!$D$51," quoted in ",UKPower!$D$60, " per ", UKPower!$D$63,UKPower!$B$66)</f>
        <v>A Transaction under which the Swaption Buyer has the right,  in relation to the Swaption Seller (the Buyer) in return for payment of the Premium, and after exercise of the Put Swaption no later than the Exercise Date, to receive a Difference Payment from the Buyer, where the Strike Price is above the Average Reference Price, and the obligation to pay a Difference Payment to the Seller where the Strike Price is below the Average Reference Price for half-hour periods between EFA weeks 14 and 39 inclusive, according to the EFA (Electricity Forward Agreement) calendar under the England and Wales Pool Rules, for Pool Purchase Price in £/MWh, which is the sum of LOLP (Loss of Load Probability) and SMP (System Marginal Price), as published for each half-hour by England and Wales Pool and settled against the average of half-hour periods in EFA slots WD1, WD2, WE1 and WE2,  according to the EFA (Electricity Forward Agreement) calendar defined under the England and Wales Pool Rules quoted in Pounds Sterling per Megawatt (1,000,000 watts) hour of electricity, where watt is a unit of electrical power equivalent to one joule per second, pursuant to any master agreement between the Parties, or if no master agreement is in effect, the GTCs for UK Power under the EFA Terms Edition 2 1991 as amended in this website (or its successor).</v>
      </c>
      <c r="N171" s="185"/>
      <c r="O171" s="185"/>
      <c r="P171" s="185"/>
      <c r="Q171" s="185"/>
      <c r="R171" s="185"/>
      <c r="S171" s="185"/>
      <c r="T171" s="185"/>
      <c r="U171" s="185"/>
      <c r="V171" s="185"/>
      <c r="W171" s="185"/>
      <c r="X171" s="185"/>
      <c r="Y171" s="185"/>
      <c r="Z171" s="185"/>
      <c r="AA171" s="185"/>
      <c r="AB171" s="185"/>
      <c r="AC171" s="185"/>
      <c r="AD171" s="185"/>
      <c r="AE171" s="185"/>
      <c r="AF171" s="185"/>
      <c r="AG171" s="185"/>
      <c r="AH171" s="185"/>
      <c r="AI171" s="185"/>
      <c r="AJ171" s="185"/>
      <c r="AK171" s="185"/>
      <c r="AL171" s="185"/>
      <c r="AM171" s="185"/>
      <c r="AN171" s="185"/>
      <c r="AO171" s="185"/>
      <c r="AP171" s="185"/>
      <c r="AQ171" s="185"/>
      <c r="AR171" s="185"/>
      <c r="AS171" s="185"/>
      <c r="AT171" s="185"/>
      <c r="AU171" s="185"/>
      <c r="AV171" s="185"/>
      <c r="AW171" s="185"/>
      <c r="AX171" s="185"/>
      <c r="AY171" s="185"/>
      <c r="AZ171" s="185"/>
      <c r="BA171" s="185"/>
      <c r="BB171" s="185"/>
      <c r="BC171" s="185"/>
    </row>
    <row r="172" spans="1:55" s="186" customFormat="1" ht="114.75" x14ac:dyDescent="0.2">
      <c r="A172" s="183" t="s">
        <v>823</v>
      </c>
      <c r="B172" s="184" t="s">
        <v>360</v>
      </c>
      <c r="C172" s="184" t="s">
        <v>694</v>
      </c>
      <c r="D172" s="184" t="s">
        <v>829</v>
      </c>
      <c r="E172" s="183" t="s">
        <v>623</v>
      </c>
      <c r="F172" s="183" t="s">
        <v>617</v>
      </c>
      <c r="G172" s="184" t="s">
        <v>307</v>
      </c>
      <c r="H172" s="184" t="s">
        <v>707</v>
      </c>
      <c r="I172" s="184" t="s">
        <v>451</v>
      </c>
      <c r="J172" s="184" t="s">
        <v>703</v>
      </c>
      <c r="K172" s="184" t="s">
        <v>597</v>
      </c>
      <c r="L172" s="183" t="s">
        <v>755</v>
      </c>
      <c r="M172" s="184" t="str">
        <f>CONCATENATE(UKPower!$D$53,", for ",UKPower!$E$31,", for ",UKPower!$D$44, " and settled ",UKPower!$D$51," quoted in ",UKPower!$D$60, " per ", UKPower!$D$63,UKPower!$B$66)</f>
        <v>A Transaction under which the Swaption Buyer has the right, in relation to the Swaption Seller (the Seller) in return for payment of the Premium, and after exercise of the Call Swaption no later than the Exercise Date, to receive a Difference Payment from the Seller, where the Average Reference Price is above the Strike Price, and the obligation to pay a Difference Payment to the Seller where the Average Reference Price is below the Strike Price, for half-hour periods between 00:00 a.m. on 1st April and 00:00 a.m. on the 1st October, for Pool Purchase Price in £/MWh, which is the sum of LOLP (Loss of Load Probability) and SMP (System Marginal Price), as published for each half-hour by England and Wales Pool and settled against the average of half-hour periods in EFA slots WD1, WD2, WE1 and WE2,  according to the EFA (Electricity Forward Agreement) calendar defined under the England and Wales Pool Rules quoted in Pounds Sterling per Megawatt (1,000,000 watts) hour of electricity, where watt is a unit of electrical power equivalent to one joule per second, pursuant to any master agreement between the Parties, or if no master agreement is in effect, the GTCs for UK Power under the EFA Terms Edition 2 1991 as amended in this website (or its successor).</v>
      </c>
      <c r="N172" s="185"/>
      <c r="O172" s="185"/>
      <c r="P172" s="185"/>
      <c r="Q172" s="185"/>
      <c r="R172" s="185"/>
      <c r="S172" s="185"/>
      <c r="T172" s="185"/>
      <c r="U172" s="185"/>
      <c r="V172" s="185"/>
      <c r="W172" s="185"/>
      <c r="X172" s="185"/>
      <c r="Y172" s="185"/>
      <c r="Z172" s="185"/>
      <c r="AA172" s="185"/>
      <c r="AB172" s="185"/>
      <c r="AC172" s="185"/>
      <c r="AD172" s="185"/>
      <c r="AE172" s="185"/>
      <c r="AF172" s="185"/>
      <c r="AG172" s="185"/>
      <c r="AH172" s="185"/>
      <c r="AI172" s="185"/>
      <c r="AJ172" s="185"/>
      <c r="AK172" s="185"/>
      <c r="AL172" s="185"/>
      <c r="AM172" s="185"/>
      <c r="AN172" s="185"/>
      <c r="AO172" s="185"/>
      <c r="AP172" s="185"/>
      <c r="AQ172" s="185"/>
      <c r="AR172" s="185"/>
      <c r="AS172" s="185"/>
      <c r="AT172" s="185"/>
      <c r="AU172" s="185"/>
      <c r="AV172" s="185"/>
      <c r="AW172" s="185"/>
      <c r="AX172" s="185"/>
      <c r="AY172" s="185"/>
      <c r="AZ172" s="185"/>
      <c r="BA172" s="185"/>
      <c r="BB172" s="185"/>
      <c r="BC172" s="185"/>
    </row>
    <row r="173" spans="1:55" s="186" customFormat="1" ht="114.75" x14ac:dyDescent="0.2">
      <c r="A173" s="183" t="s">
        <v>823</v>
      </c>
      <c r="B173" s="184" t="s">
        <v>360</v>
      </c>
      <c r="C173" s="184" t="s">
        <v>694</v>
      </c>
      <c r="D173" s="184" t="s">
        <v>829</v>
      </c>
      <c r="E173" s="184" t="s">
        <v>624</v>
      </c>
      <c r="F173" s="184" t="s">
        <v>620</v>
      </c>
      <c r="G173" s="184" t="s">
        <v>873</v>
      </c>
      <c r="H173" s="184" t="s">
        <v>707</v>
      </c>
      <c r="I173" s="184" t="s">
        <v>451</v>
      </c>
      <c r="J173" s="184" t="s">
        <v>703</v>
      </c>
      <c r="K173" s="184" t="s">
        <v>597</v>
      </c>
      <c r="L173" s="183" t="s">
        <v>755</v>
      </c>
      <c r="M173" s="184" t="str">
        <f>CONCATENATE(UKPower!$D$54," for ",UKPower!$E$32,", for ",UKPower!$D$44, " and settled ",UKPower!$D$51," quoted in ",UKPower!$D$60, " per ", UKPower!$D$63,UKPower!$B$66)</f>
        <v>A Transaction under which the Swaption Buyer has the right,  in relation to the Swaption Seller (the Buyer) in return for payment of the Premium, and after exercise of the Put Swaption no later than the Exercise Date, to receive a Difference Payment from the Buyer, where the Strike Price is above the Average Reference Price, and the obligation to pay a Difference Payment to the Seller where the Strike Price is below the Average Reference Price for half hours between 11:00 p.m. on the last day of the previous EFA month and 11:00 p.m. on the last day of the EFA month, for Pool Purchase Price in £/MWh, which is the sum of LOLP (Loss of Load Probability) and SMP (System Marginal Price), as published for each half-hour by England and Wales Pool and settled against the average of half-hour periods in EFA slots WD1, WD2, WE1 and WE2,  according to the EFA (Electricity Forward Agreement) calendar defined under the England and Wales Pool Rules quoted in Pounds Sterling per Megawatt (1,000,000 watts) hour of electricity, where watt is a unit of electrical power equivalent to one joule per second, pursuant to any master agreement between the Parties, or if no master agreement is in effect, the GTCs for UK Power under the EFA Terms Edition 2 1991 as amended in this website (or its successor).</v>
      </c>
      <c r="N173" s="185"/>
      <c r="O173" s="185"/>
      <c r="P173" s="185"/>
      <c r="Q173" s="185"/>
      <c r="R173" s="185"/>
      <c r="S173" s="185"/>
      <c r="T173" s="185"/>
      <c r="U173" s="185"/>
      <c r="V173" s="185"/>
      <c r="W173" s="185"/>
      <c r="X173" s="185"/>
      <c r="Y173" s="185"/>
      <c r="Z173" s="185"/>
      <c r="AA173" s="185"/>
      <c r="AB173" s="185"/>
      <c r="AC173" s="185"/>
      <c r="AD173" s="185"/>
      <c r="AE173" s="185"/>
      <c r="AF173" s="185"/>
      <c r="AG173" s="185"/>
      <c r="AH173" s="185"/>
      <c r="AI173" s="185"/>
      <c r="AJ173" s="185"/>
      <c r="AK173" s="185"/>
      <c r="AL173" s="185"/>
      <c r="AM173" s="185"/>
      <c r="AN173" s="185"/>
      <c r="AO173" s="185"/>
      <c r="AP173" s="185"/>
      <c r="AQ173" s="185"/>
      <c r="AR173" s="185"/>
      <c r="AS173" s="185"/>
      <c r="AT173" s="185"/>
      <c r="AU173" s="185"/>
      <c r="AV173" s="185"/>
      <c r="AW173" s="185"/>
      <c r="AX173" s="185"/>
      <c r="AY173" s="185"/>
      <c r="AZ173" s="185"/>
      <c r="BA173" s="185"/>
      <c r="BB173" s="185"/>
      <c r="BC173" s="185"/>
    </row>
    <row r="174" spans="1:55" s="186" customFormat="1" ht="114.75" x14ac:dyDescent="0.2">
      <c r="A174" s="183" t="s">
        <v>823</v>
      </c>
      <c r="B174" s="184" t="s">
        <v>360</v>
      </c>
      <c r="C174" s="184" t="s">
        <v>694</v>
      </c>
      <c r="D174" s="184" t="s">
        <v>829</v>
      </c>
      <c r="E174" s="183" t="s">
        <v>623</v>
      </c>
      <c r="F174" s="183" t="s">
        <v>617</v>
      </c>
      <c r="G174" s="184" t="s">
        <v>304</v>
      </c>
      <c r="H174" s="184" t="s">
        <v>707</v>
      </c>
      <c r="I174" s="184" t="s">
        <v>451</v>
      </c>
      <c r="J174" s="184" t="s">
        <v>703</v>
      </c>
      <c r="K174" s="184" t="s">
        <v>597</v>
      </c>
      <c r="L174" s="183" t="s">
        <v>755</v>
      </c>
      <c r="M174" s="184" t="str">
        <f>CONCATENATE(UKPower!$D$53,", for ",UKPower!$E$35,", for ",UKPower!$D$44, " and settled ",UKPower!$D$51," quoted in ",UKPower!$D$60, " per ", UKPower!$D$63,UKPower!$B$66)</f>
        <v>A Transaction under which the Swaption Buyer has the right, in relation to the Swaption Seller (the Seller) in return for payment of the Premium, and after exercise of the Call Swaption no later than the Exercise Date, to receive a Difference Payment from the Seller, where the Average Reference Price is above the Strike Price, and the obligation to pay a Difference Payment to the Seller where the Average Reference Price is below the Strike Price, for half hours between 00:00 a.m. on 1st October and 00:00 a.m. on 1st October one year year, for Pool Purchase Price in £/MWh, which is the sum of LOLP (Loss of Load Probability) and SMP (System Marginal Price), as published for each half-hour by England and Wales Pool and settled against the average of half-hour periods in EFA slots WD1, WD2, WE1 and WE2,  according to the EFA (Electricity Forward Agreement) calendar defined under the England and Wales Pool Rules quoted in Pounds Sterling per Megawatt (1,000,000 watts) hour of electricity, where watt is a unit of electrical power equivalent to one joule per second, pursuant to any master agreement between the Parties, or if no master agreement is in effect, the GTCs for UK Power under the EFA Terms Edition 2 1991 as amended in this website (or its successor).</v>
      </c>
      <c r="N174" s="185"/>
      <c r="O174" s="185"/>
      <c r="P174" s="185"/>
      <c r="Q174" s="185"/>
      <c r="R174" s="185"/>
      <c r="S174" s="185"/>
      <c r="T174" s="185"/>
      <c r="U174" s="185"/>
      <c r="V174" s="185"/>
      <c r="W174" s="185"/>
      <c r="X174" s="185"/>
      <c r="Y174" s="185"/>
      <c r="Z174" s="185"/>
      <c r="AA174" s="185"/>
      <c r="AB174" s="185"/>
      <c r="AC174" s="185"/>
      <c r="AD174" s="185"/>
      <c r="AE174" s="185"/>
      <c r="AF174" s="185"/>
      <c r="AG174" s="185"/>
      <c r="AH174" s="185"/>
      <c r="AI174" s="185"/>
      <c r="AJ174" s="185"/>
      <c r="AK174" s="185"/>
      <c r="AL174" s="185"/>
      <c r="AM174" s="185"/>
      <c r="AN174" s="185"/>
      <c r="AO174" s="185"/>
      <c r="AP174" s="185"/>
      <c r="AQ174" s="185"/>
      <c r="AR174" s="185"/>
      <c r="AS174" s="185"/>
      <c r="AT174" s="185"/>
      <c r="AU174" s="185"/>
      <c r="AV174" s="185"/>
      <c r="AW174" s="185"/>
      <c r="AX174" s="185"/>
      <c r="AY174" s="185"/>
      <c r="AZ174" s="185"/>
      <c r="BA174" s="185"/>
      <c r="BB174" s="185"/>
      <c r="BC174" s="185"/>
    </row>
    <row r="175" spans="1:55" s="186" customFormat="1" ht="114.75" x14ac:dyDescent="0.2">
      <c r="A175" s="183" t="s">
        <v>823</v>
      </c>
      <c r="B175" s="184" t="s">
        <v>360</v>
      </c>
      <c r="C175" s="184" t="s">
        <v>694</v>
      </c>
      <c r="D175" s="184" t="s">
        <v>829</v>
      </c>
      <c r="E175" s="184" t="s">
        <v>624</v>
      </c>
      <c r="F175" s="184" t="s">
        <v>620</v>
      </c>
      <c r="G175" s="184" t="s">
        <v>305</v>
      </c>
      <c r="H175" s="184" t="s">
        <v>707</v>
      </c>
      <c r="I175" s="184" t="s">
        <v>451</v>
      </c>
      <c r="J175" s="184" t="s">
        <v>703</v>
      </c>
      <c r="K175" s="184" t="s">
        <v>597</v>
      </c>
      <c r="L175" s="183" t="s">
        <v>755</v>
      </c>
      <c r="M175" s="184" t="str">
        <f>CONCATENATE(UKPower!$D$54," for ",UKPower!$E$36,", for ",UKPower!$D$44, " and settled ",UKPower!$D$51," quoted in ",UKPower!$D$60, " per ", UKPower!$D$63,UKPower!$B$66)</f>
        <v>A Transaction under which the Swaption Buyer has the right,  in relation to the Swaption Seller (the Buyer) in return for payment of the Premium, and after exercise of the Put Swaption no later than the Exercise Date, to receive a Difference Payment from the Buyer, where the Strike Price is above the Average Reference Price, and the obligation to pay a Difference Payment to the Seller where the Strike Price is below the Average Reference Price for half hours between 11:00 p.m. on 31st March and 11:00 p.m. on  31st March one year later, for Pool Purchase Price in £/MWh, which is the sum of LOLP (Loss of Load Probability) and SMP (System Marginal Price), as published for each half-hour by England and Wales Pool and settled against the average of half-hour periods in EFA slots WD1, WD2, WE1 and WE2,  according to the EFA (Electricity Forward Agreement) calendar defined under the England and Wales Pool Rules quoted in Pounds Sterling per Megawatt (1,000,000 watts) hour of electricity, where watt is a unit of electrical power equivalent to one joule per second, pursuant to any master agreement between the Parties, or if no master agreement is in effect, the GTCs for UK Power under the EFA Terms Edition 2 1991 as amended in this website (or its successor).</v>
      </c>
      <c r="N175" s="185"/>
      <c r="O175" s="185"/>
      <c r="P175" s="185"/>
      <c r="Q175" s="185"/>
      <c r="R175" s="185"/>
      <c r="S175" s="185"/>
      <c r="T175" s="185"/>
      <c r="U175" s="185"/>
      <c r="V175" s="185"/>
      <c r="W175" s="185"/>
      <c r="X175" s="185"/>
      <c r="Y175" s="185"/>
      <c r="Z175" s="185"/>
      <c r="AA175" s="185"/>
      <c r="AB175" s="185"/>
      <c r="AC175" s="185"/>
      <c r="AD175" s="185"/>
      <c r="AE175" s="185"/>
      <c r="AF175" s="185"/>
      <c r="AG175" s="185"/>
      <c r="AH175" s="185"/>
      <c r="AI175" s="185"/>
      <c r="AJ175" s="185"/>
      <c r="AK175" s="185"/>
      <c r="AL175" s="185"/>
      <c r="AM175" s="185"/>
      <c r="AN175" s="185"/>
      <c r="AO175" s="185"/>
      <c r="AP175" s="185"/>
      <c r="AQ175" s="185"/>
      <c r="AR175" s="185"/>
      <c r="AS175" s="185"/>
      <c r="AT175" s="185"/>
      <c r="AU175" s="185"/>
      <c r="AV175" s="185"/>
      <c r="AW175" s="185"/>
      <c r="AX175" s="185"/>
      <c r="AY175" s="185"/>
      <c r="AZ175" s="185"/>
      <c r="BA175" s="185"/>
      <c r="BB175" s="185"/>
      <c r="BC175" s="185"/>
    </row>
    <row r="176" spans="1:55" s="186" customFormat="1" ht="102" x14ac:dyDescent="0.2">
      <c r="A176" s="183" t="s">
        <v>823</v>
      </c>
      <c r="B176" s="184" t="s">
        <v>360</v>
      </c>
      <c r="C176" s="184" t="s">
        <v>694</v>
      </c>
      <c r="D176" s="184" t="s">
        <v>829</v>
      </c>
      <c r="E176" s="183" t="s">
        <v>623</v>
      </c>
      <c r="F176" s="183" t="s">
        <v>617</v>
      </c>
      <c r="G176" s="184" t="s">
        <v>306</v>
      </c>
      <c r="H176" s="184" t="s">
        <v>708</v>
      </c>
      <c r="I176" s="184" t="s">
        <v>451</v>
      </c>
      <c r="J176" s="184" t="s">
        <v>662</v>
      </c>
      <c r="K176" s="184" t="s">
        <v>597</v>
      </c>
      <c r="L176" s="183" t="s">
        <v>755</v>
      </c>
      <c r="M176" s="184" t="str">
        <f>CONCATENATE(UKPower!$D$53,", for ",UKPower!$E$29,", for ",UKPower!$D$43, " and settled ",UKPower!$D$46," quoted in ",UKPower!$D$60, " per ", UKPower!$D$63,UKPower!$B$66)</f>
        <v>A Transaction under which the Swaption Buyer has the right, in relation to the Swaption Seller (the Seller) in return for payment of the Premium, and after exercise of the Call Swaption no later than the Exercise Date, to receive a Difference Payment from the Seller, where the Average Reference Price is above the Strike Price, and the obligation to pay a Difference Payment to the Seller where the Average Reference Price is below the Strike Price, for half-hour periods between 00:00 a.m. on 1st April and 00:00 a.m. on the 1st October, for System Marginal Price in £/MWh as published for each half-hour by England and Wales Pool and settled against the average of all half-hour periods quoted in Pounds Sterling per Megawatt (1,000,000 watts) hour of electricity, where watt is a unit of electrical power equivalent to one joule per second, pursuant to any master agreement between the Parties, or if no master agreement is in effect, the GTCs for UK Power under the EFA Terms Edition 2 1991 as amended in this website (or its successor).</v>
      </c>
      <c r="N176" s="185"/>
      <c r="O176" s="185"/>
      <c r="P176" s="185"/>
      <c r="Q176" s="185"/>
      <c r="R176" s="185"/>
      <c r="S176" s="185"/>
      <c r="T176" s="185"/>
      <c r="U176" s="185"/>
      <c r="V176" s="185"/>
      <c r="W176" s="185"/>
      <c r="X176" s="185"/>
      <c r="Y176" s="185"/>
      <c r="Z176" s="185"/>
      <c r="AA176" s="185"/>
      <c r="AB176" s="185"/>
      <c r="AC176" s="185"/>
      <c r="AD176" s="185"/>
      <c r="AE176" s="185"/>
      <c r="AF176" s="185"/>
      <c r="AG176" s="185"/>
      <c r="AH176" s="185"/>
      <c r="AI176" s="185"/>
      <c r="AJ176" s="185"/>
      <c r="AK176" s="185"/>
      <c r="AL176" s="185"/>
      <c r="AM176" s="185"/>
      <c r="AN176" s="185"/>
      <c r="AO176" s="185"/>
      <c r="AP176" s="185"/>
      <c r="AQ176" s="185"/>
      <c r="AR176" s="185"/>
      <c r="AS176" s="185"/>
      <c r="AT176" s="185"/>
      <c r="AU176" s="185"/>
      <c r="AV176" s="185"/>
      <c r="AW176" s="185"/>
      <c r="AX176" s="185"/>
      <c r="AY176" s="185"/>
      <c r="AZ176" s="185"/>
      <c r="BA176" s="185"/>
      <c r="BB176" s="185"/>
      <c r="BC176" s="185"/>
    </row>
    <row r="177" spans="1:55" s="186" customFormat="1" ht="102" x14ac:dyDescent="0.2">
      <c r="A177" s="183" t="s">
        <v>823</v>
      </c>
      <c r="B177" s="184" t="s">
        <v>360</v>
      </c>
      <c r="C177" s="184" t="s">
        <v>694</v>
      </c>
      <c r="D177" s="184" t="s">
        <v>829</v>
      </c>
      <c r="E177" s="184" t="s">
        <v>624</v>
      </c>
      <c r="F177" s="184" t="s">
        <v>620</v>
      </c>
      <c r="G177" s="184" t="s">
        <v>307</v>
      </c>
      <c r="H177" s="184" t="s">
        <v>708</v>
      </c>
      <c r="I177" s="184" t="s">
        <v>451</v>
      </c>
      <c r="J177" s="184" t="s">
        <v>662</v>
      </c>
      <c r="K177" s="184" t="s">
        <v>597</v>
      </c>
      <c r="L177" s="183" t="s">
        <v>755</v>
      </c>
      <c r="M177" s="184" t="str">
        <f>CONCATENATE(UKPower!$D$54," for ",UKPower!$E$30,", for ",UKPower!$D$43, " and settled ",UKPower!$D$46," quoted in ",UKPower!$D$60, " per ", UKPower!$D$63,UKPower!$B$66)</f>
        <v>A Transaction under which the Swaption Buyer has the right,  in relation to the Swaption Seller (the Buyer) in return for payment of the Premium, and after exercise of the Put Swaption no later than the Exercise Date, to receive a Difference Payment from the Buyer, where the Strike Price is above the Average Reference Price, and the obligation to pay a Difference Payment to the Seller where the Strike Price is below the Average Reference Price for half-hour periods between EFA weeks 40 in the Year 1999 and 13 in the Year 2000 inclusive, according to the EFA (Electricity Forward Agreement) calendar under the England and Wales Pool Rules, for System Marginal Price in £/MWh as published for each half-hour by England and Wales Pool and settled against the average of all half-hour periods quoted in Pounds Sterling per Megawatt (1,000,000 watts) hour of electricity, where watt is a unit of electrical power equivalent to one joule per second, pursuant to any master agreement between the Parties, or if no master agreement is in effect, the GTCs for UK Power under the EFA Terms Edition 2 1991 as amended in this website (or its successor).</v>
      </c>
      <c r="N177" s="185"/>
      <c r="O177" s="185"/>
      <c r="P177" s="185"/>
      <c r="Q177" s="185"/>
      <c r="R177" s="185"/>
      <c r="S177" s="185"/>
      <c r="T177" s="185"/>
      <c r="U177" s="185"/>
      <c r="V177" s="185"/>
      <c r="W177" s="185"/>
      <c r="X177" s="185"/>
      <c r="Y177" s="185"/>
      <c r="Z177" s="185"/>
      <c r="AA177" s="185"/>
      <c r="AB177" s="185"/>
      <c r="AC177" s="185"/>
      <c r="AD177" s="185"/>
      <c r="AE177" s="185"/>
      <c r="AF177" s="185"/>
      <c r="AG177" s="185"/>
      <c r="AH177" s="185"/>
      <c r="AI177" s="185"/>
      <c r="AJ177" s="185"/>
      <c r="AK177" s="185"/>
      <c r="AL177" s="185"/>
      <c r="AM177" s="185"/>
      <c r="AN177" s="185"/>
      <c r="AO177" s="185"/>
      <c r="AP177" s="185"/>
      <c r="AQ177" s="185"/>
      <c r="AR177" s="185"/>
      <c r="AS177" s="185"/>
      <c r="AT177" s="185"/>
      <c r="AU177" s="185"/>
      <c r="AV177" s="185"/>
      <c r="AW177" s="185"/>
      <c r="AX177" s="185"/>
      <c r="AY177" s="185"/>
      <c r="AZ177" s="185"/>
      <c r="BA177" s="185"/>
      <c r="BB177" s="185"/>
      <c r="BC177" s="185"/>
    </row>
    <row r="178" spans="1:55" s="186" customFormat="1" ht="102" x14ac:dyDescent="0.2">
      <c r="A178" s="183" t="s">
        <v>823</v>
      </c>
      <c r="B178" s="184" t="s">
        <v>360</v>
      </c>
      <c r="C178" s="184" t="s">
        <v>694</v>
      </c>
      <c r="D178" s="184" t="s">
        <v>829</v>
      </c>
      <c r="E178" s="183" t="s">
        <v>623</v>
      </c>
      <c r="F178" s="183" t="s">
        <v>617</v>
      </c>
      <c r="G178" s="184" t="s">
        <v>873</v>
      </c>
      <c r="H178" s="184" t="s">
        <v>708</v>
      </c>
      <c r="I178" s="184" t="s">
        <v>451</v>
      </c>
      <c r="J178" s="184" t="s">
        <v>662</v>
      </c>
      <c r="K178" s="184" t="s">
        <v>597</v>
      </c>
      <c r="L178" s="183" t="s">
        <v>755</v>
      </c>
      <c r="M178" s="184" t="str">
        <f>CONCATENATE(UKPower!$D$53,", for ",UKPower!$E$33,", for ",UKPower!$D$43, " and settled ",UKPower!$D$46," quoted in ",UKPower!$D$60, " per ", UKPower!$D$63,UKPower!$B$66)</f>
        <v>A Transaction under which the Swaption Buyer has the right, in relation to the Swaption Seller (the Seller) in return for payment of the Premium, and after exercise of the Call Swaption no later than the Exercise Date, to receive a Difference Payment from the Seller, where the Average Reference Price is above the Strike Price, and the obligation to pay a Difference Payment to the Seller where the Average Reference Price is below the Strike Price, for half hours between 00:00 a.m. on the first day of the calendar month and  00:00 a.m. on the first day of the next calendar month, for System Marginal Price in £/MWh as published for each half-hour by England and Wales Pool and settled against the average of all half-hour periods quoted in Pounds Sterling per Megawatt (1,000,000 watts) hour of electricity, where watt is a unit of electrical power equivalent to one joule per second, pursuant to any master agreement between the Parties, or if no master agreement is in effect, the GTCs for UK Power under the EFA Terms Edition 2 1991 as amended in this website (or its successor).</v>
      </c>
      <c r="N178" s="185"/>
      <c r="O178" s="185"/>
      <c r="P178" s="185"/>
      <c r="Q178" s="185"/>
      <c r="R178" s="185"/>
      <c r="S178" s="185"/>
      <c r="T178" s="185"/>
      <c r="U178" s="185"/>
      <c r="V178" s="185"/>
      <c r="W178" s="185"/>
      <c r="X178" s="185"/>
      <c r="Y178" s="185"/>
      <c r="Z178" s="185"/>
      <c r="AA178" s="185"/>
      <c r="AB178" s="185"/>
      <c r="AC178" s="185"/>
      <c r="AD178" s="185"/>
      <c r="AE178" s="185"/>
      <c r="AF178" s="185"/>
      <c r="AG178" s="185"/>
      <c r="AH178" s="185"/>
      <c r="AI178" s="185"/>
      <c r="AJ178" s="185"/>
      <c r="AK178" s="185"/>
      <c r="AL178" s="185"/>
      <c r="AM178" s="185"/>
      <c r="AN178" s="185"/>
      <c r="AO178" s="185"/>
      <c r="AP178" s="185"/>
      <c r="AQ178" s="185"/>
      <c r="AR178" s="185"/>
      <c r="AS178" s="185"/>
      <c r="AT178" s="185"/>
      <c r="AU178" s="185"/>
      <c r="AV178" s="185"/>
      <c r="AW178" s="185"/>
      <c r="AX178" s="185"/>
      <c r="AY178" s="185"/>
      <c r="AZ178" s="185"/>
      <c r="BA178" s="185"/>
      <c r="BB178" s="185"/>
      <c r="BC178" s="185"/>
    </row>
    <row r="179" spans="1:55" s="186" customFormat="1" ht="102" x14ac:dyDescent="0.2">
      <c r="A179" s="183" t="s">
        <v>823</v>
      </c>
      <c r="B179" s="184" t="s">
        <v>360</v>
      </c>
      <c r="C179" s="184" t="s">
        <v>694</v>
      </c>
      <c r="D179" s="184" t="s">
        <v>829</v>
      </c>
      <c r="E179" s="184" t="s">
        <v>624</v>
      </c>
      <c r="F179" s="184" t="s">
        <v>620</v>
      </c>
      <c r="G179" s="184" t="s">
        <v>304</v>
      </c>
      <c r="H179" s="184" t="s">
        <v>708</v>
      </c>
      <c r="I179" s="184" t="s">
        <v>451</v>
      </c>
      <c r="J179" s="184" t="s">
        <v>662</v>
      </c>
      <c r="K179" s="184" t="s">
        <v>597</v>
      </c>
      <c r="L179" s="183" t="s">
        <v>755</v>
      </c>
      <c r="M179" s="184" t="str">
        <f>CONCATENATE(UKPower!$D$54," for ",UKPower!$E$34,", for ",UKPower!$D$43, " and settled ",UKPower!$D$46," quoted in ",UKPower!$D$60, " per ", UKPower!$D$63,UKPower!$B$66)</f>
        <v>A Transaction under which the Swaption Buyer has the right,  in relation to the Swaption Seller (the Buyer) in return for payment of the Premium, and after exercise of the Put Swaption no later than the Exercise Date, to receive a Difference Payment from the Buyer, where the Strike Price is above the Average Reference Price, and the obligation to pay a Difference Payment to the Seller where the Strike Price is below the Average Reference Price for half hours between 11:00 p.m. on 30th September and 11:00 p.m. on 30th September one year later, for System Marginal Price in £/MWh as published for each half-hour by England and Wales Pool and settled against the average of all half-hour periods quoted in Pounds Sterling per Megawatt (1,000,000 watts) hour of electricity, where watt is a unit of electrical power equivalent to one joule per second, pursuant to any master agreement between the Parties, or if no master agreement is in effect, the GTCs for UK Power under the EFA Terms Edition 2 1991 as amended in this website (or its successor).</v>
      </c>
      <c r="N179" s="185"/>
      <c r="O179" s="185"/>
      <c r="P179" s="185"/>
      <c r="Q179" s="185"/>
      <c r="R179" s="185"/>
      <c r="S179" s="185"/>
      <c r="T179" s="185"/>
      <c r="U179" s="185"/>
      <c r="V179" s="185"/>
      <c r="W179" s="185"/>
      <c r="X179" s="185"/>
      <c r="Y179" s="185"/>
      <c r="Z179" s="185"/>
      <c r="AA179" s="185"/>
      <c r="AB179" s="185"/>
      <c r="AC179" s="185"/>
      <c r="AD179" s="185"/>
      <c r="AE179" s="185"/>
      <c r="AF179" s="185"/>
      <c r="AG179" s="185"/>
      <c r="AH179" s="185"/>
      <c r="AI179" s="185"/>
      <c r="AJ179" s="185"/>
      <c r="AK179" s="185"/>
      <c r="AL179" s="185"/>
      <c r="AM179" s="185"/>
      <c r="AN179" s="185"/>
      <c r="AO179" s="185"/>
      <c r="AP179" s="185"/>
      <c r="AQ179" s="185"/>
      <c r="AR179" s="185"/>
      <c r="AS179" s="185"/>
      <c r="AT179" s="185"/>
      <c r="AU179" s="185"/>
      <c r="AV179" s="185"/>
      <c r="AW179" s="185"/>
      <c r="AX179" s="185"/>
      <c r="AY179" s="185"/>
      <c r="AZ179" s="185"/>
      <c r="BA179" s="185"/>
      <c r="BB179" s="185"/>
      <c r="BC179" s="185"/>
    </row>
    <row r="180" spans="1:55" s="186" customFormat="1" ht="102" x14ac:dyDescent="0.2">
      <c r="A180" s="183" t="s">
        <v>823</v>
      </c>
      <c r="B180" s="184" t="s">
        <v>360</v>
      </c>
      <c r="C180" s="184" t="s">
        <v>694</v>
      </c>
      <c r="D180" s="184" t="s">
        <v>829</v>
      </c>
      <c r="E180" s="183" t="s">
        <v>623</v>
      </c>
      <c r="F180" s="183" t="s">
        <v>617</v>
      </c>
      <c r="G180" s="184" t="s">
        <v>305</v>
      </c>
      <c r="H180" s="184" t="s">
        <v>708</v>
      </c>
      <c r="I180" s="184" t="s">
        <v>451</v>
      </c>
      <c r="J180" s="184" t="s">
        <v>662</v>
      </c>
      <c r="K180" s="184" t="s">
        <v>597</v>
      </c>
      <c r="L180" s="183" t="s">
        <v>755</v>
      </c>
      <c r="M180" s="184" t="str">
        <f>CONCATENATE(UKPower!$D$53,", for ",UKPower!$E$37,", for ",UKPower!$D$43, " and settled ",UKPower!$D$46," quoted in ",UKPower!$D$60, " per ", UKPower!$D$63,UKPower!$B$66)</f>
        <v>A Transaction under which the Swaption Buyer has the right, in relation to the Swaption Seller (the Seller) in return for payment of the Premium, and after exercise of the Call Swaption no later than the Exercise Date, to receive a Difference Payment from the Seller, where the Average Reference Price is above the Strike Price, and the obligation to pay a Difference Payment to the Seller where the Average Reference Price is below the Strike Price, for half hours between 00:00 a.m. on 31st March and 00:00 a.m. on 31st March one year later, for System Marginal Price in £/MWh as published for each half-hour by England and Wales Pool and settled against the average of all half-hour periods quoted in Pounds Sterling per Megawatt (1,000,000 watts) hour of electricity, where watt is a unit of electrical power equivalent to one joule per second, pursuant to any master agreement between the Parties, or if no master agreement is in effect, the GTCs for UK Power under the EFA Terms Edition 2 1991 as amended in this website (or its successor).</v>
      </c>
      <c r="N180" s="185"/>
      <c r="O180" s="185"/>
      <c r="P180" s="185"/>
      <c r="Q180" s="185"/>
      <c r="R180" s="185"/>
      <c r="S180" s="185"/>
      <c r="T180" s="185"/>
      <c r="U180" s="185"/>
      <c r="V180" s="185"/>
      <c r="W180" s="185"/>
      <c r="X180" s="185"/>
      <c r="Y180" s="185"/>
      <c r="Z180" s="185"/>
      <c r="AA180" s="185"/>
      <c r="AB180" s="185"/>
      <c r="AC180" s="185"/>
      <c r="AD180" s="185"/>
      <c r="AE180" s="185"/>
      <c r="AF180" s="185"/>
      <c r="AG180" s="185"/>
      <c r="AH180" s="185"/>
      <c r="AI180" s="185"/>
      <c r="AJ180" s="185"/>
      <c r="AK180" s="185"/>
      <c r="AL180" s="185"/>
      <c r="AM180" s="185"/>
      <c r="AN180" s="185"/>
      <c r="AO180" s="185"/>
      <c r="AP180" s="185"/>
      <c r="AQ180" s="185"/>
      <c r="AR180" s="185"/>
      <c r="AS180" s="185"/>
      <c r="AT180" s="185"/>
      <c r="AU180" s="185"/>
      <c r="AV180" s="185"/>
      <c r="AW180" s="185"/>
      <c r="AX180" s="185"/>
      <c r="AY180" s="185"/>
      <c r="AZ180" s="185"/>
      <c r="BA180" s="185"/>
      <c r="BB180" s="185"/>
      <c r="BC180" s="185"/>
    </row>
    <row r="181" spans="1:55" s="186" customFormat="1" ht="114.75" x14ac:dyDescent="0.2">
      <c r="A181" s="183" t="s">
        <v>823</v>
      </c>
      <c r="B181" s="184" t="s">
        <v>360</v>
      </c>
      <c r="C181" s="184" t="s">
        <v>694</v>
      </c>
      <c r="D181" s="184" t="s">
        <v>829</v>
      </c>
      <c r="E181" s="184" t="s">
        <v>624</v>
      </c>
      <c r="F181" s="184" t="s">
        <v>620</v>
      </c>
      <c r="G181" s="184" t="s">
        <v>306</v>
      </c>
      <c r="H181" s="184" t="s">
        <v>708</v>
      </c>
      <c r="I181" s="184" t="s">
        <v>451</v>
      </c>
      <c r="J181" s="184" t="s">
        <v>701</v>
      </c>
      <c r="K181" s="184" t="s">
        <v>597</v>
      </c>
      <c r="L181" s="183" t="s">
        <v>755</v>
      </c>
      <c r="M181" s="184" t="str">
        <f>CONCATENATE(UKPower!$D$54," for ",UKPower!$E$28,", for ",UKPower!$D$43, " and settled ",UKPower!$D$47," quoted in ",UKPower!$D$60, " per ", UKPower!$D$63,UKPower!$B$66)</f>
        <v>A Transaction under which the Swaption Buyer has the right,  in relation to the Swaption Seller (the Buyer) in return for payment of the Premium, and after exercise of the Put Swaption no later than the Exercise Date, to receive a Difference Payment from the Buyer, where the Strike Price is above the Average Reference Price, and the obligation to pay a Difference Payment to the Seller where the Strike Price is below the Average Reference Price for half-hour periods between EFA weeks 14 and 39 inclusive, according to the EFA (Electricity Forward Agreement) calendar under the England and Wales Pool Rules, for System Marginal Price in £/MWh as published for each half-hour by England and Wales Pool and settled against the average of half-hour periods in EFA slots WD3, WD4 and WD5, according to the EFA (Electricity Forward Agreement) calendar defined under the England and Wales Pool Rules quoted in Pounds Sterling per Megawatt (1,000,000 watts) hour of electricity, where watt is a unit of electrical power equivalent to one joule per second, pursuant to any master agreement between the Parties, or if no master agreement is in effect, the GTCs for UK Power under the EFA Terms Edition 2 1991 as amended in this website (or its successor).</v>
      </c>
      <c r="N181" s="185"/>
      <c r="O181" s="185"/>
      <c r="P181" s="185"/>
      <c r="Q181" s="185"/>
      <c r="R181" s="185"/>
      <c r="S181" s="185"/>
      <c r="T181" s="185"/>
      <c r="U181" s="185"/>
      <c r="V181" s="185"/>
      <c r="W181" s="185"/>
      <c r="X181" s="185"/>
      <c r="Y181" s="185"/>
      <c r="Z181" s="185"/>
      <c r="AA181" s="185"/>
      <c r="AB181" s="185"/>
      <c r="AC181" s="185"/>
      <c r="AD181" s="185"/>
      <c r="AE181" s="185"/>
      <c r="AF181" s="185"/>
      <c r="AG181" s="185"/>
      <c r="AH181" s="185"/>
      <c r="AI181" s="185"/>
      <c r="AJ181" s="185"/>
      <c r="AK181" s="185"/>
      <c r="AL181" s="185"/>
      <c r="AM181" s="185"/>
      <c r="AN181" s="185"/>
      <c r="AO181" s="185"/>
      <c r="AP181" s="185"/>
      <c r="AQ181" s="185"/>
      <c r="AR181" s="185"/>
      <c r="AS181" s="185"/>
      <c r="AT181" s="185"/>
      <c r="AU181" s="185"/>
      <c r="AV181" s="185"/>
      <c r="AW181" s="185"/>
      <c r="AX181" s="185"/>
      <c r="AY181" s="185"/>
      <c r="AZ181" s="185"/>
      <c r="BA181" s="185"/>
      <c r="BB181" s="185"/>
      <c r="BC181" s="185"/>
    </row>
    <row r="182" spans="1:55" s="186" customFormat="1" ht="114.75" x14ac:dyDescent="0.2">
      <c r="A182" s="183" t="s">
        <v>823</v>
      </c>
      <c r="B182" s="184" t="s">
        <v>360</v>
      </c>
      <c r="C182" s="184" t="s">
        <v>694</v>
      </c>
      <c r="D182" s="184" t="s">
        <v>829</v>
      </c>
      <c r="E182" s="183" t="s">
        <v>623</v>
      </c>
      <c r="F182" s="183" t="s">
        <v>617</v>
      </c>
      <c r="G182" s="184" t="s">
        <v>307</v>
      </c>
      <c r="H182" s="184" t="s">
        <v>708</v>
      </c>
      <c r="I182" s="184" t="s">
        <v>451</v>
      </c>
      <c r="J182" s="184" t="s">
        <v>701</v>
      </c>
      <c r="K182" s="184" t="s">
        <v>597</v>
      </c>
      <c r="L182" s="183" t="s">
        <v>755</v>
      </c>
      <c r="M182" s="184" t="str">
        <f>CONCATENATE(UKPower!$D$53,", for ",UKPower!$E$31,", for ",UKPower!$D$43, " and settled ",UKPower!$D$47," quoted in ",UKPower!$D$60, " per ", UKPower!$D$63,UKPower!$B$66)</f>
        <v>A Transaction under which the Swaption Buyer has the right, in relation to the Swaption Seller (the Seller) in return for payment of the Premium, and after exercise of the Call Swaption no later than the Exercise Date, to receive a Difference Payment from the Seller, where the Average Reference Price is above the Strike Price, and the obligation to pay a Difference Payment to the Seller where the Average Reference Price is below the Strike Price, for half-hour periods between 00:00 a.m. on 1st April and 00:00 a.m. on the 1st October, for System Marginal Price in £/MWh as published for each half-hour by England and Wales Pool and settled against the average of half-hour periods in EFA slots WD3, WD4 and WD5, according to the EFA (Electricity Forward Agreement) calendar defined under the England and Wales Pool Rules quoted in Pounds Sterling per Megawatt (1,000,000 watts) hour of electricity, where watt is a unit of electrical power equivalent to one joule per second, pursuant to any master agreement between the Parties, or if no master agreement is in effect, the GTCs for UK Power under the EFA Terms Edition 2 1991 as amended in this website (or its successor).</v>
      </c>
      <c r="N182" s="185"/>
      <c r="O182" s="185"/>
      <c r="P182" s="185"/>
      <c r="Q182" s="185"/>
      <c r="R182" s="185"/>
      <c r="S182" s="185"/>
      <c r="T182" s="185"/>
      <c r="U182" s="185"/>
      <c r="V182" s="185"/>
      <c r="W182" s="185"/>
      <c r="X182" s="185"/>
      <c r="Y182" s="185"/>
      <c r="Z182" s="185"/>
      <c r="AA182" s="185"/>
      <c r="AB182" s="185"/>
      <c r="AC182" s="185"/>
      <c r="AD182" s="185"/>
      <c r="AE182" s="185"/>
      <c r="AF182" s="185"/>
      <c r="AG182" s="185"/>
      <c r="AH182" s="185"/>
      <c r="AI182" s="185"/>
      <c r="AJ182" s="185"/>
      <c r="AK182" s="185"/>
      <c r="AL182" s="185"/>
      <c r="AM182" s="185"/>
      <c r="AN182" s="185"/>
      <c r="AO182" s="185"/>
      <c r="AP182" s="185"/>
      <c r="AQ182" s="185"/>
      <c r="AR182" s="185"/>
      <c r="AS182" s="185"/>
      <c r="AT182" s="185"/>
      <c r="AU182" s="185"/>
      <c r="AV182" s="185"/>
      <c r="AW182" s="185"/>
      <c r="AX182" s="185"/>
      <c r="AY182" s="185"/>
      <c r="AZ182" s="185"/>
      <c r="BA182" s="185"/>
      <c r="BB182" s="185"/>
      <c r="BC182" s="185"/>
    </row>
    <row r="183" spans="1:55" s="186" customFormat="1" ht="114.75" x14ac:dyDescent="0.2">
      <c r="A183" s="183" t="s">
        <v>823</v>
      </c>
      <c r="B183" s="184" t="s">
        <v>360</v>
      </c>
      <c r="C183" s="184" t="s">
        <v>694</v>
      </c>
      <c r="D183" s="184" t="s">
        <v>829</v>
      </c>
      <c r="E183" s="184" t="s">
        <v>624</v>
      </c>
      <c r="F183" s="184" t="s">
        <v>620</v>
      </c>
      <c r="G183" s="184" t="s">
        <v>873</v>
      </c>
      <c r="H183" s="184" t="s">
        <v>708</v>
      </c>
      <c r="I183" s="184" t="s">
        <v>451</v>
      </c>
      <c r="J183" s="184" t="s">
        <v>701</v>
      </c>
      <c r="K183" s="184" t="s">
        <v>597</v>
      </c>
      <c r="L183" s="183" t="s">
        <v>755</v>
      </c>
      <c r="M183" s="184" t="str">
        <f>CONCATENATE(UKPower!$D$54," for ",UKPower!$E$32,", for ",UKPower!$D$43, " and settled ",UKPower!$D$47," quoted in ",UKPower!$D$60, " per ", UKPower!$D$63,UKPower!$B$66)</f>
        <v>A Transaction under which the Swaption Buyer has the right,  in relation to the Swaption Seller (the Buyer) in return for payment of the Premium, and after exercise of the Put Swaption no later than the Exercise Date, to receive a Difference Payment from the Buyer, where the Strike Price is above the Average Reference Price, and the obligation to pay a Difference Payment to the Seller where the Strike Price is below the Average Reference Price for half hours between 11:00 p.m. on the last day of the previous EFA month and 11:00 p.m. on the last day of the EFA month, for System Marginal Price in £/MWh as published for each half-hour by England and Wales Pool and settled against the average of half-hour periods in EFA slots WD3, WD4 and WD5, according to the EFA (Electricity Forward Agreement) calendar defined under the England and Wales Pool Rules quoted in Pounds Sterling per Megawatt (1,000,000 watts) hour of electricity, where watt is a unit of electrical power equivalent to one joule per second, pursuant to any master agreement between the Parties, or if no master agreement is in effect, the GTCs for UK Power under the EFA Terms Edition 2 1991 as amended in this website (or its successor).</v>
      </c>
      <c r="N183" s="185"/>
      <c r="O183" s="185"/>
      <c r="P183" s="185"/>
      <c r="Q183" s="185"/>
      <c r="R183" s="185"/>
      <c r="S183" s="185"/>
      <c r="T183" s="185"/>
      <c r="U183" s="185"/>
      <c r="V183" s="185"/>
      <c r="W183" s="185"/>
      <c r="X183" s="185"/>
      <c r="Y183" s="185"/>
      <c r="Z183" s="185"/>
      <c r="AA183" s="185"/>
      <c r="AB183" s="185"/>
      <c r="AC183" s="185"/>
      <c r="AD183" s="185"/>
      <c r="AE183" s="185"/>
      <c r="AF183" s="185"/>
      <c r="AG183" s="185"/>
      <c r="AH183" s="185"/>
      <c r="AI183" s="185"/>
      <c r="AJ183" s="185"/>
      <c r="AK183" s="185"/>
      <c r="AL183" s="185"/>
      <c r="AM183" s="185"/>
      <c r="AN183" s="185"/>
      <c r="AO183" s="185"/>
      <c r="AP183" s="185"/>
      <c r="AQ183" s="185"/>
      <c r="AR183" s="185"/>
      <c r="AS183" s="185"/>
      <c r="AT183" s="185"/>
      <c r="AU183" s="185"/>
      <c r="AV183" s="185"/>
      <c r="AW183" s="185"/>
      <c r="AX183" s="185"/>
      <c r="AY183" s="185"/>
      <c r="AZ183" s="185"/>
      <c r="BA183" s="185"/>
      <c r="BB183" s="185"/>
      <c r="BC183" s="185"/>
    </row>
    <row r="184" spans="1:55" s="186" customFormat="1" ht="114.75" x14ac:dyDescent="0.2">
      <c r="A184" s="183" t="s">
        <v>823</v>
      </c>
      <c r="B184" s="184" t="s">
        <v>360</v>
      </c>
      <c r="C184" s="184" t="s">
        <v>694</v>
      </c>
      <c r="D184" s="184" t="s">
        <v>829</v>
      </c>
      <c r="E184" s="183" t="s">
        <v>623</v>
      </c>
      <c r="F184" s="183" t="s">
        <v>617</v>
      </c>
      <c r="G184" s="184" t="s">
        <v>304</v>
      </c>
      <c r="H184" s="184" t="s">
        <v>708</v>
      </c>
      <c r="I184" s="184" t="s">
        <v>451</v>
      </c>
      <c r="J184" s="184" t="s">
        <v>701</v>
      </c>
      <c r="K184" s="184" t="s">
        <v>597</v>
      </c>
      <c r="L184" s="183" t="s">
        <v>755</v>
      </c>
      <c r="M184" s="184" t="str">
        <f>CONCATENATE(UKPower!$D$53,", for ",UKPower!$E$35,", for ",UKPower!$D$43, " and settled ",UKPower!$D$47," quoted in ",UKPower!$D$60, " per ", UKPower!$D$63,UKPower!$B$66)</f>
        <v>A Transaction under which the Swaption Buyer has the right, in relation to the Swaption Seller (the Seller) in return for payment of the Premium, and after exercise of the Call Swaption no later than the Exercise Date, to receive a Difference Payment from the Seller, where the Average Reference Price is above the Strike Price, and the obligation to pay a Difference Payment to the Seller where the Average Reference Price is below the Strike Price, for half hours between 00:00 a.m. on 1st October and 00:00 a.m. on 1st October one year year, for System Marginal Price in £/MWh as published for each half-hour by England and Wales Pool and settled against the average of half-hour periods in EFA slots WD3, WD4 and WD5, according to the EFA (Electricity Forward Agreement) calendar defined under the England and Wales Pool Rules quoted in Pounds Sterling per Megawatt (1,000,000 watts) hour of electricity, where watt is a unit of electrical power equivalent to one joule per second, pursuant to any master agreement between the Parties, or if no master agreement is in effect, the GTCs for UK Power under the EFA Terms Edition 2 1991 as amended in this website (or its successor).</v>
      </c>
      <c r="N184" s="185"/>
      <c r="O184" s="185"/>
      <c r="P184" s="185"/>
      <c r="Q184" s="185"/>
      <c r="R184" s="185"/>
      <c r="S184" s="185"/>
      <c r="T184" s="185"/>
      <c r="U184" s="185"/>
      <c r="V184" s="185"/>
      <c r="W184" s="185"/>
      <c r="X184" s="185"/>
      <c r="Y184" s="185"/>
      <c r="Z184" s="185"/>
      <c r="AA184" s="185"/>
      <c r="AB184" s="185"/>
      <c r="AC184" s="185"/>
      <c r="AD184" s="185"/>
      <c r="AE184" s="185"/>
      <c r="AF184" s="185"/>
      <c r="AG184" s="185"/>
      <c r="AH184" s="185"/>
      <c r="AI184" s="185"/>
      <c r="AJ184" s="185"/>
      <c r="AK184" s="185"/>
      <c r="AL184" s="185"/>
      <c r="AM184" s="185"/>
      <c r="AN184" s="185"/>
      <c r="AO184" s="185"/>
      <c r="AP184" s="185"/>
      <c r="AQ184" s="185"/>
      <c r="AR184" s="185"/>
      <c r="AS184" s="185"/>
      <c r="AT184" s="185"/>
      <c r="AU184" s="185"/>
      <c r="AV184" s="185"/>
      <c r="AW184" s="185"/>
      <c r="AX184" s="185"/>
      <c r="AY184" s="185"/>
      <c r="AZ184" s="185"/>
      <c r="BA184" s="185"/>
      <c r="BB184" s="185"/>
      <c r="BC184" s="185"/>
    </row>
    <row r="185" spans="1:55" s="186" customFormat="1" ht="114.75" x14ac:dyDescent="0.2">
      <c r="A185" s="183" t="s">
        <v>823</v>
      </c>
      <c r="B185" s="184" t="s">
        <v>360</v>
      </c>
      <c r="C185" s="184" t="s">
        <v>694</v>
      </c>
      <c r="D185" s="184" t="s">
        <v>829</v>
      </c>
      <c r="E185" s="184" t="s">
        <v>624</v>
      </c>
      <c r="F185" s="184" t="s">
        <v>620</v>
      </c>
      <c r="G185" s="184" t="s">
        <v>305</v>
      </c>
      <c r="H185" s="184" t="s">
        <v>708</v>
      </c>
      <c r="I185" s="184" t="s">
        <v>451</v>
      </c>
      <c r="J185" s="184" t="s">
        <v>701</v>
      </c>
      <c r="K185" s="184" t="s">
        <v>597</v>
      </c>
      <c r="L185" s="183" t="s">
        <v>755</v>
      </c>
      <c r="M185" s="184" t="str">
        <f>CONCATENATE(UKPower!$D$54," for ",UKPower!$E$36,", for ",UKPower!$D$43, " and settled ",UKPower!$D$47," quoted in ",UKPower!$D$60, " per ", UKPower!$D$63,UKPower!$B$66)</f>
        <v>A Transaction under which the Swaption Buyer has the right,  in relation to the Swaption Seller (the Buyer) in return for payment of the Premium, and after exercise of the Put Swaption no later than the Exercise Date, to receive a Difference Payment from the Buyer, where the Strike Price is above the Average Reference Price, and the obligation to pay a Difference Payment to the Seller where the Strike Price is below the Average Reference Price for half hours between 11:00 p.m. on 31st March and 11:00 p.m. on  31st March one year later, for System Marginal Price in £/MWh as published for each half-hour by England and Wales Pool and settled against the average of half-hour periods in EFA slots WD3, WD4 and WD5, according to the EFA (Electricity Forward Agreement) calendar defined under the England and Wales Pool Rules quoted in Pounds Sterling per Megawatt (1,000,000 watts) hour of electricity, where watt is a unit of electrical power equivalent to one joule per second, pursuant to any master agreement between the Parties, or if no master agreement is in effect, the GTCs for UK Power under the EFA Terms Edition 2 1991 as amended in this website (or its successor).</v>
      </c>
      <c r="N185" s="185"/>
      <c r="O185" s="185"/>
      <c r="P185" s="185"/>
      <c r="Q185" s="185"/>
      <c r="R185" s="185"/>
      <c r="S185" s="185"/>
      <c r="T185" s="185"/>
      <c r="U185" s="185"/>
      <c r="V185" s="185"/>
      <c r="W185" s="185"/>
      <c r="X185" s="185"/>
      <c r="Y185" s="185"/>
      <c r="Z185" s="185"/>
      <c r="AA185" s="185"/>
      <c r="AB185" s="185"/>
      <c r="AC185" s="185"/>
      <c r="AD185" s="185"/>
      <c r="AE185" s="185"/>
      <c r="AF185" s="185"/>
      <c r="AG185" s="185"/>
      <c r="AH185" s="185"/>
      <c r="AI185" s="185"/>
      <c r="AJ185" s="185"/>
      <c r="AK185" s="185"/>
      <c r="AL185" s="185"/>
      <c r="AM185" s="185"/>
      <c r="AN185" s="185"/>
      <c r="AO185" s="185"/>
      <c r="AP185" s="185"/>
      <c r="AQ185" s="185"/>
      <c r="AR185" s="185"/>
      <c r="AS185" s="185"/>
      <c r="AT185" s="185"/>
      <c r="AU185" s="185"/>
      <c r="AV185" s="185"/>
      <c r="AW185" s="185"/>
      <c r="AX185" s="185"/>
      <c r="AY185" s="185"/>
      <c r="AZ185" s="185"/>
      <c r="BA185" s="185"/>
      <c r="BB185" s="185"/>
      <c r="BC185" s="185"/>
    </row>
    <row r="186" spans="1:55" s="186" customFormat="1" ht="102" x14ac:dyDescent="0.2">
      <c r="A186" s="183" t="s">
        <v>823</v>
      </c>
      <c r="B186" s="184" t="s">
        <v>360</v>
      </c>
      <c r="C186" s="184" t="s">
        <v>694</v>
      </c>
      <c r="D186" s="184" t="s">
        <v>829</v>
      </c>
      <c r="E186" s="183" t="s">
        <v>623</v>
      </c>
      <c r="F186" s="183" t="s">
        <v>617</v>
      </c>
      <c r="G186" s="184" t="s">
        <v>306</v>
      </c>
      <c r="H186" s="184" t="s">
        <v>709</v>
      </c>
      <c r="I186" s="184" t="s">
        <v>451</v>
      </c>
      <c r="J186" s="184" t="s">
        <v>662</v>
      </c>
      <c r="K186" s="184" t="s">
        <v>597</v>
      </c>
      <c r="L186" s="183" t="s">
        <v>755</v>
      </c>
      <c r="M186" s="184" t="str">
        <f>CONCATENATE(UKPower!$D$53,", for ",UKPower!$E$29,", for ",UKPower!$D$42, " and settled ",UKPower!$D$46," quoted in ",UKPower!$D$60, " per ", UKPower!$D$63,UKPower!$B$66)</f>
        <v>A Transaction under which the Swaption Buyer has the right, in relation to the Swaption Seller (the Seller) in return for payment of the Premium, and after exercise of the Call Swaption no later than the Exercise Date, to receive a Difference Payment from the Seller, where the Average Reference Price is above the Strike Price, and the obligation to pay a Difference Payment to the Seller where the Average Reference Price is below the Strike Price, for half-hour periods between 00:00 a.m. on 1st April and 00:00 a.m. on the 1st October, for LOLP (Loss of Load Probability) or capacity payment in £/MWh as published for each half-hour by England and Wales Pool and settled against the average of all half-hour periods quoted in Pounds Sterling per Megawatt (1,000,000 watts) hour of electricity, where watt is a unit of electrical power equivalent to one joule per second, pursuant to any master agreement between the Parties, or if no master agreement is in effect, the GTCs for UK Power under the EFA Terms Edition 2 1991 as amended in this website (or its successor).</v>
      </c>
      <c r="N186" s="185"/>
      <c r="O186" s="185"/>
      <c r="P186" s="185"/>
      <c r="Q186" s="185"/>
      <c r="R186" s="185"/>
      <c r="S186" s="185"/>
      <c r="T186" s="185"/>
      <c r="U186" s="185"/>
      <c r="V186" s="185"/>
      <c r="W186" s="185"/>
      <c r="X186" s="185"/>
      <c r="Y186" s="185"/>
      <c r="Z186" s="185"/>
      <c r="AA186" s="185"/>
      <c r="AB186" s="185"/>
      <c r="AC186" s="185"/>
      <c r="AD186" s="185"/>
      <c r="AE186" s="185"/>
      <c r="AF186" s="185"/>
      <c r="AG186" s="185"/>
      <c r="AH186" s="185"/>
      <c r="AI186" s="185"/>
      <c r="AJ186" s="185"/>
      <c r="AK186" s="185"/>
      <c r="AL186" s="185"/>
      <c r="AM186" s="185"/>
      <c r="AN186" s="185"/>
      <c r="AO186" s="185"/>
      <c r="AP186" s="185"/>
      <c r="AQ186" s="185"/>
      <c r="AR186" s="185"/>
      <c r="AS186" s="185"/>
      <c r="AT186" s="185"/>
      <c r="AU186" s="185"/>
      <c r="AV186" s="185"/>
      <c r="AW186" s="185"/>
      <c r="AX186" s="185"/>
      <c r="AY186" s="185"/>
      <c r="AZ186" s="185"/>
      <c r="BA186" s="185"/>
      <c r="BB186" s="185"/>
      <c r="BC186" s="185"/>
    </row>
    <row r="187" spans="1:55" s="186" customFormat="1" ht="102" x14ac:dyDescent="0.2">
      <c r="A187" s="183" t="s">
        <v>823</v>
      </c>
      <c r="B187" s="184" t="s">
        <v>360</v>
      </c>
      <c r="C187" s="184" t="s">
        <v>694</v>
      </c>
      <c r="D187" s="184" t="s">
        <v>829</v>
      </c>
      <c r="E187" s="184" t="s">
        <v>624</v>
      </c>
      <c r="F187" s="184" t="s">
        <v>620</v>
      </c>
      <c r="G187" s="184" t="s">
        <v>307</v>
      </c>
      <c r="H187" s="184" t="s">
        <v>709</v>
      </c>
      <c r="I187" s="184" t="s">
        <v>451</v>
      </c>
      <c r="J187" s="184" t="s">
        <v>662</v>
      </c>
      <c r="K187" s="184" t="s">
        <v>597</v>
      </c>
      <c r="L187" s="183" t="s">
        <v>755</v>
      </c>
      <c r="M187" s="184" t="str">
        <f>CONCATENATE(UKPower!$D$54," for ",UKPower!$E$30,", for ",UKPower!$D$42, " and settled ",UKPower!$D$46," quoted in ",UKPower!$D$60, " per ", UKPower!$D$63,UKPower!$B$66)</f>
        <v>A Transaction under which the Swaption Buyer has the right,  in relation to the Swaption Seller (the Buyer) in return for payment of the Premium, and after exercise of the Put Swaption no later than the Exercise Date, to receive a Difference Payment from the Buyer, where the Strike Price is above the Average Reference Price, and the obligation to pay a Difference Payment to the Seller where the Strike Price is below the Average Reference Price for half-hour periods between EFA weeks 40 in the Year 1999 and 13 in the Year 2000 inclusive, according to the EFA (Electricity Forward Agreement) calendar under the England and Wales Pool Rules, for LOLP (Loss of Load Probability) or capacity payment in £/MWh as published for each half-hour by England and Wales Pool and settled against the average of all half-hour periods quoted in Pounds Sterling per Megawatt (1,000,000 watts) hour of electricity, where watt is a unit of electrical power equivalent to one joule per second, pursuant to any master agreement between the Parties, or if no master agreement is in effect, the GTCs for UK Power under the EFA Terms Edition 2 1991 as amended in this website (or its successor).</v>
      </c>
      <c r="N187" s="185"/>
      <c r="O187" s="185"/>
      <c r="P187" s="185"/>
      <c r="Q187" s="185"/>
      <c r="R187" s="185"/>
      <c r="S187" s="185"/>
      <c r="T187" s="185"/>
      <c r="U187" s="185"/>
      <c r="V187" s="185"/>
      <c r="W187" s="185"/>
      <c r="X187" s="185"/>
      <c r="Y187" s="185"/>
      <c r="Z187" s="185"/>
      <c r="AA187" s="185"/>
      <c r="AB187" s="185"/>
      <c r="AC187" s="185"/>
      <c r="AD187" s="185"/>
      <c r="AE187" s="185"/>
      <c r="AF187" s="185"/>
      <c r="AG187" s="185"/>
      <c r="AH187" s="185"/>
      <c r="AI187" s="185"/>
      <c r="AJ187" s="185"/>
      <c r="AK187" s="185"/>
      <c r="AL187" s="185"/>
      <c r="AM187" s="185"/>
      <c r="AN187" s="185"/>
      <c r="AO187" s="185"/>
      <c r="AP187" s="185"/>
      <c r="AQ187" s="185"/>
      <c r="AR187" s="185"/>
      <c r="AS187" s="185"/>
      <c r="AT187" s="185"/>
      <c r="AU187" s="185"/>
      <c r="AV187" s="185"/>
      <c r="AW187" s="185"/>
      <c r="AX187" s="185"/>
      <c r="AY187" s="185"/>
      <c r="AZ187" s="185"/>
      <c r="BA187" s="185"/>
      <c r="BB187" s="185"/>
      <c r="BC187" s="185"/>
    </row>
    <row r="188" spans="1:55" s="186" customFormat="1" ht="102" x14ac:dyDescent="0.2">
      <c r="A188" s="183" t="s">
        <v>823</v>
      </c>
      <c r="B188" s="184" t="s">
        <v>360</v>
      </c>
      <c r="C188" s="184" t="s">
        <v>694</v>
      </c>
      <c r="D188" s="184" t="s">
        <v>829</v>
      </c>
      <c r="E188" s="183" t="s">
        <v>623</v>
      </c>
      <c r="F188" s="183" t="s">
        <v>617</v>
      </c>
      <c r="G188" s="184" t="s">
        <v>873</v>
      </c>
      <c r="H188" s="184" t="s">
        <v>709</v>
      </c>
      <c r="I188" s="184" t="s">
        <v>451</v>
      </c>
      <c r="J188" s="184" t="s">
        <v>662</v>
      </c>
      <c r="K188" s="184" t="s">
        <v>597</v>
      </c>
      <c r="L188" s="183" t="s">
        <v>755</v>
      </c>
      <c r="M188" s="184" t="str">
        <f>CONCATENATE(UKPower!$D$53,", for ",UKPower!$E$33,", for ",UKPower!$D$42, " and settled ",UKPower!$D$46," quoted in ",UKPower!$D$60, " per ", UKPower!$D$63,UKPower!$B$66)</f>
        <v>A Transaction under which the Swaption Buyer has the right, in relation to the Swaption Seller (the Seller) in return for payment of the Premium, and after exercise of the Call Swaption no later than the Exercise Date, to receive a Difference Payment from the Seller, where the Average Reference Price is above the Strike Price, and the obligation to pay a Difference Payment to the Seller where the Average Reference Price is below the Strike Price, for half hours between 00:00 a.m. on the first day of the calendar month and  00:00 a.m. on the first day of the next calendar month, for LOLP (Loss of Load Probability) or capacity payment in £/MWh as published for each half-hour by England and Wales Pool and settled against the average of all half-hour periods quoted in Pounds Sterling per Megawatt (1,000,000 watts) hour of electricity, where watt is a unit of electrical power equivalent to one joule per second, pursuant to any master agreement between the Parties, or if no master agreement is in effect, the GTCs for UK Power under the EFA Terms Edition 2 1991 as amended in this website (or its successor).</v>
      </c>
      <c r="N188" s="185"/>
      <c r="O188" s="185"/>
      <c r="P188" s="185"/>
      <c r="Q188" s="185"/>
      <c r="R188" s="185"/>
      <c r="S188" s="185"/>
      <c r="T188" s="185"/>
      <c r="U188" s="185"/>
      <c r="V188" s="185"/>
      <c r="W188" s="185"/>
      <c r="X188" s="185"/>
      <c r="Y188" s="185"/>
      <c r="Z188" s="185"/>
      <c r="AA188" s="185"/>
      <c r="AB188" s="185"/>
      <c r="AC188" s="185"/>
      <c r="AD188" s="185"/>
      <c r="AE188" s="185"/>
      <c r="AF188" s="185"/>
      <c r="AG188" s="185"/>
      <c r="AH188" s="185"/>
      <c r="AI188" s="185"/>
      <c r="AJ188" s="185"/>
      <c r="AK188" s="185"/>
      <c r="AL188" s="185"/>
      <c r="AM188" s="185"/>
      <c r="AN188" s="185"/>
      <c r="AO188" s="185"/>
      <c r="AP188" s="185"/>
      <c r="AQ188" s="185"/>
      <c r="AR188" s="185"/>
      <c r="AS188" s="185"/>
      <c r="AT188" s="185"/>
      <c r="AU188" s="185"/>
      <c r="AV188" s="185"/>
      <c r="AW188" s="185"/>
      <c r="AX188" s="185"/>
      <c r="AY188" s="185"/>
      <c r="AZ188" s="185"/>
      <c r="BA188" s="185"/>
      <c r="BB188" s="185"/>
      <c r="BC188" s="185"/>
    </row>
    <row r="189" spans="1:55" s="186" customFormat="1" ht="102" x14ac:dyDescent="0.2">
      <c r="A189" s="183" t="s">
        <v>823</v>
      </c>
      <c r="B189" s="184" t="s">
        <v>360</v>
      </c>
      <c r="C189" s="184" t="s">
        <v>694</v>
      </c>
      <c r="D189" s="184" t="s">
        <v>829</v>
      </c>
      <c r="E189" s="184" t="s">
        <v>624</v>
      </c>
      <c r="F189" s="184" t="s">
        <v>620</v>
      </c>
      <c r="G189" s="184" t="s">
        <v>304</v>
      </c>
      <c r="H189" s="184" t="s">
        <v>709</v>
      </c>
      <c r="I189" s="184" t="s">
        <v>451</v>
      </c>
      <c r="J189" s="184" t="s">
        <v>662</v>
      </c>
      <c r="K189" s="184" t="s">
        <v>597</v>
      </c>
      <c r="L189" s="183" t="s">
        <v>755</v>
      </c>
      <c r="M189" s="184" t="str">
        <f>CONCATENATE(UKPower!$D$54," for ",UKPower!$E$34,", for ",UKPower!$D$42, " and settled ",UKPower!$D$46," quoted in ",UKPower!$D$60, " per ", UKPower!$D$63,UKPower!$B$66)</f>
        <v>A Transaction under which the Swaption Buyer has the right,  in relation to the Swaption Seller (the Buyer) in return for payment of the Premium, and after exercise of the Put Swaption no later than the Exercise Date, to receive a Difference Payment from the Buyer, where the Strike Price is above the Average Reference Price, and the obligation to pay a Difference Payment to the Seller where the Strike Price is below the Average Reference Price for half hours between 11:00 p.m. on 30th September and 11:00 p.m. on 30th September one year later, for LOLP (Loss of Load Probability) or capacity payment in £/MWh as published for each half-hour by England and Wales Pool and settled against the average of all half-hour periods quoted in Pounds Sterling per Megawatt (1,000,000 watts) hour of electricity, where watt is a unit of electrical power equivalent to one joule per second, pursuant to any master agreement between the Parties, or if no master agreement is in effect, the GTCs for UK Power under the EFA Terms Edition 2 1991 as amended in this website (or its successor).</v>
      </c>
      <c r="N189" s="185"/>
      <c r="O189" s="185"/>
      <c r="P189" s="185"/>
      <c r="Q189" s="185"/>
      <c r="R189" s="185"/>
      <c r="S189" s="185"/>
      <c r="T189" s="185"/>
      <c r="U189" s="185"/>
      <c r="V189" s="185"/>
      <c r="W189" s="185"/>
      <c r="X189" s="185"/>
      <c r="Y189" s="185"/>
      <c r="Z189" s="185"/>
      <c r="AA189" s="185"/>
      <c r="AB189" s="185"/>
      <c r="AC189" s="185"/>
      <c r="AD189" s="185"/>
      <c r="AE189" s="185"/>
      <c r="AF189" s="185"/>
      <c r="AG189" s="185"/>
      <c r="AH189" s="185"/>
      <c r="AI189" s="185"/>
      <c r="AJ189" s="185"/>
      <c r="AK189" s="185"/>
      <c r="AL189" s="185"/>
      <c r="AM189" s="185"/>
      <c r="AN189" s="185"/>
      <c r="AO189" s="185"/>
      <c r="AP189" s="185"/>
      <c r="AQ189" s="185"/>
      <c r="AR189" s="185"/>
      <c r="AS189" s="185"/>
      <c r="AT189" s="185"/>
      <c r="AU189" s="185"/>
      <c r="AV189" s="185"/>
      <c r="AW189" s="185"/>
      <c r="AX189" s="185"/>
      <c r="AY189" s="185"/>
      <c r="AZ189" s="185"/>
      <c r="BA189" s="185"/>
      <c r="BB189" s="185"/>
      <c r="BC189" s="185"/>
    </row>
    <row r="190" spans="1:55" s="186" customFormat="1" ht="102" x14ac:dyDescent="0.2">
      <c r="A190" s="183" t="s">
        <v>823</v>
      </c>
      <c r="B190" s="184" t="s">
        <v>360</v>
      </c>
      <c r="C190" s="184" t="s">
        <v>694</v>
      </c>
      <c r="D190" s="184" t="s">
        <v>829</v>
      </c>
      <c r="E190" s="183" t="s">
        <v>623</v>
      </c>
      <c r="F190" s="183" t="s">
        <v>617</v>
      </c>
      <c r="G190" s="184" t="s">
        <v>305</v>
      </c>
      <c r="H190" s="184" t="s">
        <v>709</v>
      </c>
      <c r="I190" s="184" t="s">
        <v>451</v>
      </c>
      <c r="J190" s="184" t="s">
        <v>662</v>
      </c>
      <c r="K190" s="184" t="s">
        <v>597</v>
      </c>
      <c r="L190" s="183" t="s">
        <v>755</v>
      </c>
      <c r="M190" s="184" t="str">
        <f>CONCATENATE(UKPower!$D$53,", for ",UKPower!$E$37,", for ",UKPower!$D$42, " and settled ",UKPower!$D$46," quoted in ",UKPower!$D$60, " per ", UKPower!$D$63,UKPower!$B$66)</f>
        <v>A Transaction under which the Swaption Buyer has the right, in relation to the Swaption Seller (the Seller) in return for payment of the Premium, and after exercise of the Call Swaption no later than the Exercise Date, to receive a Difference Payment from the Seller, where the Average Reference Price is above the Strike Price, and the obligation to pay a Difference Payment to the Seller where the Average Reference Price is below the Strike Price, for half hours between 00:00 a.m. on 31st March and 00:00 a.m. on 31st March one year later, for LOLP (Loss of Load Probability) or capacity payment in £/MWh as published for each half-hour by England and Wales Pool and settled against the average of all half-hour periods quoted in Pounds Sterling per Megawatt (1,000,000 watts) hour of electricity, where watt is a unit of electrical power equivalent to one joule per second, pursuant to any master agreement between the Parties, or if no master agreement is in effect, the GTCs for UK Power under the EFA Terms Edition 2 1991 as amended in this website (or its successor).</v>
      </c>
      <c r="N190" s="185"/>
      <c r="O190" s="185"/>
      <c r="P190" s="185"/>
      <c r="Q190" s="185"/>
      <c r="R190" s="185"/>
      <c r="S190" s="185"/>
      <c r="T190" s="185"/>
      <c r="U190" s="185"/>
      <c r="V190" s="185"/>
      <c r="W190" s="185"/>
      <c r="X190" s="185"/>
      <c r="Y190" s="185"/>
      <c r="Z190" s="185"/>
      <c r="AA190" s="185"/>
      <c r="AB190" s="185"/>
      <c r="AC190" s="185"/>
      <c r="AD190" s="185"/>
      <c r="AE190" s="185"/>
      <c r="AF190" s="185"/>
      <c r="AG190" s="185"/>
      <c r="AH190" s="185"/>
      <c r="AI190" s="185"/>
      <c r="AJ190" s="185"/>
      <c r="AK190" s="185"/>
      <c r="AL190" s="185"/>
      <c r="AM190" s="185"/>
      <c r="AN190" s="185"/>
      <c r="AO190" s="185"/>
      <c r="AP190" s="185"/>
      <c r="AQ190" s="185"/>
      <c r="AR190" s="185"/>
      <c r="AS190" s="185"/>
      <c r="AT190" s="185"/>
      <c r="AU190" s="185"/>
      <c r="AV190" s="185"/>
      <c r="AW190" s="185"/>
      <c r="AX190" s="185"/>
      <c r="AY190" s="185"/>
      <c r="AZ190" s="185"/>
      <c r="BA190" s="185"/>
      <c r="BB190" s="185"/>
      <c r="BC190" s="185"/>
    </row>
    <row r="191" spans="1:55" s="192" customFormat="1" ht="76.5" x14ac:dyDescent="0.2">
      <c r="A191" s="183" t="s">
        <v>851</v>
      </c>
      <c r="B191" s="189" t="s">
        <v>360</v>
      </c>
      <c r="C191" s="189" t="s">
        <v>694</v>
      </c>
      <c r="D191" s="189" t="s">
        <v>683</v>
      </c>
      <c r="E191" s="189" t="s">
        <v>451</v>
      </c>
      <c r="F191" s="189" t="s">
        <v>451</v>
      </c>
      <c r="G191" s="189" t="s">
        <v>664</v>
      </c>
      <c r="H191" s="189" t="s">
        <v>663</v>
      </c>
      <c r="I191" s="189" t="s">
        <v>451</v>
      </c>
      <c r="J191" s="189" t="s">
        <v>267</v>
      </c>
      <c r="K191" s="184" t="s">
        <v>469</v>
      </c>
      <c r="L191" s="190" t="s">
        <v>755</v>
      </c>
      <c r="M191" s="184" t="str">
        <f>CONCATENATE(ContPower!$C$31,ContPower!$C$35,". A Transaction covers the period ",ContPower!$C$45, ", shall be settled in ",ContPower!$C$61, " per ", ContPower!$C$72,ContPower!$C$90)</f>
        <v>A Transaction under which one Party pays a Floating Price and the other Party pays a Fixed Price in respect of the Notional Quantity per Determination Period, where the Floating Price shall be the arithmetic average of the Swiss Electricity Price Index (SWEP) as published by Dow Jones (Page 15761) for hour 11:00 - 12:00 CET (Central European Time) on weekdays. A Transaction covers the period  from 00:00 on the first Monday of the specified period  to 24:00 on the following Sunday, shall be settled in German Marks per Megawatt (1,000,000 watts) hour, where watt is a unit of electrical power equivalent to one Joule per second, and shall be pursuant to any master agreement between the Parties, or if no master agreement is in effect, the GTCs specified in this website (or its successor).</v>
      </c>
      <c r="N191" s="191"/>
      <c r="O191" s="191"/>
      <c r="P191" s="191"/>
      <c r="Q191" s="191"/>
      <c r="R191" s="191"/>
      <c r="S191" s="191"/>
      <c r="T191" s="191"/>
      <c r="U191" s="191"/>
      <c r="V191" s="191"/>
      <c r="W191" s="191"/>
      <c r="X191" s="191"/>
      <c r="Y191" s="191"/>
      <c r="Z191" s="191"/>
      <c r="AA191" s="191"/>
      <c r="AB191" s="191"/>
      <c r="AC191" s="191"/>
      <c r="AD191" s="191"/>
      <c r="AE191" s="191"/>
      <c r="AF191" s="191"/>
      <c r="AG191" s="191"/>
      <c r="AH191" s="191"/>
      <c r="AI191" s="191"/>
      <c r="AJ191" s="191"/>
      <c r="AK191" s="191"/>
      <c r="AL191" s="191"/>
      <c r="AM191" s="191"/>
      <c r="AN191" s="191"/>
      <c r="AO191" s="191"/>
      <c r="AP191" s="191"/>
      <c r="AQ191" s="191"/>
      <c r="AR191" s="191"/>
      <c r="AS191" s="191"/>
      <c r="AT191" s="191"/>
      <c r="AU191" s="191"/>
      <c r="AV191" s="191"/>
      <c r="AW191" s="191"/>
      <c r="AX191" s="191"/>
      <c r="AY191" s="191"/>
      <c r="AZ191" s="191"/>
      <c r="BA191" s="191"/>
      <c r="BB191" s="191"/>
      <c r="BC191" s="191"/>
    </row>
    <row r="192" spans="1:55" s="192" customFormat="1" ht="76.5" x14ac:dyDescent="0.2">
      <c r="A192" s="183" t="s">
        <v>851</v>
      </c>
      <c r="B192" s="189" t="s">
        <v>360</v>
      </c>
      <c r="C192" s="189" t="s">
        <v>694</v>
      </c>
      <c r="D192" s="189" t="s">
        <v>683</v>
      </c>
      <c r="E192" s="189" t="s">
        <v>451</v>
      </c>
      <c r="F192" s="189" t="s">
        <v>451</v>
      </c>
      <c r="G192" s="189" t="s">
        <v>297</v>
      </c>
      <c r="H192" s="189" t="s">
        <v>663</v>
      </c>
      <c r="I192" s="189" t="s">
        <v>451</v>
      </c>
      <c r="J192" s="189" t="s">
        <v>267</v>
      </c>
      <c r="K192" s="184" t="s">
        <v>469</v>
      </c>
      <c r="L192" s="190" t="s">
        <v>755</v>
      </c>
      <c r="M192" s="184" t="str">
        <f>CONCATENATE(ContPower!$C$31, ContPower!$C$35,". A Transaction covers the period ",ContPower!$C$46,", shall be settled in ",ContPower!$C$61, " per ", ContPower!$C$72,ContPower!$C$90)</f>
        <v>A Transaction under which one Party pays a Floating Price and the other Party pays a Fixed Price in respect of the Notional Quantity per Determination Period, where the Floating Price shall be the arithmetic average of the Swiss Electricity Price Index (SWEP) as published by Dow Jones (Page 15761) for hour 11:00 - 12:00 CET (Central European Time) on weekdays. A Transaction covers the period  from 00.00 on the first Monday of the specified period  to 24.00 on the Sunday two weeks ahead, shall be settled in German Marks per Megawatt (1,000,000 watts) hour, where watt is a unit of electrical power equivalent to one Joule per second, and shall be pursuant to any master agreement between the Parties, or if no master agreement is in effect, the GTCs specified in this website (or its successor).</v>
      </c>
      <c r="N192" s="191"/>
      <c r="O192" s="191"/>
      <c r="P192" s="191"/>
      <c r="Q192" s="191"/>
      <c r="R192" s="191"/>
      <c r="S192" s="191"/>
      <c r="T192" s="191"/>
      <c r="U192" s="191"/>
      <c r="V192" s="191"/>
      <c r="W192" s="191"/>
      <c r="X192" s="191"/>
      <c r="Y192" s="191"/>
      <c r="Z192" s="191"/>
      <c r="AA192" s="191"/>
      <c r="AB192" s="191"/>
      <c r="AC192" s="191"/>
      <c r="AD192" s="191"/>
      <c r="AE192" s="191"/>
      <c r="AF192" s="191"/>
      <c r="AG192" s="191"/>
      <c r="AH192" s="191"/>
      <c r="AI192" s="191"/>
      <c r="AJ192" s="191"/>
      <c r="AK192" s="191"/>
      <c r="AL192" s="191"/>
      <c r="AM192" s="191"/>
      <c r="AN192" s="191"/>
      <c r="AO192" s="191"/>
      <c r="AP192" s="191"/>
      <c r="AQ192" s="191"/>
      <c r="AR192" s="191"/>
      <c r="AS192" s="191"/>
      <c r="AT192" s="191"/>
      <c r="AU192" s="191"/>
      <c r="AV192" s="191"/>
      <c r="AW192" s="191"/>
      <c r="AX192" s="191"/>
      <c r="AY192" s="191"/>
      <c r="AZ192" s="191"/>
      <c r="BA192" s="191"/>
      <c r="BB192" s="191"/>
      <c r="BC192" s="191"/>
    </row>
    <row r="193" spans="1:55" s="192" customFormat="1" ht="76.5" x14ac:dyDescent="0.2">
      <c r="A193" s="183" t="s">
        <v>851</v>
      </c>
      <c r="B193" s="189" t="s">
        <v>360</v>
      </c>
      <c r="C193" s="189" t="s">
        <v>694</v>
      </c>
      <c r="D193" s="189" t="s">
        <v>683</v>
      </c>
      <c r="E193" s="189" t="s">
        <v>451</v>
      </c>
      <c r="F193" s="189" t="s">
        <v>451</v>
      </c>
      <c r="G193" s="189" t="s">
        <v>298</v>
      </c>
      <c r="H193" s="189" t="s">
        <v>663</v>
      </c>
      <c r="I193" s="189" t="s">
        <v>451</v>
      </c>
      <c r="J193" s="189" t="s">
        <v>267</v>
      </c>
      <c r="K193" s="184" t="s">
        <v>469</v>
      </c>
      <c r="L193" s="190" t="s">
        <v>755</v>
      </c>
      <c r="M193" s="184" t="str">
        <f>CONCATENATE(ContPower!$C$31,ContPower!$C$35,". A Transaction covers the period ",ContPower!$C$47,", shall be settled in ",ContPower!$C$61, " per ", ContPower!$C$72,ContPower!$C$90)</f>
        <v>A Transaction under which one Party pays a Floating Price and the other Party pays a Fixed Price in respect of the Notional Quantity per Determination Period, where the Floating Price shall be the arithmetic average of the Swiss Electricity Price Index (SWEP) as published by Dow Jones (Page 15761) for hour 11:00 - 12:00 CET (Central European Time) on weekdays. A Transaction covers the period  from 00.00 on the first Monday of the specified period to 24.00 on the Sunday four weeks ahead, shall be settled in German Marks per Megawatt (1,000,000 watts) hour, where watt is a unit of electrical power equivalent to one Joule per second, and shall be pursuant to any master agreement between the Parties, or if no master agreement is in effect, the GTCs specified in this website (or its successor).</v>
      </c>
      <c r="N193" s="191"/>
      <c r="O193" s="191"/>
      <c r="P193" s="191"/>
      <c r="Q193" s="191"/>
      <c r="R193" s="191"/>
      <c r="S193" s="191"/>
      <c r="T193" s="191"/>
      <c r="U193" s="191"/>
      <c r="V193" s="191"/>
      <c r="W193" s="191"/>
      <c r="X193" s="191"/>
      <c r="Y193" s="191"/>
      <c r="Z193" s="191"/>
      <c r="AA193" s="191"/>
      <c r="AB193" s="191"/>
      <c r="AC193" s="191"/>
      <c r="AD193" s="191"/>
      <c r="AE193" s="191"/>
      <c r="AF193" s="191"/>
      <c r="AG193" s="191"/>
      <c r="AH193" s="191"/>
      <c r="AI193" s="191"/>
      <c r="AJ193" s="191"/>
      <c r="AK193" s="191"/>
      <c r="AL193" s="191"/>
      <c r="AM193" s="191"/>
      <c r="AN193" s="191"/>
      <c r="AO193" s="191"/>
      <c r="AP193" s="191"/>
      <c r="AQ193" s="191"/>
      <c r="AR193" s="191"/>
      <c r="AS193" s="191"/>
      <c r="AT193" s="191"/>
      <c r="AU193" s="191"/>
      <c r="AV193" s="191"/>
      <c r="AW193" s="191"/>
      <c r="AX193" s="191"/>
      <c r="AY193" s="191"/>
      <c r="AZ193" s="191"/>
      <c r="BA193" s="191"/>
      <c r="BB193" s="191"/>
      <c r="BC193" s="191"/>
    </row>
    <row r="194" spans="1:55" s="192" customFormat="1" ht="76.5" x14ac:dyDescent="0.2">
      <c r="A194" s="183" t="s">
        <v>851</v>
      </c>
      <c r="B194" s="189" t="s">
        <v>360</v>
      </c>
      <c r="C194" s="189" t="s">
        <v>694</v>
      </c>
      <c r="D194" s="189" t="s">
        <v>683</v>
      </c>
      <c r="E194" s="189" t="s">
        <v>451</v>
      </c>
      <c r="F194" s="189" t="s">
        <v>451</v>
      </c>
      <c r="G194" s="189" t="s">
        <v>651</v>
      </c>
      <c r="H194" s="189" t="s">
        <v>767</v>
      </c>
      <c r="I194" s="189" t="s">
        <v>451</v>
      </c>
      <c r="J194" s="189" t="s">
        <v>662</v>
      </c>
      <c r="K194" s="184" t="s">
        <v>469</v>
      </c>
      <c r="L194" s="190" t="s">
        <v>755</v>
      </c>
      <c r="M194" s="184" t="str">
        <f>CONCATENATE(ContPower!$C$31,ContPower!$C$36,". A Transaction covers the period ",ContPower!$C$44, ", for ",ContPower!$C$51, " shall be settled in ",ContPower!$C$61, " per ", ContPower!$C$72,ContPower!$C$90)</f>
        <v>A Transaction under which one Party pays a Floating Price and the other Party pays a Fixed Price in respect of the Notional Quantity per Determination Period, where the Floating Price shall be the arithmetic average of the Day Ahead Baseload Prices of the Central European Price Index (CEPI) as published  for each day by Dow Jones (in its internet address located at http://www.dowpower.com). A Transaction covers the period from  00:00 CET  (Central European Time) to 24:00 CET following day, for energy delivered at a steady rate between 00:00 and 24:00 shall be settled in German Marks per Megawatt (1,000,000 watts) hour, where watt is a unit of electrical power equivalent to one Joule per second, and shall be pursuant to any master agreement between the Parties, or if no master agreement is in effect, the GTCs specified in this website (or its successor).</v>
      </c>
      <c r="N194" s="191"/>
      <c r="O194" s="191"/>
      <c r="P194" s="191"/>
      <c r="Q194" s="191"/>
      <c r="R194" s="191"/>
      <c r="S194" s="191"/>
      <c r="T194" s="191"/>
      <c r="U194" s="191"/>
      <c r="V194" s="191"/>
      <c r="W194" s="191"/>
      <c r="X194" s="191"/>
      <c r="Y194" s="191"/>
      <c r="Z194" s="191"/>
      <c r="AA194" s="191"/>
      <c r="AB194" s="191"/>
      <c r="AC194" s="191"/>
      <c r="AD194" s="191"/>
      <c r="AE194" s="191"/>
      <c r="AF194" s="191"/>
      <c r="AG194" s="191"/>
      <c r="AH194" s="191"/>
      <c r="AI194" s="191"/>
      <c r="AJ194" s="191"/>
      <c r="AK194" s="191"/>
      <c r="AL194" s="191"/>
      <c r="AM194" s="191"/>
      <c r="AN194" s="191"/>
      <c r="AO194" s="191"/>
      <c r="AP194" s="191"/>
      <c r="AQ194" s="191"/>
      <c r="AR194" s="191"/>
      <c r="AS194" s="191"/>
      <c r="AT194" s="191"/>
      <c r="AU194" s="191"/>
      <c r="AV194" s="191"/>
      <c r="AW194" s="191"/>
      <c r="AX194" s="191"/>
      <c r="AY194" s="191"/>
      <c r="AZ194" s="191"/>
      <c r="BA194" s="191"/>
      <c r="BB194" s="191"/>
      <c r="BC194" s="191"/>
    </row>
    <row r="195" spans="1:55" s="192" customFormat="1" ht="89.25" x14ac:dyDescent="0.2">
      <c r="A195" s="183" t="s">
        <v>851</v>
      </c>
      <c r="B195" s="189" t="s">
        <v>360</v>
      </c>
      <c r="C195" s="189" t="s">
        <v>694</v>
      </c>
      <c r="D195" s="189" t="s">
        <v>683</v>
      </c>
      <c r="E195" s="189" t="s">
        <v>451</v>
      </c>
      <c r="F195" s="189" t="s">
        <v>451</v>
      </c>
      <c r="G195" s="189" t="s">
        <v>664</v>
      </c>
      <c r="H195" s="189" t="s">
        <v>767</v>
      </c>
      <c r="I195" s="189" t="s">
        <v>451</v>
      </c>
      <c r="J195" s="189" t="s">
        <v>662</v>
      </c>
      <c r="K195" s="184" t="s">
        <v>469</v>
      </c>
      <c r="L195" s="190" t="s">
        <v>755</v>
      </c>
      <c r="M195" s="184" t="str">
        <f>CONCATENATE(ContPower!$C$31, ContPower!$C$36,". A Transaction covers the period ",ContPower!$C$45, ", for ",ContPower!$C$51, " shall be settled in ",ContPower!$C$61, " per ", ContPower!$C$72,ContPower!$C$90)</f>
        <v>A Transaction under which one Party pays a Floating Price and the other Party pays a Fixed Price in respect of the Notional Quantity per Determination Period, where the Floating Price shall be the arithmetic average of the Day Ahead Baseload Prices of the Central European Price Index (CEPI) as published  for each day by Dow Jones (in its internet address located at http://www.dowpower.com). A Transaction covers the period  from 00:00 on the first Monday of the specified period  to 24:00 on the following Sunday, for energy delivered at a steady rate between 00:00 and 24:00 shall be settled in German Marks per Megawatt (1,000,000 watts) hour, where watt is a unit of electrical power equivalent to one Joule per second, and shall be pursuant to any master agreement between the Parties, or if no master agreement is in effect, the GTCs specified in this website (or its successor).</v>
      </c>
      <c r="N195" s="191"/>
      <c r="O195" s="191"/>
      <c r="P195" s="191"/>
      <c r="Q195" s="191"/>
      <c r="R195" s="191"/>
      <c r="S195" s="191"/>
      <c r="T195" s="191"/>
      <c r="U195" s="191"/>
      <c r="V195" s="191"/>
      <c r="W195" s="191"/>
      <c r="X195" s="191"/>
      <c r="Y195" s="191"/>
      <c r="Z195" s="191"/>
      <c r="AA195" s="191"/>
      <c r="AB195" s="191"/>
      <c r="AC195" s="191"/>
      <c r="AD195" s="191"/>
      <c r="AE195" s="191"/>
      <c r="AF195" s="191"/>
      <c r="AG195" s="191"/>
      <c r="AH195" s="191"/>
      <c r="AI195" s="191"/>
      <c r="AJ195" s="191"/>
      <c r="AK195" s="191"/>
      <c r="AL195" s="191"/>
      <c r="AM195" s="191"/>
      <c r="AN195" s="191"/>
      <c r="AO195" s="191"/>
      <c r="AP195" s="191"/>
      <c r="AQ195" s="191"/>
      <c r="AR195" s="191"/>
      <c r="AS195" s="191"/>
      <c r="AT195" s="191"/>
      <c r="AU195" s="191"/>
      <c r="AV195" s="191"/>
      <c r="AW195" s="191"/>
      <c r="AX195" s="191"/>
      <c r="AY195" s="191"/>
      <c r="AZ195" s="191"/>
      <c r="BA195" s="191"/>
      <c r="BB195" s="191"/>
      <c r="BC195" s="191"/>
    </row>
    <row r="196" spans="1:55" s="192" customFormat="1" ht="89.25" x14ac:dyDescent="0.2">
      <c r="A196" s="183" t="s">
        <v>851</v>
      </c>
      <c r="B196" s="189" t="s">
        <v>360</v>
      </c>
      <c r="C196" s="189" t="s">
        <v>694</v>
      </c>
      <c r="D196" s="189" t="s">
        <v>683</v>
      </c>
      <c r="E196" s="189" t="s">
        <v>451</v>
      </c>
      <c r="F196" s="189" t="s">
        <v>451</v>
      </c>
      <c r="G196" s="189" t="s">
        <v>297</v>
      </c>
      <c r="H196" s="189" t="s">
        <v>767</v>
      </c>
      <c r="I196" s="189" t="s">
        <v>451</v>
      </c>
      <c r="J196" s="189" t="s">
        <v>662</v>
      </c>
      <c r="K196" s="184" t="s">
        <v>469</v>
      </c>
      <c r="L196" s="190" t="s">
        <v>755</v>
      </c>
      <c r="M196" s="184" t="str">
        <f>CONCATENATE(ContPower!$C$31,ContPower!$C$36,". A Transaction covers the period ",ContPower!$C$46, ", for ",ContPower!$C$51, " shall be settled in ",ContPower!$C$61, " per ", ContPower!$C$72,ContPower!$C$90)</f>
        <v>A Transaction under which one Party pays a Floating Price and the other Party pays a Fixed Price in respect of the Notional Quantity per Determination Period, where the Floating Price shall be the arithmetic average of the Day Ahead Baseload Prices of the Central European Price Index (CEPI) as published  for each day by Dow Jones (in its internet address located at http://www.dowpower.com). A Transaction covers the period  from 00.00 on the first Monday of the specified period  to 24.00 on the Sunday two weeks ahead, for energy delivered at a steady rate between 00:00 and 24:00 shall be settled in German Marks per Megawatt (1,000,000 watts) hour, where watt is a unit of electrical power equivalent to one Joule per second, and shall be pursuant to any master agreement between the Parties, or if no master agreement is in effect, the GTCs specified in this website (or its successor).</v>
      </c>
      <c r="N196" s="191"/>
      <c r="O196" s="191"/>
      <c r="P196" s="191"/>
      <c r="Q196" s="191"/>
      <c r="R196" s="191"/>
      <c r="S196" s="191"/>
      <c r="T196" s="191"/>
      <c r="U196" s="191"/>
      <c r="V196" s="191"/>
      <c r="W196" s="191"/>
      <c r="X196" s="191"/>
      <c r="Y196" s="191"/>
      <c r="Z196" s="191"/>
      <c r="AA196" s="191"/>
      <c r="AB196" s="191"/>
      <c r="AC196" s="191"/>
      <c r="AD196" s="191"/>
      <c r="AE196" s="191"/>
      <c r="AF196" s="191"/>
      <c r="AG196" s="191"/>
      <c r="AH196" s="191"/>
      <c r="AI196" s="191"/>
      <c r="AJ196" s="191"/>
      <c r="AK196" s="191"/>
      <c r="AL196" s="191"/>
      <c r="AM196" s="191"/>
      <c r="AN196" s="191"/>
      <c r="AO196" s="191"/>
      <c r="AP196" s="191"/>
      <c r="AQ196" s="191"/>
      <c r="AR196" s="191"/>
      <c r="AS196" s="191"/>
      <c r="AT196" s="191"/>
      <c r="AU196" s="191"/>
      <c r="AV196" s="191"/>
      <c r="AW196" s="191"/>
      <c r="AX196" s="191"/>
      <c r="AY196" s="191"/>
      <c r="AZ196" s="191"/>
      <c r="BA196" s="191"/>
      <c r="BB196" s="191"/>
      <c r="BC196" s="191"/>
    </row>
    <row r="197" spans="1:55" s="192" customFormat="1" ht="89.25" x14ac:dyDescent="0.2">
      <c r="A197" s="183" t="s">
        <v>851</v>
      </c>
      <c r="B197" s="189" t="s">
        <v>360</v>
      </c>
      <c r="C197" s="189" t="s">
        <v>694</v>
      </c>
      <c r="D197" s="189" t="s">
        <v>683</v>
      </c>
      <c r="E197" s="189" t="s">
        <v>451</v>
      </c>
      <c r="F197" s="189" t="s">
        <v>451</v>
      </c>
      <c r="G197" s="189" t="s">
        <v>298</v>
      </c>
      <c r="H197" s="189" t="s">
        <v>767</v>
      </c>
      <c r="I197" s="189" t="s">
        <v>451</v>
      </c>
      <c r="J197" s="189" t="s">
        <v>662</v>
      </c>
      <c r="K197" s="184" t="s">
        <v>469</v>
      </c>
      <c r="L197" s="190" t="s">
        <v>755</v>
      </c>
      <c r="M197" s="184" t="str">
        <f>CONCATENATE(ContPower!$C$31,ContPower!$C$36,". A Transaction covers the period ",ContPower!$C$47, ", for ",ContPower!$C$51, " shall be settled in ",ContPower!$C$61, " per ", ContPower!$C$72,ContPower!$C$90)</f>
        <v>A Transaction under which one Party pays a Floating Price and the other Party pays a Fixed Price in respect of the Notional Quantity per Determination Period, where the Floating Price shall be the arithmetic average of the Day Ahead Baseload Prices of the Central European Price Index (CEPI) as published  for each day by Dow Jones (in its internet address located at http://www.dowpower.com). A Transaction covers the period  from 00.00 on the first Monday of the specified period to 24.00 on the Sunday four weeks ahead, for energy delivered at a steady rate between 00:00 and 24:00 shall be settled in German Marks per Megawatt (1,000,000 watts) hour, where watt is a unit of electrical power equivalent to one Joule per second, and shall be pursuant to any master agreement between the Parties, or if no master agreement is in effect, the GTCs specified in this website (or its successor).</v>
      </c>
      <c r="N197" s="191"/>
      <c r="O197" s="191"/>
      <c r="P197" s="191"/>
      <c r="Q197" s="191"/>
      <c r="R197" s="191"/>
      <c r="S197" s="191"/>
      <c r="T197" s="191"/>
      <c r="U197" s="191"/>
      <c r="V197" s="191"/>
      <c r="W197" s="191"/>
      <c r="X197" s="191"/>
      <c r="Y197" s="191"/>
      <c r="Z197" s="191"/>
      <c r="AA197" s="191"/>
      <c r="AB197" s="191"/>
      <c r="AC197" s="191"/>
      <c r="AD197" s="191"/>
      <c r="AE197" s="191"/>
      <c r="AF197" s="191"/>
      <c r="AG197" s="191"/>
      <c r="AH197" s="191"/>
      <c r="AI197" s="191"/>
      <c r="AJ197" s="191"/>
      <c r="AK197" s="191"/>
      <c r="AL197" s="191"/>
      <c r="AM197" s="191"/>
      <c r="AN197" s="191"/>
      <c r="AO197" s="191"/>
      <c r="AP197" s="191"/>
      <c r="AQ197" s="191"/>
      <c r="AR197" s="191"/>
      <c r="AS197" s="191"/>
      <c r="AT197" s="191"/>
      <c r="AU197" s="191"/>
      <c r="AV197" s="191"/>
      <c r="AW197" s="191"/>
      <c r="AX197" s="191"/>
      <c r="AY197" s="191"/>
      <c r="AZ197" s="191"/>
      <c r="BA197" s="191"/>
      <c r="BB197" s="191"/>
      <c r="BC197" s="191"/>
    </row>
    <row r="198" spans="1:55" s="192" customFormat="1" ht="76.5" x14ac:dyDescent="0.2">
      <c r="A198" s="183" t="s">
        <v>851</v>
      </c>
      <c r="B198" s="189" t="s">
        <v>360</v>
      </c>
      <c r="C198" s="189" t="s">
        <v>694</v>
      </c>
      <c r="D198" s="189" t="s">
        <v>683</v>
      </c>
      <c r="E198" s="189" t="s">
        <v>451</v>
      </c>
      <c r="F198" s="189" t="s">
        <v>451</v>
      </c>
      <c r="G198" s="189" t="s">
        <v>651</v>
      </c>
      <c r="H198" s="189" t="s">
        <v>767</v>
      </c>
      <c r="I198" s="189" t="s">
        <v>451</v>
      </c>
      <c r="J198" s="189" t="s">
        <v>638</v>
      </c>
      <c r="K198" s="184" t="s">
        <v>469</v>
      </c>
      <c r="L198" s="190" t="s">
        <v>755</v>
      </c>
      <c r="M198" s="184" t="str">
        <f>CONCATENATE(ContPower!$C$31,ContPower!$C$36,". A Transaction covers the period ",ContPower!$C$44, ", for ",ContPower!$C$52, " shall be settled in ",ContPower!$C$61, " per ", ContPower!$C$72,ContPower!$C$90)</f>
        <v>A Transaction under which one Party pays a Floating Price and the other Party pays a Fixed Price in respect of the Notional Quantity per Determination Period, where the Floating Price shall be the arithmetic average of the Day Ahead Baseload Prices of the Central European Price Index (CEPI) as published  for each day by Dow Jones (in its internet address located at http://www.dowpower.com). A Transaction covers the period from  00:00 CET  (Central European Time) to 24:00 CET following day, for energy delivered in a period 08:00 to 20:00 on a weekday shall be settled in German Marks per Megawatt (1,000,000 watts) hour, where watt is a unit of electrical power equivalent to one Joule per second, and shall be pursuant to any master agreement between the Parties, or if no master agreement is in effect, the GTCs specified in this website (or its successor).</v>
      </c>
      <c r="N198" s="191"/>
      <c r="O198" s="191"/>
      <c r="P198" s="191"/>
      <c r="Q198" s="191"/>
      <c r="R198" s="191"/>
      <c r="S198" s="191"/>
      <c r="T198" s="191"/>
      <c r="U198" s="191"/>
      <c r="V198" s="191"/>
      <c r="W198" s="191"/>
      <c r="X198" s="191"/>
      <c r="Y198" s="191"/>
      <c r="Z198" s="191"/>
      <c r="AA198" s="191"/>
      <c r="AB198" s="191"/>
      <c r="AC198" s="191"/>
      <c r="AD198" s="191"/>
      <c r="AE198" s="191"/>
      <c r="AF198" s="191"/>
      <c r="AG198" s="191"/>
      <c r="AH198" s="191"/>
      <c r="AI198" s="191"/>
      <c r="AJ198" s="191"/>
      <c r="AK198" s="191"/>
      <c r="AL198" s="191"/>
      <c r="AM198" s="191"/>
      <c r="AN198" s="191"/>
      <c r="AO198" s="191"/>
      <c r="AP198" s="191"/>
      <c r="AQ198" s="191"/>
      <c r="AR198" s="191"/>
      <c r="AS198" s="191"/>
      <c r="AT198" s="191"/>
      <c r="AU198" s="191"/>
      <c r="AV198" s="191"/>
      <c r="AW198" s="191"/>
      <c r="AX198" s="191"/>
      <c r="AY198" s="191"/>
      <c r="AZ198" s="191"/>
      <c r="BA198" s="191"/>
      <c r="BB198" s="191"/>
      <c r="BC198" s="191"/>
    </row>
    <row r="199" spans="1:55" s="192" customFormat="1" ht="89.25" x14ac:dyDescent="0.2">
      <c r="A199" s="183" t="s">
        <v>851</v>
      </c>
      <c r="B199" s="189" t="s">
        <v>360</v>
      </c>
      <c r="C199" s="189" t="s">
        <v>694</v>
      </c>
      <c r="D199" s="189" t="s">
        <v>683</v>
      </c>
      <c r="E199" s="189" t="s">
        <v>451</v>
      </c>
      <c r="F199" s="189" t="s">
        <v>451</v>
      </c>
      <c r="G199" s="189" t="s">
        <v>664</v>
      </c>
      <c r="H199" s="189" t="s">
        <v>767</v>
      </c>
      <c r="I199" s="189" t="s">
        <v>451</v>
      </c>
      <c r="J199" s="189" t="s">
        <v>638</v>
      </c>
      <c r="K199" s="184" t="s">
        <v>469</v>
      </c>
      <c r="L199" s="190" t="s">
        <v>755</v>
      </c>
      <c r="M199" s="184" t="str">
        <f>CONCATENATE(ContPower!$C$31,ContPower!$C$36,". A Transaction covers the period ",ContPower!$C$45, ", for ",ContPower!$C$52, " shall be settled in ",ContPower!$C$61, " per ", ContPower!$C$72,ContPower!$C$90)</f>
        <v>A Transaction under which one Party pays a Floating Price and the other Party pays a Fixed Price in respect of the Notional Quantity per Determination Period, where the Floating Price shall be the arithmetic average of the Day Ahead Baseload Prices of the Central European Price Index (CEPI) as published  for each day by Dow Jones (in its internet address located at http://www.dowpower.com). A Transaction covers the period  from 00:00 on the first Monday of the specified period  to 24:00 on the following Sunday, for energy delivered in a period 08:00 to 20:00 on a weekday shall be settled in German Marks per Megawatt (1,000,000 watts) hour, where watt is a unit of electrical power equivalent to one Joule per second, and shall be pursuant to any master agreement between the Parties, or if no master agreement is in effect, the GTCs specified in this website (or its successor).</v>
      </c>
      <c r="N199" s="191"/>
      <c r="O199" s="191"/>
      <c r="P199" s="191"/>
      <c r="Q199" s="191"/>
      <c r="R199" s="191"/>
      <c r="S199" s="191"/>
      <c r="T199" s="191"/>
      <c r="U199" s="191"/>
      <c r="V199" s="191"/>
      <c r="W199" s="191"/>
      <c r="X199" s="191"/>
      <c r="Y199" s="191"/>
      <c r="Z199" s="191"/>
      <c r="AA199" s="191"/>
      <c r="AB199" s="191"/>
      <c r="AC199" s="191"/>
      <c r="AD199" s="191"/>
      <c r="AE199" s="191"/>
      <c r="AF199" s="191"/>
      <c r="AG199" s="191"/>
      <c r="AH199" s="191"/>
      <c r="AI199" s="191"/>
      <c r="AJ199" s="191"/>
      <c r="AK199" s="191"/>
      <c r="AL199" s="191"/>
      <c r="AM199" s="191"/>
      <c r="AN199" s="191"/>
      <c r="AO199" s="191"/>
      <c r="AP199" s="191"/>
      <c r="AQ199" s="191"/>
      <c r="AR199" s="191"/>
      <c r="AS199" s="191"/>
      <c r="AT199" s="191"/>
      <c r="AU199" s="191"/>
      <c r="AV199" s="191"/>
      <c r="AW199" s="191"/>
      <c r="AX199" s="191"/>
      <c r="AY199" s="191"/>
      <c r="AZ199" s="191"/>
      <c r="BA199" s="191"/>
      <c r="BB199" s="191"/>
      <c r="BC199" s="191"/>
    </row>
    <row r="200" spans="1:55" s="192" customFormat="1" ht="89.25" x14ac:dyDescent="0.2">
      <c r="A200" s="183" t="s">
        <v>851</v>
      </c>
      <c r="B200" s="189" t="s">
        <v>360</v>
      </c>
      <c r="C200" s="189" t="s">
        <v>694</v>
      </c>
      <c r="D200" s="189" t="s">
        <v>683</v>
      </c>
      <c r="E200" s="189" t="s">
        <v>451</v>
      </c>
      <c r="F200" s="189" t="s">
        <v>451</v>
      </c>
      <c r="G200" s="189" t="s">
        <v>297</v>
      </c>
      <c r="H200" s="189" t="s">
        <v>767</v>
      </c>
      <c r="I200" s="189" t="s">
        <v>451</v>
      </c>
      <c r="J200" s="189" t="s">
        <v>638</v>
      </c>
      <c r="K200" s="184" t="s">
        <v>469</v>
      </c>
      <c r="L200" s="190" t="s">
        <v>755</v>
      </c>
      <c r="M200" s="184" t="str">
        <f>CONCATENATE(ContPower!$C$31,ContPower!$C$36,". A Transaction covers the period ",ContPower!$C$46, ", for ",ContPower!$C$52, " shall be settled in ",ContPower!$C$61, " per ", ContPower!$C$72,ContPower!$C$90)</f>
        <v>A Transaction under which one Party pays a Floating Price and the other Party pays a Fixed Price in respect of the Notional Quantity per Determination Period, where the Floating Price shall be the arithmetic average of the Day Ahead Baseload Prices of the Central European Price Index (CEPI) as published  for each day by Dow Jones (in its internet address located at http://www.dowpower.com). A Transaction covers the period  from 00.00 on the first Monday of the specified period  to 24.00 on the Sunday two weeks ahead, for energy delivered in a period 08:00 to 20:00 on a weekday shall be settled in German Marks per Megawatt (1,000,000 watts) hour, where watt is a unit of electrical power equivalent to one Joule per second, and shall be pursuant to any master agreement between the Parties, or if no master agreement is in effect, the GTCs specified in this website (or its successor).</v>
      </c>
      <c r="N200" s="191"/>
      <c r="O200" s="191"/>
      <c r="P200" s="191"/>
      <c r="Q200" s="191"/>
      <c r="R200" s="191"/>
      <c r="S200" s="191"/>
      <c r="T200" s="191"/>
      <c r="U200" s="191"/>
      <c r="V200" s="191"/>
      <c r="W200" s="191"/>
      <c r="X200" s="191"/>
      <c r="Y200" s="191"/>
      <c r="Z200" s="191"/>
      <c r="AA200" s="191"/>
      <c r="AB200" s="191"/>
      <c r="AC200" s="191"/>
      <c r="AD200" s="191"/>
      <c r="AE200" s="191"/>
      <c r="AF200" s="191"/>
      <c r="AG200" s="191"/>
      <c r="AH200" s="191"/>
      <c r="AI200" s="191"/>
      <c r="AJ200" s="191"/>
      <c r="AK200" s="191"/>
      <c r="AL200" s="191"/>
      <c r="AM200" s="191"/>
      <c r="AN200" s="191"/>
      <c r="AO200" s="191"/>
      <c r="AP200" s="191"/>
      <c r="AQ200" s="191"/>
      <c r="AR200" s="191"/>
      <c r="AS200" s="191"/>
      <c r="AT200" s="191"/>
      <c r="AU200" s="191"/>
      <c r="AV200" s="191"/>
      <c r="AW200" s="191"/>
      <c r="AX200" s="191"/>
      <c r="AY200" s="191"/>
      <c r="AZ200" s="191"/>
      <c r="BA200" s="191"/>
      <c r="BB200" s="191"/>
      <c r="BC200" s="191"/>
    </row>
    <row r="201" spans="1:55" s="192" customFormat="1" ht="89.25" x14ac:dyDescent="0.2">
      <c r="A201" s="183" t="s">
        <v>851</v>
      </c>
      <c r="B201" s="189" t="s">
        <v>360</v>
      </c>
      <c r="C201" s="189" t="s">
        <v>694</v>
      </c>
      <c r="D201" s="189" t="s">
        <v>683</v>
      </c>
      <c r="E201" s="189" t="s">
        <v>451</v>
      </c>
      <c r="F201" s="189" t="s">
        <v>451</v>
      </c>
      <c r="G201" s="189" t="s">
        <v>298</v>
      </c>
      <c r="H201" s="189" t="s">
        <v>767</v>
      </c>
      <c r="I201" s="189" t="s">
        <v>451</v>
      </c>
      <c r="J201" s="189" t="s">
        <v>638</v>
      </c>
      <c r="K201" s="184" t="s">
        <v>469</v>
      </c>
      <c r="L201" s="190" t="s">
        <v>755</v>
      </c>
      <c r="M201" s="184" t="str">
        <f>CONCATENATE(ContPower!$C$31,ContPower!$C$36,". A Transaction covers the period ",ContPower!$C$47, ", for ",ContPower!$C$52, " shall be settled in ",ContPower!$C$61, " per ", ContPower!$C$72,ContPower!$C$90)</f>
        <v>A Transaction under which one Party pays a Floating Price and the other Party pays a Fixed Price in respect of the Notional Quantity per Determination Period, where the Floating Price shall be the arithmetic average of the Day Ahead Baseload Prices of the Central European Price Index (CEPI) as published  for each day by Dow Jones (in its internet address located at http://www.dowpower.com). A Transaction covers the period  from 00.00 on the first Monday of the specified period to 24.00 on the Sunday four weeks ahead, for energy delivered in a period 08:00 to 20:00 on a weekday shall be settled in German Marks per Megawatt (1,000,000 watts) hour, where watt is a unit of electrical power equivalent to one Joule per second, and shall be pursuant to any master agreement between the Parties, or if no master agreement is in effect, the GTCs specified in this website (or its successor).</v>
      </c>
      <c r="N201" s="191"/>
      <c r="O201" s="191"/>
      <c r="P201" s="191"/>
      <c r="Q201" s="191"/>
      <c r="R201" s="191"/>
      <c r="S201" s="191"/>
      <c r="T201" s="191"/>
      <c r="U201" s="191"/>
      <c r="V201" s="191"/>
      <c r="W201" s="191"/>
      <c r="X201" s="191"/>
      <c r="Y201" s="191"/>
      <c r="Z201" s="191"/>
      <c r="AA201" s="191"/>
      <c r="AB201" s="191"/>
      <c r="AC201" s="191"/>
      <c r="AD201" s="191"/>
      <c r="AE201" s="191"/>
      <c r="AF201" s="191"/>
      <c r="AG201" s="191"/>
      <c r="AH201" s="191"/>
      <c r="AI201" s="191"/>
      <c r="AJ201" s="191"/>
      <c r="AK201" s="191"/>
      <c r="AL201" s="191"/>
      <c r="AM201" s="191"/>
      <c r="AN201" s="191"/>
      <c r="AO201" s="191"/>
      <c r="AP201" s="191"/>
      <c r="AQ201" s="191"/>
      <c r="AR201" s="191"/>
      <c r="AS201" s="191"/>
      <c r="AT201" s="191"/>
      <c r="AU201" s="191"/>
      <c r="AV201" s="191"/>
      <c r="AW201" s="191"/>
      <c r="AX201" s="191"/>
      <c r="AY201" s="191"/>
      <c r="AZ201" s="191"/>
      <c r="BA201" s="191"/>
      <c r="BB201" s="191"/>
      <c r="BC201" s="191"/>
    </row>
    <row r="202" spans="1:55" s="186" customFormat="1" ht="89.25" x14ac:dyDescent="0.2">
      <c r="A202" s="183" t="s">
        <v>825</v>
      </c>
      <c r="B202" s="184" t="s">
        <v>360</v>
      </c>
      <c r="C202" s="184" t="s">
        <v>694</v>
      </c>
      <c r="D202" s="184" t="s">
        <v>683</v>
      </c>
      <c r="E202" s="184" t="s">
        <v>451</v>
      </c>
      <c r="F202" s="184" t="s">
        <v>451</v>
      </c>
      <c r="G202" s="184" t="s">
        <v>651</v>
      </c>
      <c r="H202" s="184" t="s">
        <v>721</v>
      </c>
      <c r="I202" s="184" t="s">
        <v>451</v>
      </c>
      <c r="J202" s="184" t="s">
        <v>662</v>
      </c>
      <c r="K202" s="184" t="s">
        <v>473</v>
      </c>
      <c r="L202" s="184" t="s">
        <v>474</v>
      </c>
      <c r="M202" s="193" t="str">
        <f>IberianPower!$D$18&amp;" "&amp;IberianPower!$D$31&amp;" for "&amp;IberianPower!$D$38&amp;", for the "&amp;IberianPower!$D$24&amp;", quoted in "&amp;IberianPower!$D$46&amp;" per "&amp;UKPower!$D$64&amp;IberianPower!$C$48&amp;IberianPower!$C$46</f>
        <v>A Transaction under which one Party pays a Floating Price and the other Party pays a Fixed Price in respect of a specified Notional Quantity per Determination Period, where the Floating Price shall be the arithmetic mean of all the Marginal Prices (one per each hour) of the Electrical Energy Production Daily Market published by the Compania Operadora del Mercado Electricidad, S.A. (OMEL) for the "Mercado Diaro" in its internet address located at http://www.mercaelectrico.comel.es/ for each day for the minimum amount of electric power delivered or required at a steady rate, for the period  from  00:00 tomorrow to 00:00 the day after tomorrow, quoted in Spanish Pesetas per Kilowatt (1,000 watts) hour of electricity, where watt is a unit of electrical power equivalent to one joule per second, pursuant to any master agreement between the Parties, or if no master agreement is in effect, the GTCs (Financial) specified in this website (or its successor)</v>
      </c>
      <c r="N202" s="185"/>
      <c r="O202" s="185"/>
      <c r="P202" s="185"/>
      <c r="Q202" s="185"/>
      <c r="R202" s="185"/>
      <c r="S202" s="185"/>
      <c r="T202" s="185"/>
      <c r="U202" s="185"/>
      <c r="V202" s="185"/>
      <c r="W202" s="185"/>
      <c r="X202" s="185"/>
      <c r="Y202" s="185"/>
      <c r="Z202" s="185"/>
      <c r="AA202" s="185"/>
      <c r="AB202" s="185"/>
      <c r="AC202" s="185"/>
      <c r="AD202" s="185"/>
      <c r="AE202" s="185"/>
      <c r="AF202" s="185"/>
      <c r="AG202" s="185"/>
      <c r="AH202" s="185"/>
      <c r="AI202" s="185"/>
      <c r="AJ202" s="185"/>
      <c r="AK202" s="185"/>
      <c r="AL202" s="185"/>
      <c r="AM202" s="185"/>
      <c r="AN202" s="185"/>
      <c r="AO202" s="185"/>
      <c r="AP202" s="185"/>
      <c r="AQ202" s="185"/>
      <c r="AR202" s="185"/>
      <c r="AS202" s="185"/>
      <c r="AT202" s="185"/>
      <c r="AU202" s="185"/>
      <c r="AV202" s="185"/>
      <c r="AW202" s="185"/>
      <c r="AX202" s="185"/>
      <c r="AY202" s="185"/>
      <c r="AZ202" s="185"/>
      <c r="BA202" s="185"/>
      <c r="BB202" s="185"/>
      <c r="BC202" s="185"/>
    </row>
    <row r="203" spans="1:55" s="186" customFormat="1" ht="89.25" x14ac:dyDescent="0.2">
      <c r="A203" s="183" t="s">
        <v>825</v>
      </c>
      <c r="B203" s="184" t="s">
        <v>360</v>
      </c>
      <c r="C203" s="184" t="s">
        <v>694</v>
      </c>
      <c r="D203" s="184" t="s">
        <v>683</v>
      </c>
      <c r="E203" s="184" t="s">
        <v>451</v>
      </c>
      <c r="F203" s="184" t="s">
        <v>451</v>
      </c>
      <c r="G203" s="184" t="s">
        <v>664</v>
      </c>
      <c r="H203" s="184" t="s">
        <v>721</v>
      </c>
      <c r="I203" s="184" t="s">
        <v>451</v>
      </c>
      <c r="J203" s="184" t="s">
        <v>662</v>
      </c>
      <c r="K203" s="184" t="s">
        <v>473</v>
      </c>
      <c r="L203" s="184" t="s">
        <v>474</v>
      </c>
      <c r="M203" s="193" t="str">
        <f>IberianPower!$D$18&amp;" "&amp;IberianPower!$D$31&amp;" for "&amp;IberianPower!$D$38&amp;", for the "&amp;IberianPower!$D$25&amp;", quoted in "&amp;IberianPower!$D$46&amp;" per "&amp;UKPower!$D$64&amp;IberianPower!$C$48&amp;IberianPower!$C$46</f>
        <v>A Transaction under which one Party pays a Floating Price and the other Party pays a Fixed Price in respect of a specified Notional Quantity per Determination Period, where the Floating Price shall be the arithmetic mean of all the Marginal Prices (one per each hour) of the Electrical Energy Production Daily Market published by the Compania Operadora del Mercado Electricidad, S.A. (OMEL) for the "Mercado Diaro" in its internet address located at http://www.mercaelectrico.comel.es/ for each day for the minimum amount of electric power delivered or required at a steady rate, for the period from 00:00 on the closest Monday to 00:00 on the following Monday, quoted in Spanish Pesetas per Kilowatt (1,000 watts) hour of electricity, where watt is a unit of electrical power equivalent to one joule per second, pursuant to any master agreement between the Parties, or if no master agreement is in effect, the GTCs (Financial) specified in this website (or its successor)</v>
      </c>
      <c r="N203" s="185"/>
      <c r="O203" s="185"/>
      <c r="P203" s="185"/>
      <c r="Q203" s="185"/>
      <c r="R203" s="185"/>
      <c r="S203" s="185"/>
      <c r="T203" s="185"/>
      <c r="U203" s="185"/>
      <c r="V203" s="185"/>
      <c r="W203" s="185"/>
      <c r="X203" s="185"/>
      <c r="Y203" s="185"/>
      <c r="Z203" s="185"/>
      <c r="AA203" s="185"/>
      <c r="AB203" s="185"/>
      <c r="AC203" s="185"/>
      <c r="AD203" s="185"/>
      <c r="AE203" s="185"/>
      <c r="AF203" s="185"/>
      <c r="AG203" s="185"/>
      <c r="AH203" s="185"/>
      <c r="AI203" s="185"/>
      <c r="AJ203" s="185"/>
      <c r="AK203" s="185"/>
      <c r="AL203" s="185"/>
      <c r="AM203" s="185"/>
      <c r="AN203" s="185"/>
      <c r="AO203" s="185"/>
      <c r="AP203" s="185"/>
      <c r="AQ203" s="185"/>
      <c r="AR203" s="185"/>
      <c r="AS203" s="185"/>
      <c r="AT203" s="185"/>
      <c r="AU203" s="185"/>
      <c r="AV203" s="185"/>
      <c r="AW203" s="185"/>
      <c r="AX203" s="185"/>
      <c r="AY203" s="185"/>
      <c r="AZ203" s="185"/>
      <c r="BA203" s="185"/>
      <c r="BB203" s="185"/>
      <c r="BC203" s="185"/>
    </row>
    <row r="204" spans="1:55" s="186" customFormat="1" ht="89.25" x14ac:dyDescent="0.2">
      <c r="A204" s="183" t="s">
        <v>825</v>
      </c>
      <c r="B204" s="184" t="s">
        <v>360</v>
      </c>
      <c r="C204" s="184" t="s">
        <v>694</v>
      </c>
      <c r="D204" s="184" t="s">
        <v>683</v>
      </c>
      <c r="E204" s="184" t="s">
        <v>451</v>
      </c>
      <c r="F204" s="184" t="s">
        <v>451</v>
      </c>
      <c r="G204" s="184" t="s">
        <v>670</v>
      </c>
      <c r="H204" s="184" t="s">
        <v>721</v>
      </c>
      <c r="I204" s="184" t="s">
        <v>451</v>
      </c>
      <c r="J204" s="184" t="s">
        <v>662</v>
      </c>
      <c r="K204" s="184" t="s">
        <v>473</v>
      </c>
      <c r="L204" s="184" t="s">
        <v>474</v>
      </c>
      <c r="M204" s="193" t="str">
        <f>IberianPower!$D$18&amp;" "&amp;IberianPower!$D$31&amp;" for "&amp;IberianPower!$D$38&amp;", for the "&amp;IberianPower!$D$26&amp;", quoted in "&amp;IberianPower!$D$46&amp;" per "&amp;UKPower!$D$64&amp;IberianPower!$C$48&amp;IberianPower!$C$46</f>
        <v>A Transaction under which one Party pays a Floating Price and the other Party pays a Fixed Price in respect of a specified Notional Quantity per Determination Period, where the Floating Price shall be the arithmetic mean of all the Marginal Prices (one per each hour) of the Electrical Energy Production Daily Market published by the Compania Operadora del Mercado Electricidad, S.A. (OMEL) for the "Mercado Diaro" in its internet address located at http://www.mercaelectrico.comel.es/ for each day for the minimum amount of electric power delivered or required at a steady rate, for the period from 00.00 on the first day of the month to 00.00 on the last day of the month, quoted in Spanish Pesetas per Kilowatt (1,000 watts) hour of electricity, where watt is a unit of electrical power equivalent to one joule per second, pursuant to any master agreement between the Parties, or if no master agreement is in effect, the GTCs (Financial) specified in this website (or its successor)</v>
      </c>
      <c r="N204" s="185"/>
      <c r="O204" s="185"/>
      <c r="P204" s="185"/>
      <c r="Q204" s="185"/>
      <c r="R204" s="185"/>
      <c r="S204" s="185"/>
      <c r="T204" s="185"/>
      <c r="U204" s="185"/>
      <c r="V204" s="185"/>
      <c r="W204" s="185"/>
      <c r="X204" s="185"/>
      <c r="Y204" s="185"/>
      <c r="Z204" s="185"/>
      <c r="AA204" s="185"/>
      <c r="AB204" s="185"/>
      <c r="AC204" s="185"/>
      <c r="AD204" s="185"/>
      <c r="AE204" s="185"/>
      <c r="AF204" s="185"/>
      <c r="AG204" s="185"/>
      <c r="AH204" s="185"/>
      <c r="AI204" s="185"/>
      <c r="AJ204" s="185"/>
      <c r="AK204" s="185"/>
      <c r="AL204" s="185"/>
      <c r="AM204" s="185"/>
      <c r="AN204" s="185"/>
      <c r="AO204" s="185"/>
      <c r="AP204" s="185"/>
      <c r="AQ204" s="185"/>
      <c r="AR204" s="185"/>
      <c r="AS204" s="185"/>
      <c r="AT204" s="185"/>
      <c r="AU204" s="185"/>
      <c r="AV204" s="185"/>
      <c r="AW204" s="185"/>
      <c r="AX204" s="185"/>
      <c r="AY204" s="185"/>
      <c r="AZ204" s="185"/>
      <c r="BA204" s="185"/>
      <c r="BB204" s="185"/>
      <c r="BC204" s="185"/>
    </row>
    <row r="205" spans="1:55" s="186" customFormat="1" ht="89.25" x14ac:dyDescent="0.2">
      <c r="A205" s="183" t="s">
        <v>825</v>
      </c>
      <c r="B205" s="184" t="s">
        <v>360</v>
      </c>
      <c r="C205" s="184" t="s">
        <v>694</v>
      </c>
      <c r="D205" s="184" t="s">
        <v>683</v>
      </c>
      <c r="E205" s="184" t="s">
        <v>451</v>
      </c>
      <c r="F205" s="184" t="s">
        <v>451</v>
      </c>
      <c r="G205" s="184" t="s">
        <v>669</v>
      </c>
      <c r="H205" s="184" t="s">
        <v>721</v>
      </c>
      <c r="I205" s="184" t="s">
        <v>451</v>
      </c>
      <c r="J205" s="184" t="s">
        <v>662</v>
      </c>
      <c r="K205" s="184" t="s">
        <v>473</v>
      </c>
      <c r="L205" s="184" t="s">
        <v>474</v>
      </c>
      <c r="M205" s="193" t="str">
        <f>IberianPower!$D$18&amp;" "&amp;IberianPower!$D$31&amp;" for "&amp;IberianPower!$D$38&amp;", for the "&amp;IberianPower!$D$27&amp;", quoted in "&amp;IberianPower!$D$46&amp;" per "&amp;UKPower!$D$64&amp;IberianPower!$C$48&amp;IberianPower!$C$46</f>
        <v>A Transaction under which one Party pays a Floating Price and the other Party pays a Fixed Price in respect of a specified Notional Quantity per Determination Period, where the Floating Price shall be the arithmetic mean of all the Marginal Prices (one per each hour) of the Electrical Energy Production Daily Market published by the Compania Operadora del Mercado Electricidad, S.A. (OMEL) for the "Mercado Diaro" in its internet address located at http://www.mercaelectrico.comel.es/ for each day for the minimum amount of electric power delivered or required at a steady rate, for the period from 00.00 on the first day of the month to 00.00 on the last day of the month two months ahead, quoted in Spanish Pesetas per Kilowatt (1,000 watts) hour of electricity, where watt is a unit of electrical power equivalent to one joule per second, pursuant to any master agreement between the Parties, or if no master agreement is in effect, the GTCs (Financial) specified in this website (or its successor)</v>
      </c>
      <c r="N205" s="185"/>
      <c r="O205" s="185"/>
      <c r="P205" s="185"/>
      <c r="Q205" s="185"/>
      <c r="R205" s="185"/>
      <c r="S205" s="185"/>
      <c r="T205" s="185"/>
      <c r="U205" s="185"/>
      <c r="V205" s="185"/>
      <c r="W205" s="185"/>
      <c r="X205" s="185"/>
      <c r="Y205" s="185"/>
      <c r="Z205" s="185"/>
      <c r="AA205" s="185"/>
      <c r="AB205" s="185"/>
      <c r="AC205" s="185"/>
      <c r="AD205" s="185"/>
      <c r="AE205" s="185"/>
      <c r="AF205" s="185"/>
      <c r="AG205" s="185"/>
      <c r="AH205" s="185"/>
      <c r="AI205" s="185"/>
      <c r="AJ205" s="185"/>
      <c r="AK205" s="185"/>
      <c r="AL205" s="185"/>
      <c r="AM205" s="185"/>
      <c r="AN205" s="185"/>
      <c r="AO205" s="185"/>
      <c r="AP205" s="185"/>
      <c r="AQ205" s="185"/>
      <c r="AR205" s="185"/>
      <c r="AS205" s="185"/>
      <c r="AT205" s="185"/>
      <c r="AU205" s="185"/>
      <c r="AV205" s="185"/>
      <c r="AW205" s="185"/>
      <c r="AX205" s="185"/>
      <c r="AY205" s="185"/>
      <c r="AZ205" s="185"/>
      <c r="BA205" s="185"/>
      <c r="BB205" s="185"/>
      <c r="BC205" s="185"/>
    </row>
    <row r="206" spans="1:55" s="186" customFormat="1" ht="89.25" x14ac:dyDescent="0.2">
      <c r="A206" s="183" t="s">
        <v>825</v>
      </c>
      <c r="B206" s="184" t="s">
        <v>360</v>
      </c>
      <c r="C206" s="184" t="s">
        <v>694</v>
      </c>
      <c r="D206" s="184" t="s">
        <v>683</v>
      </c>
      <c r="E206" s="184" t="s">
        <v>451</v>
      </c>
      <c r="F206" s="184" t="s">
        <v>451</v>
      </c>
      <c r="G206" s="184" t="s">
        <v>671</v>
      </c>
      <c r="H206" s="184" t="s">
        <v>721</v>
      </c>
      <c r="I206" s="184" t="s">
        <v>451</v>
      </c>
      <c r="J206" s="184" t="s">
        <v>662</v>
      </c>
      <c r="K206" s="184" t="s">
        <v>473</v>
      </c>
      <c r="L206" s="184" t="s">
        <v>474</v>
      </c>
      <c r="M206" s="193" t="str">
        <f>IberianPower!$D$18&amp;" "&amp;IberianPower!$D$31&amp;" for "&amp;IberianPower!$D$38&amp;" duing "&amp;IberianPower!$D$28&amp;", quoted in "&amp;IberianPower!$D$46&amp;" per "&amp;UKPower!$D$64&amp;IberianPower!$C$48&amp;IberianPower!$C$46</f>
        <v>A Transaction under which one Party pays a Floating Price and the other Party pays a Fixed Price in respect of a specified Notional Quantity per Determination Period, where the Floating Price shall be the arithmetic mean of all the Marginal Prices (one per each hour) of the Electrical Energy Production Daily Market published by the Compania Operadora del Mercado Electricidad, S.A. (OMEL) for the "Mercado Diaro" in its internet address located at http://www.mercaelectrico.comel.es/ for each day for the minimum amount of electric power delivered or required at a steady rate duing period from 00.00 on the first day of the month to 00.00 on the last day of the month six months ahead, quoted in Spanish Pesetas per Kilowatt (1,000 watts) hour of electricity, where watt is a unit of electrical power equivalent to one joule per second, pursuant to any master agreement between the Parties, or if no master agreement is in effect, the GTCs (Financial) specified in this website (or its successor)</v>
      </c>
      <c r="N206" s="185"/>
      <c r="O206" s="185"/>
      <c r="P206" s="185"/>
      <c r="Q206" s="185"/>
      <c r="R206" s="185"/>
      <c r="S206" s="185"/>
      <c r="T206" s="185"/>
      <c r="U206" s="185"/>
      <c r="V206" s="185"/>
      <c r="W206" s="185"/>
      <c r="X206" s="185"/>
      <c r="Y206" s="185"/>
      <c r="Z206" s="185"/>
      <c r="AA206" s="185"/>
      <c r="AB206" s="185"/>
      <c r="AC206" s="185"/>
      <c r="AD206" s="185"/>
      <c r="AE206" s="185"/>
      <c r="AF206" s="185"/>
      <c r="AG206" s="185"/>
      <c r="AH206" s="185"/>
      <c r="AI206" s="185"/>
      <c r="AJ206" s="185"/>
      <c r="AK206" s="185"/>
      <c r="AL206" s="185"/>
      <c r="AM206" s="185"/>
      <c r="AN206" s="185"/>
      <c r="AO206" s="185"/>
      <c r="AP206" s="185"/>
      <c r="AQ206" s="185"/>
      <c r="AR206" s="185"/>
      <c r="AS206" s="185"/>
      <c r="AT206" s="185"/>
      <c r="AU206" s="185"/>
      <c r="AV206" s="185"/>
      <c r="AW206" s="185"/>
      <c r="AX206" s="185"/>
      <c r="AY206" s="185"/>
      <c r="AZ206" s="185"/>
      <c r="BA206" s="185"/>
      <c r="BB206" s="185"/>
      <c r="BC206" s="185"/>
    </row>
    <row r="207" spans="1:55" s="186" customFormat="1" ht="102" x14ac:dyDescent="0.2">
      <c r="A207" s="183" t="s">
        <v>825</v>
      </c>
      <c r="B207" s="184" t="s">
        <v>360</v>
      </c>
      <c r="C207" s="184" t="s">
        <v>694</v>
      </c>
      <c r="D207" s="184" t="s">
        <v>683</v>
      </c>
      <c r="E207" s="184" t="s">
        <v>451</v>
      </c>
      <c r="F207" s="184" t="s">
        <v>451</v>
      </c>
      <c r="G207" s="184" t="s">
        <v>299</v>
      </c>
      <c r="H207" s="184" t="s">
        <v>721</v>
      </c>
      <c r="I207" s="184" t="s">
        <v>451</v>
      </c>
      <c r="J207" s="184" t="s">
        <v>662</v>
      </c>
      <c r="K207" s="184" t="s">
        <v>473</v>
      </c>
      <c r="L207" s="184" t="s">
        <v>474</v>
      </c>
      <c r="M207" s="193" t="str">
        <f>IberianPower!$D$18&amp;" "&amp;IberianPower!$D$31&amp;" for "&amp;IberianPower!$D$38&amp;", for the "&amp;IberianPower!$D$29&amp;", quoted in "&amp;IberianPower!$D$46&amp;" per "&amp;UKPower!$D$64&amp;IberianPower!$C$48&amp;IberianPower!$C$46</f>
        <v>A Transaction under which one Party pays a Floating Price and the other Party pays a Fixed Price in respect of a specified Notional Quantity per Determination Period, where the Floating Price shall be the arithmetic mean of all the Marginal Prices (one per each hour) of the Electrical Energy Production Daily Market published by the Compania Operadora del Mercado Electricidad, S.A. (OMEL) for the "Mercado Diaro" in its internet address located at http://www.mercaelectrico.comel.es/ for each day for the minimum amount of electric power delivered or required at a steady rate, for the period between 00:00 am on the first day of the next calendar month and 00:00 am on the first day of the same calendar month in the following calendar year, quoted in Spanish Pesetas per Kilowatt (1,000 watts) hour of electricity, where watt is a unit of electrical power equivalent to one joule per second, pursuant to any master agreement between the Parties, or if no master agreement is in effect, the GTCs (Financial) specified in this website (or its successor)</v>
      </c>
      <c r="N207" s="185"/>
      <c r="O207" s="185"/>
      <c r="P207" s="185"/>
      <c r="Q207" s="185"/>
      <c r="R207" s="185"/>
      <c r="S207" s="185"/>
      <c r="T207" s="185"/>
      <c r="U207" s="185"/>
      <c r="V207" s="185"/>
      <c r="W207" s="185"/>
      <c r="X207" s="185"/>
      <c r="Y207" s="185"/>
      <c r="Z207" s="185"/>
      <c r="AA207" s="185"/>
      <c r="AB207" s="185"/>
      <c r="AC207" s="185"/>
      <c r="AD207" s="185"/>
      <c r="AE207" s="185"/>
      <c r="AF207" s="185"/>
      <c r="AG207" s="185"/>
      <c r="AH207" s="185"/>
      <c r="AI207" s="185"/>
      <c r="AJ207" s="185"/>
      <c r="AK207" s="185"/>
      <c r="AL207" s="185"/>
      <c r="AM207" s="185"/>
      <c r="AN207" s="185"/>
      <c r="AO207" s="185"/>
      <c r="AP207" s="185"/>
      <c r="AQ207" s="185"/>
      <c r="AR207" s="185"/>
      <c r="AS207" s="185"/>
      <c r="AT207" s="185"/>
      <c r="AU207" s="185"/>
      <c r="AV207" s="185"/>
      <c r="AW207" s="185"/>
      <c r="AX207" s="185"/>
      <c r="AY207" s="185"/>
      <c r="AZ207" s="185"/>
      <c r="BA207" s="185"/>
      <c r="BB207" s="185"/>
      <c r="BC207" s="185"/>
    </row>
    <row r="208" spans="1:55" s="186" customFormat="1" ht="76.5" x14ac:dyDescent="0.2">
      <c r="A208" s="183" t="s">
        <v>825</v>
      </c>
      <c r="B208" s="184" t="s">
        <v>360</v>
      </c>
      <c r="C208" s="184" t="s">
        <v>694</v>
      </c>
      <c r="D208" s="184" t="s">
        <v>683</v>
      </c>
      <c r="E208" s="184" t="s">
        <v>451</v>
      </c>
      <c r="F208" s="184" t="s">
        <v>451</v>
      </c>
      <c r="G208" s="184" t="s">
        <v>651</v>
      </c>
      <c r="H208" s="184" t="s">
        <v>721</v>
      </c>
      <c r="I208" s="184" t="s">
        <v>451</v>
      </c>
      <c r="J208" s="184" t="s">
        <v>718</v>
      </c>
      <c r="K208" s="184" t="s">
        <v>473</v>
      </c>
      <c r="L208" s="184" t="s">
        <v>474</v>
      </c>
      <c r="M208" s="193" t="str">
        <f>IberianPower!$D$18&amp;" "&amp;IberianPower!$D$31&amp;" for "&amp;IberianPower!$D$39&amp;", for the "&amp;IberianPower!$D$24&amp;", quoted in Portuguese Escudos per "&amp;UKPower!$D$63</f>
        <v>A Transaction under which one Party pays a Floating Price and the other Party pays a Fixed Price in respect of a specified Notional Quantity per Determination Period, where the Floating Price shall be the arithmetic mean of all the Marginal Prices (one per each hour) of the Electrical Energy Production Daily Market published by the Compania Operadora del Mercado Electricidad, S.A. (OMEL) for the "Mercado Diaro" in its internet address located at http://www.mercaelectrico.comel.es/ for each day for the amount of electric power delivered between hours H09 and H24 (inclusive) Monday to Sunday, for the period  from  00:00 tomorrow to 00:00 the day after tomorrow, quoted in Portuguese Escudos per Megawatt (1,000,000 watts) hour of electricity, where watt is a unit of electrical power equivalent to one joule per second</v>
      </c>
      <c r="N208" s="185"/>
      <c r="O208" s="185"/>
      <c r="P208" s="185"/>
      <c r="Q208" s="185"/>
      <c r="R208" s="185"/>
      <c r="S208" s="185"/>
      <c r="T208" s="185"/>
      <c r="U208" s="185"/>
      <c r="V208" s="185"/>
      <c r="W208" s="185"/>
      <c r="X208" s="185"/>
      <c r="Y208" s="185"/>
      <c r="Z208" s="185"/>
      <c r="AA208" s="185"/>
      <c r="AB208" s="185"/>
      <c r="AC208" s="185"/>
      <c r="AD208" s="185"/>
      <c r="AE208" s="185"/>
      <c r="AF208" s="185"/>
      <c r="AG208" s="185"/>
      <c r="AH208" s="185"/>
      <c r="AI208" s="185"/>
      <c r="AJ208" s="185"/>
      <c r="AK208" s="185"/>
      <c r="AL208" s="185"/>
      <c r="AM208" s="185"/>
      <c r="AN208" s="185"/>
      <c r="AO208" s="185"/>
      <c r="AP208" s="185"/>
      <c r="AQ208" s="185"/>
      <c r="AR208" s="185"/>
      <c r="AS208" s="185"/>
      <c r="AT208" s="185"/>
      <c r="AU208" s="185"/>
      <c r="AV208" s="185"/>
      <c r="AW208" s="185"/>
      <c r="AX208" s="185"/>
      <c r="AY208" s="185"/>
      <c r="AZ208" s="185"/>
      <c r="BA208" s="185"/>
      <c r="BB208" s="185"/>
      <c r="BC208" s="185"/>
    </row>
    <row r="209" spans="1:55" s="186" customFormat="1" ht="89.25" x14ac:dyDescent="0.2">
      <c r="A209" s="183" t="s">
        <v>825</v>
      </c>
      <c r="B209" s="184" t="s">
        <v>360</v>
      </c>
      <c r="C209" s="184" t="s">
        <v>694</v>
      </c>
      <c r="D209" s="184" t="s">
        <v>683</v>
      </c>
      <c r="E209" s="184" t="s">
        <v>451</v>
      </c>
      <c r="F209" s="184" t="s">
        <v>451</v>
      </c>
      <c r="G209" s="184" t="s">
        <v>664</v>
      </c>
      <c r="H209" s="184" t="s">
        <v>721</v>
      </c>
      <c r="I209" s="184" t="s">
        <v>451</v>
      </c>
      <c r="J209" s="184" t="s">
        <v>718</v>
      </c>
      <c r="K209" s="184" t="s">
        <v>473</v>
      </c>
      <c r="L209" s="184" t="s">
        <v>474</v>
      </c>
      <c r="M209" s="193" t="str">
        <f>IberianPower!$D$18&amp;" "&amp;IberianPower!$D$31&amp;" for "&amp;IberianPower!$D$39&amp;", for the "&amp;IberianPower!$D$25&amp;", quoted in "&amp;IberianPower!$D$46&amp;" per "&amp;UKPower!$D$64&amp;IberianPower!$C$48&amp;IberianPower!$C$46</f>
        <v>A Transaction under which one Party pays a Floating Price and the other Party pays a Fixed Price in respect of a specified Notional Quantity per Determination Period, where the Floating Price shall be the arithmetic mean of all the Marginal Prices (one per each hour) of the Electrical Energy Production Daily Market published by the Compania Operadora del Mercado Electricidad, S.A. (OMEL) for the "Mercado Diaro" in its internet address located at http://www.mercaelectrico.comel.es/ for each day for the amount of electric power delivered between hours H09 and H24 (inclusive) Monday to Sunday, for the period from 00:00 on the closest Monday to 00:00 on the following Monday, quoted in Spanish Pesetas per Kilowatt (1,000 watts) hour of electricity, where watt is a unit of electrical power equivalent to one joule per second, pursuant to any master agreement between the Parties, or if no master agreement is in effect, the GTCs (Financial) specified in this website (or its successor)</v>
      </c>
      <c r="N209" s="185"/>
      <c r="O209" s="185"/>
      <c r="P209" s="185"/>
      <c r="Q209" s="185"/>
      <c r="R209" s="185"/>
      <c r="S209" s="185"/>
      <c r="T209" s="185"/>
      <c r="U209" s="185"/>
      <c r="V209" s="185"/>
      <c r="W209" s="185"/>
      <c r="X209" s="185"/>
      <c r="Y209" s="185"/>
      <c r="Z209" s="185"/>
      <c r="AA209" s="185"/>
      <c r="AB209" s="185"/>
      <c r="AC209" s="185"/>
      <c r="AD209" s="185"/>
      <c r="AE209" s="185"/>
      <c r="AF209" s="185"/>
      <c r="AG209" s="185"/>
      <c r="AH209" s="185"/>
      <c r="AI209" s="185"/>
      <c r="AJ209" s="185"/>
      <c r="AK209" s="185"/>
      <c r="AL209" s="185"/>
      <c r="AM209" s="185"/>
      <c r="AN209" s="185"/>
      <c r="AO209" s="185"/>
      <c r="AP209" s="185"/>
      <c r="AQ209" s="185"/>
      <c r="AR209" s="185"/>
      <c r="AS209" s="185"/>
      <c r="AT209" s="185"/>
      <c r="AU209" s="185"/>
      <c r="AV209" s="185"/>
      <c r="AW209" s="185"/>
      <c r="AX209" s="185"/>
      <c r="AY209" s="185"/>
      <c r="AZ209" s="185"/>
      <c r="BA209" s="185"/>
      <c r="BB209" s="185"/>
      <c r="BC209" s="185"/>
    </row>
    <row r="210" spans="1:55" s="186" customFormat="1" ht="89.25" x14ac:dyDescent="0.2">
      <c r="A210" s="183" t="s">
        <v>825</v>
      </c>
      <c r="B210" s="184" t="s">
        <v>360</v>
      </c>
      <c r="C210" s="184" t="s">
        <v>694</v>
      </c>
      <c r="D210" s="184" t="s">
        <v>683</v>
      </c>
      <c r="E210" s="184" t="s">
        <v>451</v>
      </c>
      <c r="F210" s="184" t="s">
        <v>451</v>
      </c>
      <c r="G210" s="184" t="s">
        <v>670</v>
      </c>
      <c r="H210" s="184" t="s">
        <v>721</v>
      </c>
      <c r="I210" s="184" t="s">
        <v>451</v>
      </c>
      <c r="J210" s="184" t="s">
        <v>718</v>
      </c>
      <c r="K210" s="184" t="s">
        <v>473</v>
      </c>
      <c r="L210" s="184" t="s">
        <v>474</v>
      </c>
      <c r="M210" s="193" t="str">
        <f>IberianPower!$D$18&amp;" "&amp;IberianPower!$D$31&amp;" for "&amp;IberianPower!$D$39&amp;", for the "&amp;IberianPower!$D$26&amp;", quoted in "&amp;IberianPower!$D$46&amp;" per "&amp;UKPower!$D$64&amp;IberianPower!$C$48&amp;IberianPower!$C$46</f>
        <v>A Transaction under which one Party pays a Floating Price and the other Party pays a Fixed Price in respect of a specified Notional Quantity per Determination Period, where the Floating Price shall be the arithmetic mean of all the Marginal Prices (one per each hour) of the Electrical Energy Production Daily Market published by the Compania Operadora del Mercado Electricidad, S.A. (OMEL) for the "Mercado Diaro" in its internet address located at http://www.mercaelectrico.comel.es/ for each day for the amount of electric power delivered between hours H09 and H24 (inclusive) Monday to Sunday, for the period from 00.00 on the first day of the month to 00.00 on the last day of the month, quoted in Spanish Pesetas per Kilowatt (1,000 watts) hour of electricity, where watt is a unit of electrical power equivalent to one joule per second, pursuant to any master agreement between the Parties, or if no master agreement is in effect, the GTCs (Financial) specified in this website (or its successor)</v>
      </c>
      <c r="N210" s="185"/>
      <c r="O210" s="185"/>
      <c r="P210" s="185"/>
      <c r="Q210" s="185"/>
      <c r="R210" s="185"/>
      <c r="S210" s="185"/>
      <c r="T210" s="185"/>
      <c r="U210" s="185"/>
      <c r="V210" s="185"/>
      <c r="W210" s="185"/>
      <c r="X210" s="185"/>
      <c r="Y210" s="185"/>
      <c r="Z210" s="185"/>
      <c r="AA210" s="185"/>
      <c r="AB210" s="185"/>
      <c r="AC210" s="185"/>
      <c r="AD210" s="185"/>
      <c r="AE210" s="185"/>
      <c r="AF210" s="185"/>
      <c r="AG210" s="185"/>
      <c r="AH210" s="185"/>
      <c r="AI210" s="185"/>
      <c r="AJ210" s="185"/>
      <c r="AK210" s="185"/>
      <c r="AL210" s="185"/>
      <c r="AM210" s="185"/>
      <c r="AN210" s="185"/>
      <c r="AO210" s="185"/>
      <c r="AP210" s="185"/>
      <c r="AQ210" s="185"/>
      <c r="AR210" s="185"/>
      <c r="AS210" s="185"/>
      <c r="AT210" s="185"/>
      <c r="AU210" s="185"/>
      <c r="AV210" s="185"/>
      <c r="AW210" s="185"/>
      <c r="AX210" s="185"/>
      <c r="AY210" s="185"/>
      <c r="AZ210" s="185"/>
      <c r="BA210" s="185"/>
      <c r="BB210" s="185"/>
      <c r="BC210" s="185"/>
    </row>
    <row r="211" spans="1:55" s="186" customFormat="1" ht="89.25" x14ac:dyDescent="0.2">
      <c r="A211" s="183" t="s">
        <v>825</v>
      </c>
      <c r="B211" s="184" t="s">
        <v>360</v>
      </c>
      <c r="C211" s="184" t="s">
        <v>694</v>
      </c>
      <c r="D211" s="184" t="s">
        <v>683</v>
      </c>
      <c r="E211" s="184" t="s">
        <v>451</v>
      </c>
      <c r="F211" s="184" t="s">
        <v>451</v>
      </c>
      <c r="G211" s="184" t="s">
        <v>669</v>
      </c>
      <c r="H211" s="184" t="s">
        <v>721</v>
      </c>
      <c r="I211" s="184" t="s">
        <v>451</v>
      </c>
      <c r="J211" s="184" t="s">
        <v>718</v>
      </c>
      <c r="K211" s="184" t="s">
        <v>473</v>
      </c>
      <c r="L211" s="184" t="s">
        <v>474</v>
      </c>
      <c r="M211" s="193" t="str">
        <f>IberianPower!$D$18&amp;" "&amp;IberianPower!$D$31&amp;" for "&amp;IberianPower!$D$39&amp;", for the "&amp;IberianPower!$D$27&amp;", quoted in "&amp;IberianPower!$D$46&amp;" per "&amp;UKPower!$D$64&amp;IberianPower!$C$48&amp;IberianPower!$C$46</f>
        <v>A Transaction under which one Party pays a Floating Price and the other Party pays a Fixed Price in respect of a specified Notional Quantity per Determination Period, where the Floating Price shall be the arithmetic mean of all the Marginal Prices (one per each hour) of the Electrical Energy Production Daily Market published by the Compania Operadora del Mercado Electricidad, S.A. (OMEL) for the "Mercado Diaro" in its internet address located at http://www.mercaelectrico.comel.es/ for each day for the amount of electric power delivered between hours H09 and H24 (inclusive) Monday to Sunday, for the period from 00.00 on the first day of the month to 00.00 on the last day of the month two months ahead, quoted in Spanish Pesetas per Kilowatt (1,000 watts) hour of electricity, where watt is a unit of electrical power equivalent to one joule per second, pursuant to any master agreement between the Parties, or if no master agreement is in effect, the GTCs (Financial) specified in this website (or its successor)</v>
      </c>
      <c r="N211" s="185"/>
      <c r="O211" s="185"/>
      <c r="P211" s="185"/>
      <c r="Q211" s="185"/>
      <c r="R211" s="185"/>
      <c r="S211" s="185"/>
      <c r="T211" s="185"/>
      <c r="U211" s="185"/>
      <c r="V211" s="185"/>
      <c r="W211" s="185"/>
      <c r="X211" s="185"/>
      <c r="Y211" s="185"/>
      <c r="Z211" s="185"/>
      <c r="AA211" s="185"/>
      <c r="AB211" s="185"/>
      <c r="AC211" s="185"/>
      <c r="AD211" s="185"/>
      <c r="AE211" s="185"/>
      <c r="AF211" s="185"/>
      <c r="AG211" s="185"/>
      <c r="AH211" s="185"/>
      <c r="AI211" s="185"/>
      <c r="AJ211" s="185"/>
      <c r="AK211" s="185"/>
      <c r="AL211" s="185"/>
      <c r="AM211" s="185"/>
      <c r="AN211" s="185"/>
      <c r="AO211" s="185"/>
      <c r="AP211" s="185"/>
      <c r="AQ211" s="185"/>
      <c r="AR211" s="185"/>
      <c r="AS211" s="185"/>
      <c r="AT211" s="185"/>
      <c r="AU211" s="185"/>
      <c r="AV211" s="185"/>
      <c r="AW211" s="185"/>
      <c r="AX211" s="185"/>
      <c r="AY211" s="185"/>
      <c r="AZ211" s="185"/>
      <c r="BA211" s="185"/>
      <c r="BB211" s="185"/>
      <c r="BC211" s="185"/>
    </row>
    <row r="212" spans="1:55" s="186" customFormat="1" ht="89.25" x14ac:dyDescent="0.2">
      <c r="A212" s="183" t="s">
        <v>825</v>
      </c>
      <c r="B212" s="184" t="s">
        <v>360</v>
      </c>
      <c r="C212" s="184" t="s">
        <v>694</v>
      </c>
      <c r="D212" s="184" t="s">
        <v>683</v>
      </c>
      <c r="E212" s="184" t="s">
        <v>451</v>
      </c>
      <c r="F212" s="184" t="s">
        <v>451</v>
      </c>
      <c r="G212" s="184" t="s">
        <v>671</v>
      </c>
      <c r="H212" s="184" t="s">
        <v>721</v>
      </c>
      <c r="I212" s="184" t="s">
        <v>451</v>
      </c>
      <c r="J212" s="184" t="s">
        <v>718</v>
      </c>
      <c r="K212" s="184" t="s">
        <v>473</v>
      </c>
      <c r="L212" s="184" t="s">
        <v>474</v>
      </c>
      <c r="M212" s="193" t="str">
        <f>IberianPower!$D$18&amp;" "&amp;IberianPower!$D$31&amp;" for "&amp;IberianPower!$D$39&amp;", for the "&amp;IberianPower!$D$28&amp;", quoted in "&amp;IberianPower!$D$46&amp;" per "&amp;UKPower!$D$64&amp;IberianPower!$C$48&amp;IberianPower!$C$46</f>
        <v>A Transaction under which one Party pays a Floating Price and the other Party pays a Fixed Price in respect of a specified Notional Quantity per Determination Period, where the Floating Price shall be the arithmetic mean of all the Marginal Prices (one per each hour) of the Electrical Energy Production Daily Market published by the Compania Operadora del Mercado Electricidad, S.A. (OMEL) for the "Mercado Diaro" in its internet address located at http://www.mercaelectrico.comel.es/ for each day for the amount of electric power delivered between hours H09 and H24 (inclusive) Monday to Sunday, for the period from 00.00 on the first day of the month to 00.00 on the last day of the month six months ahead, quoted in Spanish Pesetas per Kilowatt (1,000 watts) hour of electricity, where watt is a unit of electrical power equivalent to one joule per second, pursuant to any master agreement between the Parties, or if no master agreement is in effect, the GTCs (Financial) specified in this website (or its successor)</v>
      </c>
      <c r="N212" s="185"/>
      <c r="O212" s="185"/>
      <c r="P212" s="185"/>
      <c r="Q212" s="185"/>
      <c r="R212" s="185"/>
      <c r="S212" s="185"/>
      <c r="T212" s="185"/>
      <c r="U212" s="185"/>
      <c r="V212" s="185"/>
      <c r="W212" s="185"/>
      <c r="X212" s="185"/>
      <c r="Y212" s="185"/>
      <c r="Z212" s="185"/>
      <c r="AA212" s="185"/>
      <c r="AB212" s="185"/>
      <c r="AC212" s="185"/>
      <c r="AD212" s="185"/>
      <c r="AE212" s="185"/>
      <c r="AF212" s="185"/>
      <c r="AG212" s="185"/>
      <c r="AH212" s="185"/>
      <c r="AI212" s="185"/>
      <c r="AJ212" s="185"/>
      <c r="AK212" s="185"/>
      <c r="AL212" s="185"/>
      <c r="AM212" s="185"/>
      <c r="AN212" s="185"/>
      <c r="AO212" s="185"/>
      <c r="AP212" s="185"/>
      <c r="AQ212" s="185"/>
      <c r="AR212" s="185"/>
      <c r="AS212" s="185"/>
      <c r="AT212" s="185"/>
      <c r="AU212" s="185"/>
      <c r="AV212" s="185"/>
      <c r="AW212" s="185"/>
      <c r="AX212" s="185"/>
      <c r="AY212" s="185"/>
      <c r="AZ212" s="185"/>
      <c r="BA212" s="185"/>
      <c r="BB212" s="185"/>
      <c r="BC212" s="185"/>
    </row>
    <row r="213" spans="1:55" s="186" customFormat="1" ht="102" x14ac:dyDescent="0.2">
      <c r="A213" s="183" t="s">
        <v>825</v>
      </c>
      <c r="B213" s="184" t="s">
        <v>360</v>
      </c>
      <c r="C213" s="184" t="s">
        <v>694</v>
      </c>
      <c r="D213" s="184" t="s">
        <v>683</v>
      </c>
      <c r="E213" s="184" t="s">
        <v>451</v>
      </c>
      <c r="F213" s="184" t="s">
        <v>451</v>
      </c>
      <c r="G213" s="184" t="s">
        <v>299</v>
      </c>
      <c r="H213" s="184" t="s">
        <v>721</v>
      </c>
      <c r="I213" s="184" t="s">
        <v>451</v>
      </c>
      <c r="J213" s="184" t="s">
        <v>718</v>
      </c>
      <c r="K213" s="184" t="s">
        <v>473</v>
      </c>
      <c r="L213" s="184" t="s">
        <v>474</v>
      </c>
      <c r="M213" s="193" t="str">
        <f>IberianPower!$D$18&amp;" "&amp;IberianPower!$D$31&amp;" for "&amp;IberianPower!$D$39&amp;", for the "&amp;IberianPower!$D$29&amp;", quoted in "&amp;IberianPower!$D$46&amp;" per "&amp;UKPower!$D$64&amp;IberianPower!$C$48&amp;IberianPower!$C$46</f>
        <v>A Transaction under which one Party pays a Floating Price and the other Party pays a Fixed Price in respect of a specified Notional Quantity per Determination Period, where the Floating Price shall be the arithmetic mean of all the Marginal Prices (one per each hour) of the Electrical Energy Production Daily Market published by the Compania Operadora del Mercado Electricidad, S.A. (OMEL) for the "Mercado Diaro" in its internet address located at http://www.mercaelectrico.comel.es/ for each day for the amount of electric power delivered between hours H09 and H24 (inclusive) Monday to Sunday, for the period between 00:00 am on the first day of the next calendar month and 00:00 am on the first day of the same calendar month in the following calendar year, quoted in Spanish Pesetas per Kilowatt (1,000 watts) hour of electricity, where watt is a unit of electrical power equivalent to one joule per second, pursuant to any master agreement between the Parties, or if no master agreement is in effect, the GTCs (Financial) specified in this website (or its successor)</v>
      </c>
      <c r="N213" s="185"/>
      <c r="O213" s="185"/>
      <c r="P213" s="185"/>
      <c r="Q213" s="185"/>
      <c r="R213" s="185"/>
      <c r="S213" s="185"/>
      <c r="T213" s="185"/>
      <c r="U213" s="185"/>
      <c r="V213" s="185"/>
      <c r="W213" s="185"/>
      <c r="X213" s="185"/>
      <c r="Y213" s="185"/>
      <c r="Z213" s="185"/>
      <c r="AA213" s="185"/>
      <c r="AB213" s="185"/>
      <c r="AC213" s="185"/>
      <c r="AD213" s="185"/>
      <c r="AE213" s="185"/>
      <c r="AF213" s="185"/>
      <c r="AG213" s="185"/>
      <c r="AH213" s="185"/>
      <c r="AI213" s="185"/>
      <c r="AJ213" s="185"/>
      <c r="AK213" s="185"/>
      <c r="AL213" s="185"/>
      <c r="AM213" s="185"/>
      <c r="AN213" s="185"/>
      <c r="AO213" s="185"/>
      <c r="AP213" s="185"/>
      <c r="AQ213" s="185"/>
      <c r="AR213" s="185"/>
      <c r="AS213" s="185"/>
      <c r="AT213" s="185"/>
      <c r="AU213" s="185"/>
      <c r="AV213" s="185"/>
      <c r="AW213" s="185"/>
      <c r="AX213" s="185"/>
      <c r="AY213" s="185"/>
      <c r="AZ213" s="185"/>
      <c r="BA213" s="185"/>
      <c r="BB213" s="185"/>
      <c r="BC213" s="185"/>
    </row>
    <row r="214" spans="1:55" s="186" customFormat="1" ht="89.25" x14ac:dyDescent="0.2">
      <c r="A214" s="183" t="s">
        <v>825</v>
      </c>
      <c r="B214" s="184" t="s">
        <v>360</v>
      </c>
      <c r="C214" s="184" t="s">
        <v>694</v>
      </c>
      <c r="D214" s="184" t="s">
        <v>683</v>
      </c>
      <c r="E214" s="184" t="s">
        <v>451</v>
      </c>
      <c r="F214" s="184" t="s">
        <v>451</v>
      </c>
      <c r="G214" s="184" t="s">
        <v>651</v>
      </c>
      <c r="H214" s="184" t="s">
        <v>721</v>
      </c>
      <c r="I214" s="184" t="s">
        <v>451</v>
      </c>
      <c r="J214" s="184" t="s">
        <v>719</v>
      </c>
      <c r="K214" s="184" t="s">
        <v>473</v>
      </c>
      <c r="L214" s="184" t="s">
        <v>474</v>
      </c>
      <c r="M214" s="193" t="str">
        <f>IberianPower!$D$18&amp;" "&amp;IberianPower!$D$31&amp;" for "&amp;IberianPower!$D$40&amp;", for the "&amp;IberianPower!$D$24&amp;", quoted in "&amp;IberianPower!$D$46&amp;" per "&amp;UKPower!$D$64&amp;IberianPower!$C$48&amp;IberianPower!$C$46</f>
        <v>A Transaction under which one Party pays a Floating Price and the other Party pays a Fixed Price in respect of a specified Notional Quantity per Determination Period, where the Floating Price shall be the arithmetic mean of all the Marginal Prices (one per each hour) of the Electrical Energy Production Daily Market published by the Compania Operadora del Mercado Electricidad, S.A. (OMEL) for the "Mercado Diaro" in its internet address located at http://www.mercaelectrico.comel.es/ for each day for the amount of electric power delivered between hours H01 and H08 (inclusive) Monday to Sunday, for the period  from  00:00 tomorrow to 00:00 the day after tomorrow, quoted in Spanish Pesetas per Kilowatt (1,000 watts) hour of electricity, where watt is a unit of electrical power equivalent to one joule per second, pursuant to any master agreement between the Parties, or if no master agreement is in effect, the GTCs (Financial) specified in this website (or its successor)</v>
      </c>
      <c r="N214" s="185"/>
      <c r="O214" s="185"/>
      <c r="P214" s="185"/>
      <c r="Q214" s="185"/>
      <c r="R214" s="185"/>
      <c r="S214" s="185"/>
      <c r="T214" s="185"/>
      <c r="U214" s="185"/>
      <c r="V214" s="185"/>
      <c r="W214" s="185"/>
      <c r="X214" s="185"/>
      <c r="Y214" s="185"/>
      <c r="Z214" s="185"/>
      <c r="AA214" s="185"/>
      <c r="AB214" s="185"/>
      <c r="AC214" s="185"/>
      <c r="AD214" s="185"/>
      <c r="AE214" s="185"/>
      <c r="AF214" s="185"/>
      <c r="AG214" s="185"/>
      <c r="AH214" s="185"/>
      <c r="AI214" s="185"/>
      <c r="AJ214" s="185"/>
      <c r="AK214" s="185"/>
      <c r="AL214" s="185"/>
      <c r="AM214" s="185"/>
      <c r="AN214" s="185"/>
      <c r="AO214" s="185"/>
      <c r="AP214" s="185"/>
      <c r="AQ214" s="185"/>
      <c r="AR214" s="185"/>
      <c r="AS214" s="185"/>
      <c r="AT214" s="185"/>
      <c r="AU214" s="185"/>
      <c r="AV214" s="185"/>
      <c r="AW214" s="185"/>
      <c r="AX214" s="185"/>
      <c r="AY214" s="185"/>
      <c r="AZ214" s="185"/>
      <c r="BA214" s="185"/>
      <c r="BB214" s="185"/>
      <c r="BC214" s="185"/>
    </row>
    <row r="215" spans="1:55" s="186" customFormat="1" ht="89.25" x14ac:dyDescent="0.2">
      <c r="A215" s="183" t="s">
        <v>825</v>
      </c>
      <c r="B215" s="184" t="s">
        <v>360</v>
      </c>
      <c r="C215" s="184" t="s">
        <v>694</v>
      </c>
      <c r="D215" s="184" t="s">
        <v>683</v>
      </c>
      <c r="E215" s="184" t="s">
        <v>451</v>
      </c>
      <c r="F215" s="184" t="s">
        <v>451</v>
      </c>
      <c r="G215" s="184" t="s">
        <v>664</v>
      </c>
      <c r="H215" s="184" t="s">
        <v>721</v>
      </c>
      <c r="I215" s="184" t="s">
        <v>451</v>
      </c>
      <c r="J215" s="184" t="s">
        <v>719</v>
      </c>
      <c r="K215" s="184" t="s">
        <v>473</v>
      </c>
      <c r="L215" s="184" t="s">
        <v>474</v>
      </c>
      <c r="M215" s="193" t="str">
        <f>IberianPower!$D$18&amp;" "&amp;IberianPower!$D$31&amp;" for "&amp;IberianPower!$D$40&amp;", for the "&amp;IberianPower!$D$25&amp;", quoted in "&amp;IberianPower!$D$46&amp;" per "&amp;UKPower!$D$64&amp;IberianPower!$C$48&amp;IberianPower!$C$46</f>
        <v>A Transaction under which one Party pays a Floating Price and the other Party pays a Fixed Price in respect of a specified Notional Quantity per Determination Period, where the Floating Price shall be the arithmetic mean of all the Marginal Prices (one per each hour) of the Electrical Energy Production Daily Market published by the Compania Operadora del Mercado Electricidad, S.A. (OMEL) for the "Mercado Diaro" in its internet address located at http://www.mercaelectrico.comel.es/ for each day for the amount of electric power delivered between hours H01 and H08 (inclusive) Monday to Sunday, for the period from 00:00 on the closest Monday to 00:00 on the following Monday, quoted in Spanish Pesetas per Kilowatt (1,000 watts) hour of electricity, where watt is a unit of electrical power equivalent to one joule per second, pursuant to any master agreement between the Parties, or if no master agreement is in effect, the GTCs (Financial) specified in this website (or its successor)</v>
      </c>
      <c r="N215" s="185"/>
      <c r="O215" s="185"/>
      <c r="P215" s="185"/>
      <c r="Q215" s="185"/>
      <c r="R215" s="185"/>
      <c r="S215" s="185"/>
      <c r="T215" s="185"/>
      <c r="U215" s="185"/>
      <c r="V215" s="185"/>
      <c r="W215" s="185"/>
      <c r="X215" s="185"/>
      <c r="Y215" s="185"/>
      <c r="Z215" s="185"/>
      <c r="AA215" s="185"/>
      <c r="AB215" s="185"/>
      <c r="AC215" s="185"/>
      <c r="AD215" s="185"/>
      <c r="AE215" s="185"/>
      <c r="AF215" s="185"/>
      <c r="AG215" s="185"/>
      <c r="AH215" s="185"/>
      <c r="AI215" s="185"/>
      <c r="AJ215" s="185"/>
      <c r="AK215" s="185"/>
      <c r="AL215" s="185"/>
      <c r="AM215" s="185"/>
      <c r="AN215" s="185"/>
      <c r="AO215" s="185"/>
      <c r="AP215" s="185"/>
      <c r="AQ215" s="185"/>
      <c r="AR215" s="185"/>
      <c r="AS215" s="185"/>
      <c r="AT215" s="185"/>
      <c r="AU215" s="185"/>
      <c r="AV215" s="185"/>
      <c r="AW215" s="185"/>
      <c r="AX215" s="185"/>
      <c r="AY215" s="185"/>
      <c r="AZ215" s="185"/>
      <c r="BA215" s="185"/>
      <c r="BB215" s="185"/>
      <c r="BC215" s="185"/>
    </row>
    <row r="216" spans="1:55" s="186" customFormat="1" ht="89.25" x14ac:dyDescent="0.2">
      <c r="A216" s="183" t="s">
        <v>825</v>
      </c>
      <c r="B216" s="184" t="s">
        <v>360</v>
      </c>
      <c r="C216" s="184" t="s">
        <v>694</v>
      </c>
      <c r="D216" s="184" t="s">
        <v>683</v>
      </c>
      <c r="E216" s="184" t="s">
        <v>451</v>
      </c>
      <c r="F216" s="184" t="s">
        <v>451</v>
      </c>
      <c r="G216" s="184" t="s">
        <v>670</v>
      </c>
      <c r="H216" s="184" t="s">
        <v>721</v>
      </c>
      <c r="I216" s="184" t="s">
        <v>451</v>
      </c>
      <c r="J216" s="184" t="s">
        <v>719</v>
      </c>
      <c r="K216" s="184" t="s">
        <v>473</v>
      </c>
      <c r="L216" s="184" t="s">
        <v>474</v>
      </c>
      <c r="M216" s="193" t="str">
        <f>IberianPower!$D$18&amp;" "&amp;IberianPower!$D$31&amp;" for "&amp;IberianPower!$D$40&amp;", for the "&amp;IberianPower!$D$26&amp;", quoted in "&amp;IberianPower!$D$46&amp;" per "&amp;UKPower!$D$64&amp;IberianPower!$C$48&amp;IberianPower!$C$46</f>
        <v>A Transaction under which one Party pays a Floating Price and the other Party pays a Fixed Price in respect of a specified Notional Quantity per Determination Period, where the Floating Price shall be the arithmetic mean of all the Marginal Prices (one per each hour) of the Electrical Energy Production Daily Market published by the Compania Operadora del Mercado Electricidad, S.A. (OMEL) for the "Mercado Diaro" in its internet address located at http://www.mercaelectrico.comel.es/ for each day for the amount of electric power delivered between hours H01 and H08 (inclusive) Monday to Sunday, for the period from 00.00 on the first day of the month to 00.00 on the last day of the month, quoted in Spanish Pesetas per Kilowatt (1,000 watts) hour of electricity, where watt is a unit of electrical power equivalent to one joule per second, pursuant to any master agreement between the Parties, or if no master agreement is in effect, the GTCs (Financial) specified in this website (or its successor)</v>
      </c>
      <c r="N216" s="185"/>
      <c r="O216" s="185"/>
      <c r="P216" s="185"/>
      <c r="Q216" s="185"/>
      <c r="R216" s="185"/>
      <c r="S216" s="185"/>
      <c r="T216" s="185"/>
      <c r="U216" s="185"/>
      <c r="V216" s="185"/>
      <c r="W216" s="185"/>
      <c r="X216" s="185"/>
      <c r="Y216" s="185"/>
      <c r="Z216" s="185"/>
      <c r="AA216" s="185"/>
      <c r="AB216" s="185"/>
      <c r="AC216" s="185"/>
      <c r="AD216" s="185"/>
      <c r="AE216" s="185"/>
      <c r="AF216" s="185"/>
      <c r="AG216" s="185"/>
      <c r="AH216" s="185"/>
      <c r="AI216" s="185"/>
      <c r="AJ216" s="185"/>
      <c r="AK216" s="185"/>
      <c r="AL216" s="185"/>
      <c r="AM216" s="185"/>
      <c r="AN216" s="185"/>
      <c r="AO216" s="185"/>
      <c r="AP216" s="185"/>
      <c r="AQ216" s="185"/>
      <c r="AR216" s="185"/>
      <c r="AS216" s="185"/>
      <c r="AT216" s="185"/>
      <c r="AU216" s="185"/>
      <c r="AV216" s="185"/>
      <c r="AW216" s="185"/>
      <c r="AX216" s="185"/>
      <c r="AY216" s="185"/>
      <c r="AZ216" s="185"/>
      <c r="BA216" s="185"/>
      <c r="BB216" s="185"/>
      <c r="BC216" s="185"/>
    </row>
    <row r="217" spans="1:55" s="186" customFormat="1" ht="89.25" x14ac:dyDescent="0.2">
      <c r="A217" s="183" t="s">
        <v>825</v>
      </c>
      <c r="B217" s="184" t="s">
        <v>360</v>
      </c>
      <c r="C217" s="184" t="s">
        <v>694</v>
      </c>
      <c r="D217" s="184" t="s">
        <v>683</v>
      </c>
      <c r="E217" s="184" t="s">
        <v>451</v>
      </c>
      <c r="F217" s="184" t="s">
        <v>451</v>
      </c>
      <c r="G217" s="184" t="s">
        <v>669</v>
      </c>
      <c r="H217" s="184" t="s">
        <v>721</v>
      </c>
      <c r="I217" s="184" t="s">
        <v>451</v>
      </c>
      <c r="J217" s="184" t="s">
        <v>719</v>
      </c>
      <c r="K217" s="184" t="s">
        <v>473</v>
      </c>
      <c r="L217" s="184" t="s">
        <v>474</v>
      </c>
      <c r="M217" s="193" t="str">
        <f>IberianPower!$D$18&amp;" "&amp;IberianPower!$D$31&amp;" for "&amp;IberianPower!$D$40&amp;", for the "&amp;IberianPower!$D$27&amp;", quoted in "&amp;IberianPower!$D$46&amp;" per "&amp;UKPower!$D$64&amp;IberianPower!$C$48&amp;IberianPower!$C$46</f>
        <v>A Transaction under which one Party pays a Floating Price and the other Party pays a Fixed Price in respect of a specified Notional Quantity per Determination Period, where the Floating Price shall be the arithmetic mean of all the Marginal Prices (one per each hour) of the Electrical Energy Production Daily Market published by the Compania Operadora del Mercado Electricidad, S.A. (OMEL) for the "Mercado Diaro" in its internet address located at http://www.mercaelectrico.comel.es/ for each day for the amount of electric power delivered between hours H01 and H08 (inclusive) Monday to Sunday, for the period from 00.00 on the first day of the month to 00.00 on the last day of the month two months ahead, quoted in Spanish Pesetas per Kilowatt (1,000 watts) hour of electricity, where watt is a unit of electrical power equivalent to one joule per second, pursuant to any master agreement between the Parties, or if no master agreement is in effect, the GTCs (Financial) specified in this website (or its successor)</v>
      </c>
      <c r="N217" s="185"/>
      <c r="O217" s="185"/>
      <c r="P217" s="185"/>
      <c r="Q217" s="185"/>
      <c r="R217" s="185"/>
      <c r="S217" s="185"/>
      <c r="T217" s="185"/>
      <c r="U217" s="185"/>
      <c r="V217" s="185"/>
      <c r="W217" s="185"/>
      <c r="X217" s="185"/>
      <c r="Y217" s="185"/>
      <c r="Z217" s="185"/>
      <c r="AA217" s="185"/>
      <c r="AB217" s="185"/>
      <c r="AC217" s="185"/>
      <c r="AD217" s="185"/>
      <c r="AE217" s="185"/>
      <c r="AF217" s="185"/>
      <c r="AG217" s="185"/>
      <c r="AH217" s="185"/>
      <c r="AI217" s="185"/>
      <c r="AJ217" s="185"/>
      <c r="AK217" s="185"/>
      <c r="AL217" s="185"/>
      <c r="AM217" s="185"/>
      <c r="AN217" s="185"/>
      <c r="AO217" s="185"/>
      <c r="AP217" s="185"/>
      <c r="AQ217" s="185"/>
      <c r="AR217" s="185"/>
      <c r="AS217" s="185"/>
      <c r="AT217" s="185"/>
      <c r="AU217" s="185"/>
      <c r="AV217" s="185"/>
      <c r="AW217" s="185"/>
      <c r="AX217" s="185"/>
      <c r="AY217" s="185"/>
      <c r="AZ217" s="185"/>
      <c r="BA217" s="185"/>
      <c r="BB217" s="185"/>
      <c r="BC217" s="185"/>
    </row>
    <row r="218" spans="1:55" s="186" customFormat="1" ht="89.25" x14ac:dyDescent="0.2">
      <c r="A218" s="183" t="s">
        <v>825</v>
      </c>
      <c r="B218" s="184" t="s">
        <v>360</v>
      </c>
      <c r="C218" s="184" t="s">
        <v>694</v>
      </c>
      <c r="D218" s="184" t="s">
        <v>683</v>
      </c>
      <c r="E218" s="184" t="s">
        <v>451</v>
      </c>
      <c r="F218" s="184" t="s">
        <v>451</v>
      </c>
      <c r="G218" s="184" t="s">
        <v>671</v>
      </c>
      <c r="H218" s="184" t="s">
        <v>721</v>
      </c>
      <c r="I218" s="184" t="s">
        <v>451</v>
      </c>
      <c r="J218" s="184" t="s">
        <v>719</v>
      </c>
      <c r="K218" s="184" t="s">
        <v>473</v>
      </c>
      <c r="L218" s="184" t="s">
        <v>474</v>
      </c>
      <c r="M218" s="193" t="str">
        <f>IberianPower!$D$18&amp;" "&amp;IberianPower!$D$31&amp;" for "&amp;IberianPower!$D$40&amp;", for the "&amp;IberianPower!$D$28&amp;", quoted in "&amp;IberianPower!$D$46&amp;" per "&amp;UKPower!$D$64&amp;IberianPower!$C$48&amp;IberianPower!$C$46</f>
        <v>A Transaction under which one Party pays a Floating Price and the other Party pays a Fixed Price in respect of a specified Notional Quantity per Determination Period, where the Floating Price shall be the arithmetic mean of all the Marginal Prices (one per each hour) of the Electrical Energy Production Daily Market published by the Compania Operadora del Mercado Electricidad, S.A. (OMEL) for the "Mercado Diaro" in its internet address located at http://www.mercaelectrico.comel.es/ for each day for the amount of electric power delivered between hours H01 and H08 (inclusive) Monday to Sunday, for the period from 00.00 on the first day of the month to 00.00 on the last day of the month six months ahead, quoted in Spanish Pesetas per Kilowatt (1,000 watts) hour of electricity, where watt is a unit of electrical power equivalent to one joule per second, pursuant to any master agreement between the Parties, or if no master agreement is in effect, the GTCs (Financial) specified in this website (or its successor)</v>
      </c>
      <c r="N218" s="185"/>
      <c r="O218" s="185"/>
      <c r="P218" s="185"/>
      <c r="Q218" s="185"/>
      <c r="R218" s="185"/>
      <c r="S218" s="185"/>
      <c r="T218" s="185"/>
      <c r="U218" s="185"/>
      <c r="V218" s="185"/>
      <c r="W218" s="185"/>
      <c r="X218" s="185"/>
      <c r="Y218" s="185"/>
      <c r="Z218" s="185"/>
      <c r="AA218" s="185"/>
      <c r="AB218" s="185"/>
      <c r="AC218" s="185"/>
      <c r="AD218" s="185"/>
      <c r="AE218" s="185"/>
      <c r="AF218" s="185"/>
      <c r="AG218" s="185"/>
      <c r="AH218" s="185"/>
      <c r="AI218" s="185"/>
      <c r="AJ218" s="185"/>
      <c r="AK218" s="185"/>
      <c r="AL218" s="185"/>
      <c r="AM218" s="185"/>
      <c r="AN218" s="185"/>
      <c r="AO218" s="185"/>
      <c r="AP218" s="185"/>
      <c r="AQ218" s="185"/>
      <c r="AR218" s="185"/>
      <c r="AS218" s="185"/>
      <c r="AT218" s="185"/>
      <c r="AU218" s="185"/>
      <c r="AV218" s="185"/>
      <c r="AW218" s="185"/>
      <c r="AX218" s="185"/>
      <c r="AY218" s="185"/>
      <c r="AZ218" s="185"/>
      <c r="BA218" s="185"/>
      <c r="BB218" s="185"/>
      <c r="BC218" s="185"/>
    </row>
    <row r="219" spans="1:55" s="186" customFormat="1" ht="102" x14ac:dyDescent="0.2">
      <c r="A219" s="183" t="s">
        <v>825</v>
      </c>
      <c r="B219" s="184" t="s">
        <v>360</v>
      </c>
      <c r="C219" s="184" t="s">
        <v>694</v>
      </c>
      <c r="D219" s="184" t="s">
        <v>683</v>
      </c>
      <c r="E219" s="184" t="s">
        <v>451</v>
      </c>
      <c r="F219" s="184" t="s">
        <v>451</v>
      </c>
      <c r="G219" s="184" t="s">
        <v>299</v>
      </c>
      <c r="H219" s="184" t="s">
        <v>721</v>
      </c>
      <c r="I219" s="184" t="s">
        <v>451</v>
      </c>
      <c r="J219" s="184" t="s">
        <v>719</v>
      </c>
      <c r="K219" s="184" t="s">
        <v>473</v>
      </c>
      <c r="L219" s="184" t="s">
        <v>474</v>
      </c>
      <c r="M219" s="193" t="str">
        <f>IberianPower!$D$18&amp;" "&amp;IberianPower!$D$31&amp;" for "&amp;IberianPower!$D$40&amp;", for the "&amp;IberianPower!$D$29&amp;", quoted in "&amp;IberianPower!$D$46&amp;" per "&amp;UKPower!$D$64&amp;IberianPower!$C$48&amp;IberianPower!$C$46</f>
        <v>A Transaction under which one Party pays a Floating Price and the other Party pays a Fixed Price in respect of a specified Notional Quantity per Determination Period, where the Floating Price shall be the arithmetic mean of all the Marginal Prices (one per each hour) of the Electrical Energy Production Daily Market published by the Compania Operadora del Mercado Electricidad, S.A. (OMEL) for the "Mercado Diaro" in its internet address located at http://www.mercaelectrico.comel.es/ for each day for the amount of electric power delivered between hours H01 and H08 (inclusive) Monday to Sunday, for the period between 00:00 am on the first day of the next calendar month and 00:00 am on the first day of the same calendar month in the following calendar year, quoted in Spanish Pesetas per Kilowatt (1,000 watts) hour of electricity, where watt is a unit of electrical power equivalent to one joule per second, pursuant to any master agreement between the Parties, or if no master agreement is in effect, the GTCs (Financial) specified in this website (or its successor)</v>
      </c>
      <c r="N219" s="185"/>
      <c r="O219" s="185"/>
      <c r="P219" s="185"/>
      <c r="Q219" s="185"/>
      <c r="R219" s="185"/>
      <c r="S219" s="185"/>
      <c r="T219" s="185"/>
      <c r="U219" s="185"/>
      <c r="V219" s="185"/>
      <c r="W219" s="185"/>
      <c r="X219" s="185"/>
      <c r="Y219" s="185"/>
      <c r="Z219" s="185"/>
      <c r="AA219" s="185"/>
      <c r="AB219" s="185"/>
      <c r="AC219" s="185"/>
      <c r="AD219" s="185"/>
      <c r="AE219" s="185"/>
      <c r="AF219" s="185"/>
      <c r="AG219" s="185"/>
      <c r="AH219" s="185"/>
      <c r="AI219" s="185"/>
      <c r="AJ219" s="185"/>
      <c r="AK219" s="185"/>
      <c r="AL219" s="185"/>
      <c r="AM219" s="185"/>
      <c r="AN219" s="185"/>
      <c r="AO219" s="185"/>
      <c r="AP219" s="185"/>
      <c r="AQ219" s="185"/>
      <c r="AR219" s="185"/>
      <c r="AS219" s="185"/>
      <c r="AT219" s="185"/>
      <c r="AU219" s="185"/>
      <c r="AV219" s="185"/>
      <c r="AW219" s="185"/>
      <c r="AX219" s="185"/>
      <c r="AY219" s="185"/>
      <c r="AZ219" s="185"/>
      <c r="BA219" s="185"/>
      <c r="BB219" s="185"/>
      <c r="BC219" s="185"/>
    </row>
    <row r="220" spans="1:55" s="186" customFormat="1" ht="89.25" x14ac:dyDescent="0.2">
      <c r="A220" s="183" t="s">
        <v>825</v>
      </c>
      <c r="B220" s="184" t="s">
        <v>360</v>
      </c>
      <c r="C220" s="184" t="s">
        <v>694</v>
      </c>
      <c r="D220" s="184" t="s">
        <v>683</v>
      </c>
      <c r="E220" s="184" t="s">
        <v>451</v>
      </c>
      <c r="F220" s="184" t="s">
        <v>451</v>
      </c>
      <c r="G220" s="184" t="s">
        <v>651</v>
      </c>
      <c r="H220" s="184" t="s">
        <v>721</v>
      </c>
      <c r="I220" s="184" t="s">
        <v>451</v>
      </c>
      <c r="J220" s="184" t="s">
        <v>720</v>
      </c>
      <c r="K220" s="184" t="s">
        <v>473</v>
      </c>
      <c r="L220" s="184" t="s">
        <v>474</v>
      </c>
      <c r="M220" s="193" t="str">
        <f>IberianPower!$D$18&amp;" "&amp;IberianPower!$D$31&amp;" for "&amp;IberianPower!$D$41&amp;", for the "&amp;IberianPower!$D$24&amp;", quoted in "&amp;IberianPower!$D$46&amp;" per "&amp;UKPower!$D$64&amp;IberianPower!$C$48&amp;IberianPower!$C$46</f>
        <v>A Transaction under which one Party pays a Floating Price and the other Party pays a Fixed Price in respect of a specified Notional Quantity per Determination Period, where the Floating Price shall be the arithmetic mean of all the Marginal Prices (one per each hour) of the Electrical Energy Production Daily Market published by the Compania Operadora del Mercado Electricidad, S.A. (OMEL) for the "Mercado Diaro" in its internet address located at http://www.mercaelectrico.comel.es/ for each day for the amount of electric power delivered between hours H09 and H24 (inclusive) Monday to Friday, for the period  from  00:00 tomorrow to 00:00 the day after tomorrow, quoted in Spanish Pesetas per Kilowatt (1,000 watts) hour of electricity, where watt is a unit of electrical power equivalent to one joule per second, pursuant to any master agreement between the Parties, or if no master agreement is in effect, the GTCs (Financial) specified in this website (or its successor)</v>
      </c>
      <c r="N220" s="185"/>
      <c r="O220" s="185"/>
      <c r="P220" s="185"/>
      <c r="Q220" s="185"/>
      <c r="R220" s="185"/>
      <c r="S220" s="185"/>
      <c r="T220" s="185"/>
      <c r="U220" s="185"/>
      <c r="V220" s="185"/>
      <c r="W220" s="185"/>
      <c r="X220" s="185"/>
      <c r="Y220" s="185"/>
      <c r="Z220" s="185"/>
      <c r="AA220" s="185"/>
      <c r="AB220" s="185"/>
      <c r="AC220" s="185"/>
      <c r="AD220" s="185"/>
      <c r="AE220" s="185"/>
      <c r="AF220" s="185"/>
      <c r="AG220" s="185"/>
      <c r="AH220" s="185"/>
      <c r="AI220" s="185"/>
      <c r="AJ220" s="185"/>
      <c r="AK220" s="185"/>
      <c r="AL220" s="185"/>
      <c r="AM220" s="185"/>
      <c r="AN220" s="185"/>
      <c r="AO220" s="185"/>
      <c r="AP220" s="185"/>
      <c r="AQ220" s="185"/>
      <c r="AR220" s="185"/>
      <c r="AS220" s="185"/>
      <c r="AT220" s="185"/>
      <c r="AU220" s="185"/>
      <c r="AV220" s="185"/>
      <c r="AW220" s="185"/>
      <c r="AX220" s="185"/>
      <c r="AY220" s="185"/>
      <c r="AZ220" s="185"/>
      <c r="BA220" s="185"/>
      <c r="BB220" s="185"/>
      <c r="BC220" s="185"/>
    </row>
    <row r="221" spans="1:55" s="186" customFormat="1" ht="89.25" x14ac:dyDescent="0.2">
      <c r="A221" s="183" t="s">
        <v>825</v>
      </c>
      <c r="B221" s="184" t="s">
        <v>360</v>
      </c>
      <c r="C221" s="184" t="s">
        <v>694</v>
      </c>
      <c r="D221" s="184" t="s">
        <v>683</v>
      </c>
      <c r="E221" s="184" t="s">
        <v>451</v>
      </c>
      <c r="F221" s="184" t="s">
        <v>451</v>
      </c>
      <c r="G221" s="184" t="s">
        <v>664</v>
      </c>
      <c r="H221" s="184" t="s">
        <v>721</v>
      </c>
      <c r="I221" s="184" t="s">
        <v>451</v>
      </c>
      <c r="J221" s="184" t="s">
        <v>720</v>
      </c>
      <c r="K221" s="184" t="s">
        <v>473</v>
      </c>
      <c r="L221" s="184" t="s">
        <v>474</v>
      </c>
      <c r="M221" s="193" t="str">
        <f>IberianPower!$D$18&amp;" "&amp;IberianPower!$D$31&amp;" for "&amp;IberianPower!$D$41&amp;", for the "&amp;IberianPower!$D$25&amp;", quoted in "&amp;IberianPower!$D$46&amp;" per "&amp;UKPower!$D$64&amp;IberianPower!$C$48&amp;IberianPower!$C$46</f>
        <v>A Transaction under which one Party pays a Floating Price and the other Party pays a Fixed Price in respect of a specified Notional Quantity per Determination Period, where the Floating Price shall be the arithmetic mean of all the Marginal Prices (one per each hour) of the Electrical Energy Production Daily Market published by the Compania Operadora del Mercado Electricidad, S.A. (OMEL) for the "Mercado Diaro" in its internet address located at http://www.mercaelectrico.comel.es/ for each day for the amount of electric power delivered between hours H09 and H24 (inclusive) Monday to Friday, for the period from 00:00 on the closest Monday to 00:00 on the following Monday, quoted in Spanish Pesetas per Kilowatt (1,000 watts) hour of electricity, where watt is a unit of electrical power equivalent to one joule per second, pursuant to any master agreement between the Parties, or if no master agreement is in effect, the GTCs (Financial) specified in this website (or its successor)</v>
      </c>
      <c r="N221" s="185"/>
      <c r="O221" s="185"/>
      <c r="P221" s="185"/>
      <c r="Q221" s="185"/>
      <c r="R221" s="185"/>
      <c r="S221" s="185"/>
      <c r="T221" s="185"/>
      <c r="U221" s="185"/>
      <c r="V221" s="185"/>
      <c r="W221" s="185"/>
      <c r="X221" s="185"/>
      <c r="Y221" s="185"/>
      <c r="Z221" s="185"/>
      <c r="AA221" s="185"/>
      <c r="AB221" s="185"/>
      <c r="AC221" s="185"/>
      <c r="AD221" s="185"/>
      <c r="AE221" s="185"/>
      <c r="AF221" s="185"/>
      <c r="AG221" s="185"/>
      <c r="AH221" s="185"/>
      <c r="AI221" s="185"/>
      <c r="AJ221" s="185"/>
      <c r="AK221" s="185"/>
      <c r="AL221" s="185"/>
      <c r="AM221" s="185"/>
      <c r="AN221" s="185"/>
      <c r="AO221" s="185"/>
      <c r="AP221" s="185"/>
      <c r="AQ221" s="185"/>
      <c r="AR221" s="185"/>
      <c r="AS221" s="185"/>
      <c r="AT221" s="185"/>
      <c r="AU221" s="185"/>
      <c r="AV221" s="185"/>
      <c r="AW221" s="185"/>
      <c r="AX221" s="185"/>
      <c r="AY221" s="185"/>
      <c r="AZ221" s="185"/>
      <c r="BA221" s="185"/>
      <c r="BB221" s="185"/>
      <c r="BC221" s="185"/>
    </row>
    <row r="222" spans="1:55" s="186" customFormat="1" ht="89.25" x14ac:dyDescent="0.2">
      <c r="A222" s="183" t="s">
        <v>825</v>
      </c>
      <c r="B222" s="184" t="s">
        <v>360</v>
      </c>
      <c r="C222" s="184" t="s">
        <v>694</v>
      </c>
      <c r="D222" s="184" t="s">
        <v>683</v>
      </c>
      <c r="E222" s="184" t="s">
        <v>451</v>
      </c>
      <c r="F222" s="184" t="s">
        <v>451</v>
      </c>
      <c r="G222" s="184" t="s">
        <v>670</v>
      </c>
      <c r="H222" s="184" t="s">
        <v>721</v>
      </c>
      <c r="I222" s="184" t="s">
        <v>451</v>
      </c>
      <c r="J222" s="184" t="s">
        <v>720</v>
      </c>
      <c r="K222" s="184" t="s">
        <v>473</v>
      </c>
      <c r="L222" s="184" t="s">
        <v>474</v>
      </c>
      <c r="M222" s="193" t="str">
        <f>IberianPower!$D$18&amp;" "&amp;IberianPower!$D$31&amp;" for "&amp;IberianPower!$D$41&amp;", for the "&amp;IberianPower!$D$26&amp;", quoted in "&amp;IberianPower!$D$46&amp;" per "&amp;UKPower!$D$64&amp;IberianPower!$C$48&amp;IberianPower!$C$46</f>
        <v>A Transaction under which one Party pays a Floating Price and the other Party pays a Fixed Price in respect of a specified Notional Quantity per Determination Period, where the Floating Price shall be the arithmetic mean of all the Marginal Prices (one per each hour) of the Electrical Energy Production Daily Market published by the Compania Operadora del Mercado Electricidad, S.A. (OMEL) for the "Mercado Diaro" in its internet address located at http://www.mercaelectrico.comel.es/ for each day for the amount of electric power delivered between hours H09 and H24 (inclusive) Monday to Friday, for the period from 00.00 on the first day of the month to 00.00 on the last day of the month, quoted in Spanish Pesetas per Kilowatt (1,000 watts) hour of electricity, where watt is a unit of electrical power equivalent to one joule per second, pursuant to any master agreement between the Parties, or if no master agreement is in effect, the GTCs (Financial) specified in this website (or its successor)</v>
      </c>
      <c r="N222" s="185"/>
      <c r="O222" s="185"/>
      <c r="P222" s="185"/>
      <c r="Q222" s="185"/>
      <c r="R222" s="185"/>
      <c r="S222" s="185"/>
      <c r="T222" s="185"/>
      <c r="U222" s="185"/>
      <c r="V222" s="185"/>
      <c r="W222" s="185"/>
      <c r="X222" s="185"/>
      <c r="Y222" s="185"/>
      <c r="Z222" s="185"/>
      <c r="AA222" s="185"/>
      <c r="AB222" s="185"/>
      <c r="AC222" s="185"/>
      <c r="AD222" s="185"/>
      <c r="AE222" s="185"/>
      <c r="AF222" s="185"/>
      <c r="AG222" s="185"/>
      <c r="AH222" s="185"/>
      <c r="AI222" s="185"/>
      <c r="AJ222" s="185"/>
      <c r="AK222" s="185"/>
      <c r="AL222" s="185"/>
      <c r="AM222" s="185"/>
      <c r="AN222" s="185"/>
      <c r="AO222" s="185"/>
      <c r="AP222" s="185"/>
      <c r="AQ222" s="185"/>
      <c r="AR222" s="185"/>
      <c r="AS222" s="185"/>
      <c r="AT222" s="185"/>
      <c r="AU222" s="185"/>
      <c r="AV222" s="185"/>
      <c r="AW222" s="185"/>
      <c r="AX222" s="185"/>
      <c r="AY222" s="185"/>
      <c r="AZ222" s="185"/>
      <c r="BA222" s="185"/>
      <c r="BB222" s="185"/>
      <c r="BC222" s="185"/>
    </row>
    <row r="223" spans="1:55" s="186" customFormat="1" ht="89.25" x14ac:dyDescent="0.2">
      <c r="A223" s="183" t="s">
        <v>825</v>
      </c>
      <c r="B223" s="184" t="s">
        <v>360</v>
      </c>
      <c r="C223" s="184" t="s">
        <v>694</v>
      </c>
      <c r="D223" s="184" t="s">
        <v>683</v>
      </c>
      <c r="E223" s="184" t="s">
        <v>451</v>
      </c>
      <c r="F223" s="184" t="s">
        <v>451</v>
      </c>
      <c r="G223" s="184" t="s">
        <v>669</v>
      </c>
      <c r="H223" s="184" t="s">
        <v>721</v>
      </c>
      <c r="I223" s="184" t="s">
        <v>451</v>
      </c>
      <c r="J223" s="184" t="s">
        <v>720</v>
      </c>
      <c r="K223" s="184" t="s">
        <v>473</v>
      </c>
      <c r="L223" s="184" t="s">
        <v>474</v>
      </c>
      <c r="M223" s="193" t="str">
        <f>IberianPower!$D$18&amp;" "&amp;IberianPower!$D$31&amp;" for "&amp;IberianPower!$D$41&amp;", for the "&amp;IberianPower!$D$27&amp;", quoted in "&amp;IberianPower!$D$46&amp;" per "&amp;UKPower!$D$64&amp;IberianPower!$C$48&amp;IberianPower!$C$46</f>
        <v>A Transaction under which one Party pays a Floating Price and the other Party pays a Fixed Price in respect of a specified Notional Quantity per Determination Period, where the Floating Price shall be the arithmetic mean of all the Marginal Prices (one per each hour) of the Electrical Energy Production Daily Market published by the Compania Operadora del Mercado Electricidad, S.A. (OMEL) for the "Mercado Diaro" in its internet address located at http://www.mercaelectrico.comel.es/ for each day for the amount of electric power delivered between hours H09 and H24 (inclusive) Monday to Friday, for the period from 00.00 on the first day of the month to 00.00 on the last day of the month two months ahead, quoted in Spanish Pesetas per Kilowatt (1,000 watts) hour of electricity, where watt is a unit of electrical power equivalent to one joule per second, pursuant to any master agreement between the Parties, or if no master agreement is in effect, the GTCs (Financial) specified in this website (or its successor)</v>
      </c>
      <c r="N223" s="185"/>
      <c r="O223" s="185"/>
      <c r="P223" s="185"/>
      <c r="Q223" s="185"/>
      <c r="R223" s="185"/>
      <c r="S223" s="185"/>
      <c r="T223" s="185"/>
      <c r="U223" s="185"/>
      <c r="V223" s="185"/>
      <c r="W223" s="185"/>
      <c r="X223" s="185"/>
      <c r="Y223" s="185"/>
      <c r="Z223" s="185"/>
      <c r="AA223" s="185"/>
      <c r="AB223" s="185"/>
      <c r="AC223" s="185"/>
      <c r="AD223" s="185"/>
      <c r="AE223" s="185"/>
      <c r="AF223" s="185"/>
      <c r="AG223" s="185"/>
      <c r="AH223" s="185"/>
      <c r="AI223" s="185"/>
      <c r="AJ223" s="185"/>
      <c r="AK223" s="185"/>
      <c r="AL223" s="185"/>
      <c r="AM223" s="185"/>
      <c r="AN223" s="185"/>
      <c r="AO223" s="185"/>
      <c r="AP223" s="185"/>
      <c r="AQ223" s="185"/>
      <c r="AR223" s="185"/>
      <c r="AS223" s="185"/>
      <c r="AT223" s="185"/>
      <c r="AU223" s="185"/>
      <c r="AV223" s="185"/>
      <c r="AW223" s="185"/>
      <c r="AX223" s="185"/>
      <c r="AY223" s="185"/>
      <c r="AZ223" s="185"/>
      <c r="BA223" s="185"/>
      <c r="BB223" s="185"/>
      <c r="BC223" s="185"/>
    </row>
    <row r="224" spans="1:55" s="186" customFormat="1" ht="89.25" x14ac:dyDescent="0.2">
      <c r="A224" s="183" t="s">
        <v>825</v>
      </c>
      <c r="B224" s="184" t="s">
        <v>360</v>
      </c>
      <c r="C224" s="184" t="s">
        <v>694</v>
      </c>
      <c r="D224" s="184" t="s">
        <v>683</v>
      </c>
      <c r="E224" s="184" t="s">
        <v>451</v>
      </c>
      <c r="F224" s="184" t="s">
        <v>451</v>
      </c>
      <c r="G224" s="184" t="s">
        <v>671</v>
      </c>
      <c r="H224" s="184" t="s">
        <v>721</v>
      </c>
      <c r="I224" s="184" t="s">
        <v>451</v>
      </c>
      <c r="J224" s="184" t="s">
        <v>720</v>
      </c>
      <c r="K224" s="184" t="s">
        <v>473</v>
      </c>
      <c r="L224" s="184" t="s">
        <v>474</v>
      </c>
      <c r="M224" s="193" t="str">
        <f>IberianPower!$D$18&amp;" "&amp;IberianPower!$D$31&amp;" for "&amp;IberianPower!$D$41&amp;", for the "&amp;IberianPower!$D$28&amp;", quoted in "&amp;IberianPower!$D$46&amp;" per "&amp;UKPower!$D$64&amp;IberianPower!$C$48&amp;IberianPower!$C$46</f>
        <v>A Transaction under which one Party pays a Floating Price and the other Party pays a Fixed Price in respect of a specified Notional Quantity per Determination Period, where the Floating Price shall be the arithmetic mean of all the Marginal Prices (one per each hour) of the Electrical Energy Production Daily Market published by the Compania Operadora del Mercado Electricidad, S.A. (OMEL) for the "Mercado Diaro" in its internet address located at http://www.mercaelectrico.comel.es/ for each day for the amount of electric power delivered between hours H09 and H24 (inclusive) Monday to Friday, for the period from 00.00 on the first day of the month to 00.00 on the last day of the month six months ahead, quoted in Spanish Pesetas per Kilowatt (1,000 watts) hour of electricity, where watt is a unit of electrical power equivalent to one joule per second, pursuant to any master agreement between the Parties, or if no master agreement is in effect, the GTCs (Financial) specified in this website (or its successor)</v>
      </c>
      <c r="N224" s="185"/>
      <c r="O224" s="185"/>
      <c r="P224" s="185"/>
      <c r="Q224" s="185"/>
      <c r="R224" s="185"/>
      <c r="S224" s="185"/>
      <c r="T224" s="185"/>
      <c r="U224" s="185"/>
      <c r="V224" s="185"/>
      <c r="W224" s="185"/>
      <c r="X224" s="185"/>
      <c r="Y224" s="185"/>
      <c r="Z224" s="185"/>
      <c r="AA224" s="185"/>
      <c r="AB224" s="185"/>
      <c r="AC224" s="185"/>
      <c r="AD224" s="185"/>
      <c r="AE224" s="185"/>
      <c r="AF224" s="185"/>
      <c r="AG224" s="185"/>
      <c r="AH224" s="185"/>
      <c r="AI224" s="185"/>
      <c r="AJ224" s="185"/>
      <c r="AK224" s="185"/>
      <c r="AL224" s="185"/>
      <c r="AM224" s="185"/>
      <c r="AN224" s="185"/>
      <c r="AO224" s="185"/>
      <c r="AP224" s="185"/>
      <c r="AQ224" s="185"/>
      <c r="AR224" s="185"/>
      <c r="AS224" s="185"/>
      <c r="AT224" s="185"/>
      <c r="AU224" s="185"/>
      <c r="AV224" s="185"/>
      <c r="AW224" s="185"/>
      <c r="AX224" s="185"/>
      <c r="AY224" s="185"/>
      <c r="AZ224" s="185"/>
      <c r="BA224" s="185"/>
      <c r="BB224" s="185"/>
      <c r="BC224" s="185"/>
    </row>
    <row r="225" spans="1:55" s="186" customFormat="1" ht="102" x14ac:dyDescent="0.2">
      <c r="A225" s="183" t="s">
        <v>825</v>
      </c>
      <c r="B225" s="184" t="s">
        <v>360</v>
      </c>
      <c r="C225" s="184" t="s">
        <v>694</v>
      </c>
      <c r="D225" s="184" t="s">
        <v>683</v>
      </c>
      <c r="E225" s="184" t="s">
        <v>451</v>
      </c>
      <c r="F225" s="184" t="s">
        <v>451</v>
      </c>
      <c r="G225" s="184" t="s">
        <v>299</v>
      </c>
      <c r="H225" s="184" t="s">
        <v>721</v>
      </c>
      <c r="I225" s="184" t="s">
        <v>451</v>
      </c>
      <c r="J225" s="184" t="s">
        <v>720</v>
      </c>
      <c r="K225" s="184" t="s">
        <v>473</v>
      </c>
      <c r="L225" s="184" t="s">
        <v>474</v>
      </c>
      <c r="M225" s="193" t="str">
        <f>IberianPower!$D$18&amp;" "&amp;IberianPower!$D$31&amp;" for "&amp;IberianPower!$D$41&amp;", for the "&amp;IberianPower!$D$29&amp;", quoted in "&amp;IberianPower!$D$46&amp;" per "&amp;UKPower!$D$64&amp;IberianPower!$C$48&amp;IberianPower!$C$46</f>
        <v>A Transaction under which one Party pays a Floating Price and the other Party pays a Fixed Price in respect of a specified Notional Quantity per Determination Period, where the Floating Price shall be the arithmetic mean of all the Marginal Prices (one per each hour) of the Electrical Energy Production Daily Market published by the Compania Operadora del Mercado Electricidad, S.A. (OMEL) for the "Mercado Diaro" in its internet address located at http://www.mercaelectrico.comel.es/ for each day for the amount of electric power delivered between hours H09 and H24 (inclusive) Monday to Friday, for the period between 00:00 am on the first day of the next calendar month and 00:00 am on the first day of the same calendar month in the following calendar year, quoted in Spanish Pesetas per Kilowatt (1,000 watts) hour of electricity, where watt is a unit of electrical power equivalent to one joule per second, pursuant to any master agreement between the Parties, or if no master agreement is in effect, the GTCs (Financial) specified in this website (or its successor)</v>
      </c>
      <c r="N225" s="185"/>
      <c r="O225" s="185"/>
      <c r="P225" s="185"/>
      <c r="Q225" s="185"/>
      <c r="R225" s="185"/>
      <c r="S225" s="185"/>
      <c r="T225" s="185"/>
      <c r="U225" s="185"/>
      <c r="V225" s="185"/>
      <c r="W225" s="185"/>
      <c r="X225" s="185"/>
      <c r="Y225" s="185"/>
      <c r="Z225" s="185"/>
      <c r="AA225" s="185"/>
      <c r="AB225" s="185"/>
      <c r="AC225" s="185"/>
      <c r="AD225" s="185"/>
      <c r="AE225" s="185"/>
      <c r="AF225" s="185"/>
      <c r="AG225" s="185"/>
      <c r="AH225" s="185"/>
      <c r="AI225" s="185"/>
      <c r="AJ225" s="185"/>
      <c r="AK225" s="185"/>
      <c r="AL225" s="185"/>
      <c r="AM225" s="185"/>
      <c r="AN225" s="185"/>
      <c r="AO225" s="185"/>
      <c r="AP225" s="185"/>
      <c r="AQ225" s="185"/>
      <c r="AR225" s="185"/>
      <c r="AS225" s="185"/>
      <c r="AT225" s="185"/>
      <c r="AU225" s="185"/>
      <c r="AV225" s="185"/>
      <c r="AW225" s="185"/>
      <c r="AX225" s="185"/>
      <c r="AY225" s="185"/>
      <c r="AZ225" s="185"/>
      <c r="BA225" s="185"/>
      <c r="BB225" s="185"/>
      <c r="BC225" s="185"/>
    </row>
    <row r="226" spans="1:55" s="186" customFormat="1" ht="89.25" x14ac:dyDescent="0.2">
      <c r="A226" s="183" t="s">
        <v>825</v>
      </c>
      <c r="B226" s="184" t="s">
        <v>360</v>
      </c>
      <c r="C226" s="184" t="s">
        <v>694</v>
      </c>
      <c r="D226" s="184" t="s">
        <v>683</v>
      </c>
      <c r="E226" s="184" t="s">
        <v>451</v>
      </c>
      <c r="F226" s="184" t="s">
        <v>451</v>
      </c>
      <c r="G226" s="184" t="s">
        <v>651</v>
      </c>
      <c r="H226" s="184" t="s">
        <v>839</v>
      </c>
      <c r="I226" s="184" t="s">
        <v>451</v>
      </c>
      <c r="J226" s="184" t="s">
        <v>662</v>
      </c>
      <c r="K226" s="184" t="s">
        <v>473</v>
      </c>
      <c r="L226" s="184" t="s">
        <v>474</v>
      </c>
      <c r="M226" s="193" t="str">
        <f>IberianPower!$D$18&amp;" "&amp;IberianPower!$D$32&amp;" for "&amp;IberianPower!$D$38&amp;", for the "&amp;IberianPower!$D$24&amp;", quoted in "&amp;IberianPower!$D$46&amp;" per "&amp;UKPower!$D$64&amp;IberianPower!$C$48&amp;IberianPower!$C$46</f>
        <v>A Transaction under which one Party pays a Floating Price and the other Party pays a Fixed Price in respect of a specified Notional Quantity per Determination Period, where the Floating Price shall be the daily demand weighted average of the hourly energy payments (PMH(h)) in Ptas/kWh from the Day-Ahead Market as published by the Compania Operadora del Mercado Electricidad, S.A. (OMEL) for the "Mercado Diaro" in its internet address located at http://www.mercaelectrico.comel.es/ for each day for the minimum amount of electric power delivered or required at a steady rate, for the period  from  00:00 tomorrow to 00:00 the day after tomorrow, quoted in Spanish Pesetas per Kilowatt (1,000 watts) hour of electricity, where watt is a unit of electrical power equivalent to one joule per second, pursuant to any master agreement between the Parties, or if no master agreement is in effect, the GTCs (Financial) specified in this website (or its successor)</v>
      </c>
      <c r="N226" s="185"/>
      <c r="O226" s="185"/>
      <c r="P226" s="185"/>
      <c r="Q226" s="185"/>
      <c r="R226" s="185"/>
      <c r="S226" s="185"/>
      <c r="T226" s="185"/>
      <c r="U226" s="185"/>
      <c r="V226" s="185"/>
      <c r="W226" s="185"/>
      <c r="X226" s="185"/>
      <c r="Y226" s="185"/>
      <c r="Z226" s="185"/>
      <c r="AA226" s="185"/>
      <c r="AB226" s="185"/>
      <c r="AC226" s="185"/>
      <c r="AD226" s="185"/>
      <c r="AE226" s="185"/>
      <c r="AF226" s="185"/>
      <c r="AG226" s="185"/>
      <c r="AH226" s="185"/>
      <c r="AI226" s="185"/>
      <c r="AJ226" s="185"/>
      <c r="AK226" s="185"/>
      <c r="AL226" s="185"/>
      <c r="AM226" s="185"/>
      <c r="AN226" s="185"/>
      <c r="AO226" s="185"/>
      <c r="AP226" s="185"/>
      <c r="AQ226" s="185"/>
      <c r="AR226" s="185"/>
      <c r="AS226" s="185"/>
      <c r="AT226" s="185"/>
      <c r="AU226" s="185"/>
      <c r="AV226" s="185"/>
      <c r="AW226" s="185"/>
      <c r="AX226" s="185"/>
      <c r="AY226" s="185"/>
      <c r="AZ226" s="185"/>
      <c r="BA226" s="185"/>
      <c r="BB226" s="185"/>
      <c r="BC226" s="185"/>
    </row>
    <row r="227" spans="1:55" s="186" customFormat="1" ht="89.25" x14ac:dyDescent="0.2">
      <c r="A227" s="183" t="s">
        <v>825</v>
      </c>
      <c r="B227" s="184" t="s">
        <v>360</v>
      </c>
      <c r="C227" s="184" t="s">
        <v>694</v>
      </c>
      <c r="D227" s="184" t="s">
        <v>683</v>
      </c>
      <c r="E227" s="184" t="s">
        <v>451</v>
      </c>
      <c r="F227" s="184" t="s">
        <v>451</v>
      </c>
      <c r="G227" s="184" t="s">
        <v>664</v>
      </c>
      <c r="H227" s="184" t="s">
        <v>839</v>
      </c>
      <c r="I227" s="184" t="s">
        <v>451</v>
      </c>
      <c r="J227" s="184" t="s">
        <v>662</v>
      </c>
      <c r="K227" s="184" t="s">
        <v>473</v>
      </c>
      <c r="L227" s="184" t="s">
        <v>474</v>
      </c>
      <c r="M227" s="193" t="str">
        <f>IberianPower!$D$18&amp;" "&amp;IberianPower!$D$32&amp;" for "&amp;IberianPower!$D$38&amp;", for the "&amp;IberianPower!$D$25&amp;", quoted in "&amp;IberianPower!$D$46&amp;" per "&amp;UKPower!$D$64&amp;IberianPower!$C$48&amp;IberianPower!$C$46</f>
        <v>A Transaction under which one Party pays a Floating Price and the other Party pays a Fixed Price in respect of a specified Notional Quantity per Determination Period, where the Floating Price shall be the daily demand weighted average of the hourly energy payments (PMH(h)) in Ptas/kWh from the Day-Ahead Market as published by the Compania Operadora del Mercado Electricidad, S.A. (OMEL) for the "Mercado Diaro" in its internet address located at http://www.mercaelectrico.comel.es/ for each day for the minimum amount of electric power delivered or required at a steady rate, for the period from 00:00 on the closest Monday to 00:00 on the following Monday, quoted in Spanish Pesetas per Kilowatt (1,000 watts) hour of electricity, where watt is a unit of electrical power equivalent to one joule per second, pursuant to any master agreement between the Parties, or if no master agreement is in effect, the GTCs (Financial) specified in this website (or its successor)</v>
      </c>
      <c r="N227" s="185"/>
      <c r="O227" s="185"/>
      <c r="P227" s="185"/>
      <c r="Q227" s="185"/>
      <c r="R227" s="185"/>
      <c r="S227" s="185"/>
      <c r="T227" s="185"/>
      <c r="U227" s="185"/>
      <c r="V227" s="185"/>
      <c r="W227" s="185"/>
      <c r="X227" s="185"/>
      <c r="Y227" s="185"/>
      <c r="Z227" s="185"/>
      <c r="AA227" s="185"/>
      <c r="AB227" s="185"/>
      <c r="AC227" s="185"/>
      <c r="AD227" s="185"/>
      <c r="AE227" s="185"/>
      <c r="AF227" s="185"/>
      <c r="AG227" s="185"/>
      <c r="AH227" s="185"/>
      <c r="AI227" s="185"/>
      <c r="AJ227" s="185"/>
      <c r="AK227" s="185"/>
      <c r="AL227" s="185"/>
      <c r="AM227" s="185"/>
      <c r="AN227" s="185"/>
      <c r="AO227" s="185"/>
      <c r="AP227" s="185"/>
      <c r="AQ227" s="185"/>
      <c r="AR227" s="185"/>
      <c r="AS227" s="185"/>
      <c r="AT227" s="185"/>
      <c r="AU227" s="185"/>
      <c r="AV227" s="185"/>
      <c r="AW227" s="185"/>
      <c r="AX227" s="185"/>
      <c r="AY227" s="185"/>
      <c r="AZ227" s="185"/>
      <c r="BA227" s="185"/>
      <c r="BB227" s="185"/>
      <c r="BC227" s="185"/>
    </row>
    <row r="228" spans="1:55" s="186" customFormat="1" ht="89.25" x14ac:dyDescent="0.2">
      <c r="A228" s="183" t="s">
        <v>825</v>
      </c>
      <c r="B228" s="184" t="s">
        <v>360</v>
      </c>
      <c r="C228" s="184" t="s">
        <v>694</v>
      </c>
      <c r="D228" s="184" t="s">
        <v>683</v>
      </c>
      <c r="E228" s="184" t="s">
        <v>451</v>
      </c>
      <c r="F228" s="184" t="s">
        <v>451</v>
      </c>
      <c r="G228" s="184" t="s">
        <v>670</v>
      </c>
      <c r="H228" s="184" t="s">
        <v>839</v>
      </c>
      <c r="I228" s="184" t="s">
        <v>451</v>
      </c>
      <c r="J228" s="184" t="s">
        <v>662</v>
      </c>
      <c r="K228" s="184" t="s">
        <v>473</v>
      </c>
      <c r="L228" s="184" t="s">
        <v>474</v>
      </c>
      <c r="M228" s="193" t="str">
        <f>IberianPower!$D$18&amp;" "&amp;IberianPower!$D$32&amp;" for "&amp;IberianPower!$D$38&amp;", for the "&amp;IberianPower!$D$26&amp;", quoted in "&amp;IberianPower!$D$46&amp;" per "&amp;UKPower!$D$64&amp;IberianPower!$C$48&amp;IberianPower!$C$46</f>
        <v>A Transaction under which one Party pays a Floating Price and the other Party pays a Fixed Price in respect of a specified Notional Quantity per Determination Period, where the Floating Price shall be the daily demand weighted average of the hourly energy payments (PMH(h)) in Ptas/kWh from the Day-Ahead Market as published by the Compania Operadora del Mercado Electricidad, S.A. (OMEL) for the "Mercado Diaro" in its internet address located at http://www.mercaelectrico.comel.es/ for each day for the minimum amount of electric power delivered or required at a steady rate, for the period from 00.00 on the first day of the month to 00.00 on the last day of the month, quoted in Spanish Pesetas per Kilowatt (1,000 watts) hour of electricity, where watt is a unit of electrical power equivalent to one joule per second, pursuant to any master agreement between the Parties, or if no master agreement is in effect, the GTCs (Financial) specified in this website (or its successor)</v>
      </c>
      <c r="N228" s="185"/>
      <c r="O228" s="185"/>
      <c r="P228" s="185"/>
      <c r="Q228" s="185"/>
      <c r="R228" s="185"/>
      <c r="S228" s="185"/>
      <c r="T228" s="185"/>
      <c r="U228" s="185"/>
      <c r="V228" s="185"/>
      <c r="W228" s="185"/>
      <c r="X228" s="185"/>
      <c r="Y228" s="185"/>
      <c r="Z228" s="185"/>
      <c r="AA228" s="185"/>
      <c r="AB228" s="185"/>
      <c r="AC228" s="185"/>
      <c r="AD228" s="185"/>
      <c r="AE228" s="185"/>
      <c r="AF228" s="185"/>
      <c r="AG228" s="185"/>
      <c r="AH228" s="185"/>
      <c r="AI228" s="185"/>
      <c r="AJ228" s="185"/>
      <c r="AK228" s="185"/>
      <c r="AL228" s="185"/>
      <c r="AM228" s="185"/>
      <c r="AN228" s="185"/>
      <c r="AO228" s="185"/>
      <c r="AP228" s="185"/>
      <c r="AQ228" s="185"/>
      <c r="AR228" s="185"/>
      <c r="AS228" s="185"/>
      <c r="AT228" s="185"/>
      <c r="AU228" s="185"/>
      <c r="AV228" s="185"/>
      <c r="AW228" s="185"/>
      <c r="AX228" s="185"/>
      <c r="AY228" s="185"/>
      <c r="AZ228" s="185"/>
      <c r="BA228" s="185"/>
      <c r="BB228" s="185"/>
      <c r="BC228" s="185"/>
    </row>
    <row r="229" spans="1:55" s="186" customFormat="1" ht="89.25" x14ac:dyDescent="0.2">
      <c r="A229" s="183" t="s">
        <v>825</v>
      </c>
      <c r="B229" s="184" t="s">
        <v>360</v>
      </c>
      <c r="C229" s="184" t="s">
        <v>694</v>
      </c>
      <c r="D229" s="184" t="s">
        <v>683</v>
      </c>
      <c r="E229" s="184" t="s">
        <v>451</v>
      </c>
      <c r="F229" s="184" t="s">
        <v>451</v>
      </c>
      <c r="G229" s="184" t="s">
        <v>669</v>
      </c>
      <c r="H229" s="184" t="s">
        <v>839</v>
      </c>
      <c r="I229" s="184" t="s">
        <v>451</v>
      </c>
      <c r="J229" s="184" t="s">
        <v>662</v>
      </c>
      <c r="K229" s="184" t="s">
        <v>473</v>
      </c>
      <c r="L229" s="184" t="s">
        <v>474</v>
      </c>
      <c r="M229" s="193" t="str">
        <f>IberianPower!$D$18&amp;" "&amp;IberianPower!$D$32&amp;" for "&amp;IberianPower!$D$38&amp;", for the "&amp;IberianPower!$D$27&amp;", quoted in "&amp;IberianPower!$D$46&amp;" per "&amp;UKPower!$D$64&amp;IberianPower!$C$48&amp;IberianPower!$C$46</f>
        <v>A Transaction under which one Party pays a Floating Price and the other Party pays a Fixed Price in respect of a specified Notional Quantity per Determination Period, where the Floating Price shall be the daily demand weighted average of the hourly energy payments (PMH(h)) in Ptas/kWh from the Day-Ahead Market as published by the Compania Operadora del Mercado Electricidad, S.A. (OMEL) for the "Mercado Diaro" in its internet address located at http://www.mercaelectrico.comel.es/ for each day for the minimum amount of electric power delivered or required at a steady rate, for the period from 00.00 on the first day of the month to 00.00 on the last day of the month two months ahead, quoted in Spanish Pesetas per Kilowatt (1,000 watts) hour of electricity, where watt is a unit of electrical power equivalent to one joule per second, pursuant to any master agreement between the Parties, or if no master agreement is in effect, the GTCs (Financial) specified in this website (or its successor)</v>
      </c>
      <c r="N229" s="185"/>
      <c r="O229" s="185"/>
      <c r="P229" s="185"/>
      <c r="Q229" s="185"/>
      <c r="R229" s="185"/>
      <c r="S229" s="185"/>
      <c r="T229" s="185"/>
      <c r="U229" s="185"/>
      <c r="V229" s="185"/>
      <c r="W229" s="185"/>
      <c r="X229" s="185"/>
      <c r="Y229" s="185"/>
      <c r="Z229" s="185"/>
      <c r="AA229" s="185"/>
      <c r="AB229" s="185"/>
      <c r="AC229" s="185"/>
      <c r="AD229" s="185"/>
      <c r="AE229" s="185"/>
      <c r="AF229" s="185"/>
      <c r="AG229" s="185"/>
      <c r="AH229" s="185"/>
      <c r="AI229" s="185"/>
      <c r="AJ229" s="185"/>
      <c r="AK229" s="185"/>
      <c r="AL229" s="185"/>
      <c r="AM229" s="185"/>
      <c r="AN229" s="185"/>
      <c r="AO229" s="185"/>
      <c r="AP229" s="185"/>
      <c r="AQ229" s="185"/>
      <c r="AR229" s="185"/>
      <c r="AS229" s="185"/>
      <c r="AT229" s="185"/>
      <c r="AU229" s="185"/>
      <c r="AV229" s="185"/>
      <c r="AW229" s="185"/>
      <c r="AX229" s="185"/>
      <c r="AY229" s="185"/>
      <c r="AZ229" s="185"/>
      <c r="BA229" s="185"/>
      <c r="BB229" s="185"/>
      <c r="BC229" s="185"/>
    </row>
    <row r="230" spans="1:55" s="186" customFormat="1" ht="89.25" x14ac:dyDescent="0.2">
      <c r="A230" s="183" t="s">
        <v>825</v>
      </c>
      <c r="B230" s="184" t="s">
        <v>360</v>
      </c>
      <c r="C230" s="184" t="s">
        <v>694</v>
      </c>
      <c r="D230" s="184" t="s">
        <v>683</v>
      </c>
      <c r="E230" s="184" t="s">
        <v>451</v>
      </c>
      <c r="F230" s="184" t="s">
        <v>451</v>
      </c>
      <c r="G230" s="184" t="s">
        <v>671</v>
      </c>
      <c r="H230" s="184" t="s">
        <v>839</v>
      </c>
      <c r="I230" s="184" t="s">
        <v>451</v>
      </c>
      <c r="J230" s="184" t="s">
        <v>662</v>
      </c>
      <c r="K230" s="184" t="s">
        <v>473</v>
      </c>
      <c r="L230" s="184" t="s">
        <v>474</v>
      </c>
      <c r="M230" s="193" t="str">
        <f>IberianPower!$D$18&amp;" "&amp;IberianPower!$D$32&amp;" for "&amp;IberianPower!$D$38&amp;", for the "&amp;IberianPower!$D$28&amp;", quoted in "&amp;IberianPower!$D$46&amp;" per "&amp;UKPower!$D$64&amp;IberianPower!$C$48&amp;IberianPower!$C$46</f>
        <v>A Transaction under which one Party pays a Floating Price and the other Party pays a Fixed Price in respect of a specified Notional Quantity per Determination Period, where the Floating Price shall be the daily demand weighted average of the hourly energy payments (PMH(h)) in Ptas/kWh from the Day-Ahead Market as published by the Compania Operadora del Mercado Electricidad, S.A. (OMEL) for the "Mercado Diaro" in its internet address located at http://www.mercaelectrico.comel.es/ for each day for the minimum amount of electric power delivered or required at a steady rate, for the period from 00.00 on the first day of the month to 00.00 on the last day of the month six months ahead, quoted in Spanish Pesetas per Kilowatt (1,000 watts) hour of electricity, where watt is a unit of electrical power equivalent to one joule per second, pursuant to any master agreement between the Parties, or if no master agreement is in effect, the GTCs (Financial) specified in this website (or its successor)</v>
      </c>
      <c r="N230" s="185"/>
      <c r="O230" s="185"/>
      <c r="P230" s="185"/>
      <c r="Q230" s="185"/>
      <c r="R230" s="185"/>
      <c r="S230" s="185"/>
      <c r="T230" s="185"/>
      <c r="U230" s="185"/>
      <c r="V230" s="185"/>
      <c r="W230" s="185"/>
      <c r="X230" s="185"/>
      <c r="Y230" s="185"/>
      <c r="Z230" s="185"/>
      <c r="AA230" s="185"/>
      <c r="AB230" s="185"/>
      <c r="AC230" s="185"/>
      <c r="AD230" s="185"/>
      <c r="AE230" s="185"/>
      <c r="AF230" s="185"/>
      <c r="AG230" s="185"/>
      <c r="AH230" s="185"/>
      <c r="AI230" s="185"/>
      <c r="AJ230" s="185"/>
      <c r="AK230" s="185"/>
      <c r="AL230" s="185"/>
      <c r="AM230" s="185"/>
      <c r="AN230" s="185"/>
      <c r="AO230" s="185"/>
      <c r="AP230" s="185"/>
      <c r="AQ230" s="185"/>
      <c r="AR230" s="185"/>
      <c r="AS230" s="185"/>
      <c r="AT230" s="185"/>
      <c r="AU230" s="185"/>
      <c r="AV230" s="185"/>
      <c r="AW230" s="185"/>
      <c r="AX230" s="185"/>
      <c r="AY230" s="185"/>
      <c r="AZ230" s="185"/>
      <c r="BA230" s="185"/>
      <c r="BB230" s="185"/>
      <c r="BC230" s="185"/>
    </row>
    <row r="231" spans="1:55" s="186" customFormat="1" ht="102" x14ac:dyDescent="0.2">
      <c r="A231" s="183" t="s">
        <v>825</v>
      </c>
      <c r="B231" s="184" t="s">
        <v>360</v>
      </c>
      <c r="C231" s="184" t="s">
        <v>694</v>
      </c>
      <c r="D231" s="184" t="s">
        <v>683</v>
      </c>
      <c r="E231" s="184" t="s">
        <v>451</v>
      </c>
      <c r="F231" s="184" t="s">
        <v>451</v>
      </c>
      <c r="G231" s="184" t="s">
        <v>299</v>
      </c>
      <c r="H231" s="184" t="s">
        <v>839</v>
      </c>
      <c r="I231" s="184" t="s">
        <v>451</v>
      </c>
      <c r="J231" s="184" t="s">
        <v>662</v>
      </c>
      <c r="K231" s="184" t="s">
        <v>473</v>
      </c>
      <c r="L231" s="184" t="s">
        <v>474</v>
      </c>
      <c r="M231" s="193" t="str">
        <f>IberianPower!$D$18&amp;" "&amp;IberianPower!$D$32&amp;" for "&amp;IberianPower!$D$38&amp;", for the "&amp;IberianPower!$D$29&amp;", quoted in "&amp;IberianPower!$D$46&amp;" per "&amp;UKPower!$D$64&amp;IberianPower!$C$48&amp;IberianPower!$C$46</f>
        <v>A Transaction under which one Party pays a Floating Price and the other Party pays a Fixed Price in respect of a specified Notional Quantity per Determination Period, where the Floating Price shall be the daily demand weighted average of the hourly energy payments (PMH(h)) in Ptas/kWh from the Day-Ahead Market as published by the Compania Operadora del Mercado Electricidad, S.A. (OMEL) for the "Mercado Diaro" in its internet address located at http://www.mercaelectrico.comel.es/ for each day for the minimum amount of electric power delivered or required at a steady rate, for the period between 00:00 am on the first day of the next calendar month and 00:00 am on the first day of the same calendar month in the following calendar year, quoted in Spanish Pesetas per Kilowatt (1,000 watts) hour of electricity, where watt is a unit of electrical power equivalent to one joule per second, pursuant to any master agreement between the Parties, or if no master agreement is in effect, the GTCs (Financial) specified in this website (or its successor)</v>
      </c>
      <c r="N231" s="185"/>
      <c r="O231" s="185"/>
      <c r="P231" s="185"/>
      <c r="Q231" s="185"/>
      <c r="R231" s="185"/>
      <c r="S231" s="185"/>
      <c r="T231" s="185"/>
      <c r="U231" s="185"/>
      <c r="V231" s="185"/>
      <c r="W231" s="185"/>
      <c r="X231" s="185"/>
      <c r="Y231" s="185"/>
      <c r="Z231" s="185"/>
      <c r="AA231" s="185"/>
      <c r="AB231" s="185"/>
      <c r="AC231" s="185"/>
      <c r="AD231" s="185"/>
      <c r="AE231" s="185"/>
      <c r="AF231" s="185"/>
      <c r="AG231" s="185"/>
      <c r="AH231" s="185"/>
      <c r="AI231" s="185"/>
      <c r="AJ231" s="185"/>
      <c r="AK231" s="185"/>
      <c r="AL231" s="185"/>
      <c r="AM231" s="185"/>
      <c r="AN231" s="185"/>
      <c r="AO231" s="185"/>
      <c r="AP231" s="185"/>
      <c r="AQ231" s="185"/>
      <c r="AR231" s="185"/>
      <c r="AS231" s="185"/>
      <c r="AT231" s="185"/>
      <c r="AU231" s="185"/>
      <c r="AV231" s="185"/>
      <c r="AW231" s="185"/>
      <c r="AX231" s="185"/>
      <c r="AY231" s="185"/>
      <c r="AZ231" s="185"/>
      <c r="BA231" s="185"/>
      <c r="BB231" s="185"/>
      <c r="BC231" s="185"/>
    </row>
    <row r="232" spans="1:55" s="186" customFormat="1" ht="89.25" x14ac:dyDescent="0.2">
      <c r="A232" s="183" t="s">
        <v>825</v>
      </c>
      <c r="B232" s="184" t="s">
        <v>360</v>
      </c>
      <c r="C232" s="184" t="s">
        <v>694</v>
      </c>
      <c r="D232" s="184" t="s">
        <v>683</v>
      </c>
      <c r="E232" s="184" t="s">
        <v>451</v>
      </c>
      <c r="F232" s="184" t="s">
        <v>451</v>
      </c>
      <c r="G232" s="184" t="s">
        <v>651</v>
      </c>
      <c r="H232" s="184" t="s">
        <v>839</v>
      </c>
      <c r="I232" s="184" t="s">
        <v>451</v>
      </c>
      <c r="J232" s="184" t="s">
        <v>718</v>
      </c>
      <c r="K232" s="184" t="s">
        <v>473</v>
      </c>
      <c r="L232" s="184" t="s">
        <v>474</v>
      </c>
      <c r="M232" s="193" t="str">
        <f>IberianPower!$D$18&amp;" "&amp;IberianPower!$D$32&amp;" for "&amp;IberianPower!$D$39&amp;", for the "&amp;IberianPower!$D$24&amp;", quoted in "&amp;IberianPower!$D$46&amp;" per "&amp;UKPower!$D$64&amp;IberianPower!$C$48&amp;IberianPower!$C$46</f>
        <v>A Transaction under which one Party pays a Floating Price and the other Party pays a Fixed Price in respect of a specified Notional Quantity per Determination Period, where the Floating Price shall be the daily demand weighted average of the hourly energy payments (PMH(h)) in Ptas/kWh from the Day-Ahead Market as published by the Compania Operadora del Mercado Electricidad, S.A. (OMEL) for the "Mercado Diaro" in its internet address located at http://www.mercaelectrico.comel.es/ for each day for the amount of electric power delivered between hours H09 and H24 (inclusive) Monday to Sunday, for the period  from  00:00 tomorrow to 00:00 the day after tomorrow, quoted in Spanish Pesetas per Kilowatt (1,000 watts) hour of electricity, where watt is a unit of electrical power equivalent to one joule per second, pursuant to any master agreement between the Parties, or if no master agreement is in effect, the GTCs (Financial) specified in this website (or its successor)</v>
      </c>
      <c r="N232" s="185"/>
      <c r="O232" s="185"/>
      <c r="P232" s="185"/>
      <c r="Q232" s="185"/>
      <c r="R232" s="185"/>
      <c r="S232" s="185"/>
      <c r="T232" s="185"/>
      <c r="U232" s="185"/>
      <c r="V232" s="185"/>
      <c r="W232" s="185"/>
      <c r="X232" s="185"/>
      <c r="Y232" s="185"/>
      <c r="Z232" s="185"/>
      <c r="AA232" s="185"/>
      <c r="AB232" s="185"/>
      <c r="AC232" s="185"/>
      <c r="AD232" s="185"/>
      <c r="AE232" s="185"/>
      <c r="AF232" s="185"/>
      <c r="AG232" s="185"/>
      <c r="AH232" s="185"/>
      <c r="AI232" s="185"/>
      <c r="AJ232" s="185"/>
      <c r="AK232" s="185"/>
      <c r="AL232" s="185"/>
      <c r="AM232" s="185"/>
      <c r="AN232" s="185"/>
      <c r="AO232" s="185"/>
      <c r="AP232" s="185"/>
      <c r="AQ232" s="185"/>
      <c r="AR232" s="185"/>
      <c r="AS232" s="185"/>
      <c r="AT232" s="185"/>
      <c r="AU232" s="185"/>
      <c r="AV232" s="185"/>
      <c r="AW232" s="185"/>
      <c r="AX232" s="185"/>
      <c r="AY232" s="185"/>
      <c r="AZ232" s="185"/>
      <c r="BA232" s="185"/>
      <c r="BB232" s="185"/>
      <c r="BC232" s="185"/>
    </row>
    <row r="233" spans="1:55" s="186" customFormat="1" ht="89.25" x14ac:dyDescent="0.2">
      <c r="A233" s="183" t="s">
        <v>825</v>
      </c>
      <c r="B233" s="184" t="s">
        <v>360</v>
      </c>
      <c r="C233" s="184" t="s">
        <v>694</v>
      </c>
      <c r="D233" s="184" t="s">
        <v>683</v>
      </c>
      <c r="E233" s="184" t="s">
        <v>451</v>
      </c>
      <c r="F233" s="184" t="s">
        <v>451</v>
      </c>
      <c r="G233" s="184" t="s">
        <v>664</v>
      </c>
      <c r="H233" s="184" t="s">
        <v>839</v>
      </c>
      <c r="I233" s="184" t="s">
        <v>451</v>
      </c>
      <c r="J233" s="184" t="s">
        <v>718</v>
      </c>
      <c r="K233" s="184" t="s">
        <v>473</v>
      </c>
      <c r="L233" s="184" t="s">
        <v>474</v>
      </c>
      <c r="M233" s="193" t="str">
        <f>IberianPower!$D$18&amp;" "&amp;IberianPower!$D$32&amp;" for "&amp;IberianPower!$D$39&amp;", for the "&amp;IberianPower!$D$25&amp;", quoted in "&amp;IberianPower!$D$46&amp;" per "&amp;UKPower!$D$64&amp;IberianPower!$C$48&amp;IberianPower!$C$46</f>
        <v>A Transaction under which one Party pays a Floating Price and the other Party pays a Fixed Price in respect of a specified Notional Quantity per Determination Period, where the Floating Price shall be the daily demand weighted average of the hourly energy payments (PMH(h)) in Ptas/kWh from the Day-Ahead Market as published by the Compania Operadora del Mercado Electricidad, S.A. (OMEL) for the "Mercado Diaro" in its internet address located at http://www.mercaelectrico.comel.es/ for each day for the amount of electric power delivered between hours H09 and H24 (inclusive) Monday to Sunday, for the period from 00:00 on the closest Monday to 00:00 on the following Monday, quoted in Spanish Pesetas per Kilowatt (1,000 watts) hour of electricity, where watt is a unit of electrical power equivalent to one joule per second, pursuant to any master agreement between the Parties, or if no master agreement is in effect, the GTCs (Financial) specified in this website (or its successor)</v>
      </c>
      <c r="N233" s="185"/>
      <c r="O233" s="185"/>
      <c r="P233" s="185"/>
      <c r="Q233" s="185"/>
      <c r="R233" s="185"/>
      <c r="S233" s="185"/>
      <c r="T233" s="185"/>
      <c r="U233" s="185"/>
      <c r="V233" s="185"/>
      <c r="W233" s="185"/>
      <c r="X233" s="185"/>
      <c r="Y233" s="185"/>
      <c r="Z233" s="185"/>
      <c r="AA233" s="185"/>
      <c r="AB233" s="185"/>
      <c r="AC233" s="185"/>
      <c r="AD233" s="185"/>
      <c r="AE233" s="185"/>
      <c r="AF233" s="185"/>
      <c r="AG233" s="185"/>
      <c r="AH233" s="185"/>
      <c r="AI233" s="185"/>
      <c r="AJ233" s="185"/>
      <c r="AK233" s="185"/>
      <c r="AL233" s="185"/>
      <c r="AM233" s="185"/>
      <c r="AN233" s="185"/>
      <c r="AO233" s="185"/>
      <c r="AP233" s="185"/>
      <c r="AQ233" s="185"/>
      <c r="AR233" s="185"/>
      <c r="AS233" s="185"/>
      <c r="AT233" s="185"/>
      <c r="AU233" s="185"/>
      <c r="AV233" s="185"/>
      <c r="AW233" s="185"/>
      <c r="AX233" s="185"/>
      <c r="AY233" s="185"/>
      <c r="AZ233" s="185"/>
      <c r="BA233" s="185"/>
      <c r="BB233" s="185"/>
      <c r="BC233" s="185"/>
    </row>
    <row r="234" spans="1:55" s="186" customFormat="1" ht="89.25" x14ac:dyDescent="0.2">
      <c r="A234" s="183" t="s">
        <v>825</v>
      </c>
      <c r="B234" s="184" t="s">
        <v>360</v>
      </c>
      <c r="C234" s="184" t="s">
        <v>694</v>
      </c>
      <c r="D234" s="184" t="s">
        <v>683</v>
      </c>
      <c r="E234" s="184" t="s">
        <v>451</v>
      </c>
      <c r="F234" s="184" t="s">
        <v>451</v>
      </c>
      <c r="G234" s="184" t="s">
        <v>670</v>
      </c>
      <c r="H234" s="184" t="s">
        <v>839</v>
      </c>
      <c r="I234" s="184" t="s">
        <v>451</v>
      </c>
      <c r="J234" s="184" t="s">
        <v>718</v>
      </c>
      <c r="K234" s="184" t="s">
        <v>473</v>
      </c>
      <c r="L234" s="184" t="s">
        <v>474</v>
      </c>
      <c r="M234" s="193" t="str">
        <f>IberianPower!$D$18&amp;" "&amp;IberianPower!$D$32&amp;" for "&amp;IberianPower!$D$39&amp;", for the "&amp;IberianPower!$D$26&amp;", quoted in "&amp;IberianPower!$D$46&amp;" per "&amp;UKPower!$D$64&amp;IberianPower!$C$48&amp;IberianPower!$C$46</f>
        <v>A Transaction under which one Party pays a Floating Price and the other Party pays a Fixed Price in respect of a specified Notional Quantity per Determination Period, where the Floating Price shall be the daily demand weighted average of the hourly energy payments (PMH(h)) in Ptas/kWh from the Day-Ahead Market as published by the Compania Operadora del Mercado Electricidad, S.A. (OMEL) for the "Mercado Diaro" in its internet address located at http://www.mercaelectrico.comel.es/ for each day for the amount of electric power delivered between hours H09 and H24 (inclusive) Monday to Sunday, for the period from 00.00 on the first day of the month to 00.00 on the last day of the month, quoted in Spanish Pesetas per Kilowatt (1,000 watts) hour of electricity, where watt is a unit of electrical power equivalent to one joule per second, pursuant to any master agreement between the Parties, or if no master agreement is in effect, the GTCs (Financial) specified in this website (or its successor)</v>
      </c>
      <c r="N234" s="185"/>
      <c r="O234" s="185"/>
      <c r="P234" s="185"/>
      <c r="Q234" s="185"/>
      <c r="R234" s="185"/>
      <c r="S234" s="185"/>
      <c r="T234" s="185"/>
      <c r="U234" s="185"/>
      <c r="V234" s="185"/>
      <c r="W234" s="185"/>
      <c r="X234" s="185"/>
      <c r="Y234" s="185"/>
      <c r="Z234" s="185"/>
      <c r="AA234" s="185"/>
      <c r="AB234" s="185"/>
      <c r="AC234" s="185"/>
      <c r="AD234" s="185"/>
      <c r="AE234" s="185"/>
      <c r="AF234" s="185"/>
      <c r="AG234" s="185"/>
      <c r="AH234" s="185"/>
      <c r="AI234" s="185"/>
      <c r="AJ234" s="185"/>
      <c r="AK234" s="185"/>
      <c r="AL234" s="185"/>
      <c r="AM234" s="185"/>
      <c r="AN234" s="185"/>
      <c r="AO234" s="185"/>
      <c r="AP234" s="185"/>
      <c r="AQ234" s="185"/>
      <c r="AR234" s="185"/>
      <c r="AS234" s="185"/>
      <c r="AT234" s="185"/>
      <c r="AU234" s="185"/>
      <c r="AV234" s="185"/>
      <c r="AW234" s="185"/>
      <c r="AX234" s="185"/>
      <c r="AY234" s="185"/>
      <c r="AZ234" s="185"/>
      <c r="BA234" s="185"/>
      <c r="BB234" s="185"/>
      <c r="BC234" s="185"/>
    </row>
    <row r="235" spans="1:55" s="186" customFormat="1" ht="89.25" x14ac:dyDescent="0.2">
      <c r="A235" s="183" t="s">
        <v>825</v>
      </c>
      <c r="B235" s="184" t="s">
        <v>360</v>
      </c>
      <c r="C235" s="184" t="s">
        <v>694</v>
      </c>
      <c r="D235" s="184" t="s">
        <v>683</v>
      </c>
      <c r="E235" s="184" t="s">
        <v>451</v>
      </c>
      <c r="F235" s="184" t="s">
        <v>451</v>
      </c>
      <c r="G235" s="184" t="s">
        <v>669</v>
      </c>
      <c r="H235" s="184" t="s">
        <v>839</v>
      </c>
      <c r="I235" s="184" t="s">
        <v>451</v>
      </c>
      <c r="J235" s="184" t="s">
        <v>718</v>
      </c>
      <c r="K235" s="184" t="s">
        <v>473</v>
      </c>
      <c r="L235" s="184" t="s">
        <v>474</v>
      </c>
      <c r="M235" s="193" t="str">
        <f>IberianPower!$D$18&amp;" "&amp;IberianPower!$D$32&amp;" for "&amp;IberianPower!$D$39&amp;", for the "&amp;IberianPower!$D$27&amp;", quoted in "&amp;IberianPower!$D$46&amp;" per "&amp;UKPower!$D$64&amp;IberianPower!$C$48&amp;IberianPower!$C$46</f>
        <v>A Transaction under which one Party pays a Floating Price and the other Party pays a Fixed Price in respect of a specified Notional Quantity per Determination Period, where the Floating Price shall be the daily demand weighted average of the hourly energy payments (PMH(h)) in Ptas/kWh from the Day-Ahead Market as published by the Compania Operadora del Mercado Electricidad, S.A. (OMEL) for the "Mercado Diaro" in its internet address located at http://www.mercaelectrico.comel.es/ for each day for the amount of electric power delivered between hours H09 and H24 (inclusive) Monday to Sunday, for the period from 00.00 on the first day of the month to 00.00 on the last day of the month two months ahead, quoted in Spanish Pesetas per Kilowatt (1,000 watts) hour of electricity, where watt is a unit of electrical power equivalent to one joule per second, pursuant to any master agreement between the Parties, or if no master agreement is in effect, the GTCs (Financial) specified in this website (or its successor)</v>
      </c>
      <c r="N235" s="185"/>
      <c r="O235" s="185"/>
      <c r="P235" s="185"/>
      <c r="Q235" s="185"/>
      <c r="R235" s="185"/>
      <c r="S235" s="185"/>
      <c r="T235" s="185"/>
      <c r="U235" s="185"/>
      <c r="V235" s="185"/>
      <c r="W235" s="185"/>
      <c r="X235" s="185"/>
      <c r="Y235" s="185"/>
      <c r="Z235" s="185"/>
      <c r="AA235" s="185"/>
      <c r="AB235" s="185"/>
      <c r="AC235" s="185"/>
      <c r="AD235" s="185"/>
      <c r="AE235" s="185"/>
      <c r="AF235" s="185"/>
      <c r="AG235" s="185"/>
      <c r="AH235" s="185"/>
      <c r="AI235" s="185"/>
      <c r="AJ235" s="185"/>
      <c r="AK235" s="185"/>
      <c r="AL235" s="185"/>
      <c r="AM235" s="185"/>
      <c r="AN235" s="185"/>
      <c r="AO235" s="185"/>
      <c r="AP235" s="185"/>
      <c r="AQ235" s="185"/>
      <c r="AR235" s="185"/>
      <c r="AS235" s="185"/>
      <c r="AT235" s="185"/>
      <c r="AU235" s="185"/>
      <c r="AV235" s="185"/>
      <c r="AW235" s="185"/>
      <c r="AX235" s="185"/>
      <c r="AY235" s="185"/>
      <c r="AZ235" s="185"/>
      <c r="BA235" s="185"/>
      <c r="BB235" s="185"/>
      <c r="BC235" s="185"/>
    </row>
    <row r="236" spans="1:55" s="186" customFormat="1" ht="89.25" x14ac:dyDescent="0.2">
      <c r="A236" s="183" t="s">
        <v>825</v>
      </c>
      <c r="B236" s="184" t="s">
        <v>360</v>
      </c>
      <c r="C236" s="184" t="s">
        <v>694</v>
      </c>
      <c r="D236" s="184" t="s">
        <v>683</v>
      </c>
      <c r="E236" s="184" t="s">
        <v>451</v>
      </c>
      <c r="F236" s="184" t="s">
        <v>451</v>
      </c>
      <c r="G236" s="184" t="s">
        <v>671</v>
      </c>
      <c r="H236" s="184" t="s">
        <v>839</v>
      </c>
      <c r="I236" s="184" t="s">
        <v>451</v>
      </c>
      <c r="J236" s="184" t="s">
        <v>718</v>
      </c>
      <c r="K236" s="184" t="s">
        <v>473</v>
      </c>
      <c r="L236" s="184" t="s">
        <v>474</v>
      </c>
      <c r="M236" s="193" t="str">
        <f>IberianPower!$D$18&amp;" "&amp;IberianPower!$D$32&amp;" for "&amp;IberianPower!$D$39&amp;", for the "&amp;IberianPower!$D$28&amp;", quoted in "&amp;IberianPower!$D$46&amp;" per "&amp;UKPower!$D$64&amp;IberianPower!$C$48&amp;IberianPower!$C$46</f>
        <v>A Transaction under which one Party pays a Floating Price and the other Party pays a Fixed Price in respect of a specified Notional Quantity per Determination Period, where the Floating Price shall be the daily demand weighted average of the hourly energy payments (PMH(h)) in Ptas/kWh from the Day-Ahead Market as published by the Compania Operadora del Mercado Electricidad, S.A. (OMEL) for the "Mercado Diaro" in its internet address located at http://www.mercaelectrico.comel.es/ for each day for the amount of electric power delivered between hours H09 and H24 (inclusive) Monday to Sunday, for the period from 00.00 on the first day of the month to 00.00 on the last day of the month six months ahead, quoted in Spanish Pesetas per Kilowatt (1,000 watts) hour of electricity, where watt is a unit of electrical power equivalent to one joule per second, pursuant to any master agreement between the Parties, or if no master agreement is in effect, the GTCs (Financial) specified in this website (or its successor)</v>
      </c>
      <c r="N236" s="185"/>
      <c r="O236" s="185"/>
      <c r="P236" s="185"/>
      <c r="Q236" s="185"/>
      <c r="R236" s="185"/>
      <c r="S236" s="185"/>
      <c r="T236" s="185"/>
      <c r="U236" s="185"/>
      <c r="V236" s="185"/>
      <c r="W236" s="185"/>
      <c r="X236" s="185"/>
      <c r="Y236" s="185"/>
      <c r="Z236" s="185"/>
      <c r="AA236" s="185"/>
      <c r="AB236" s="185"/>
      <c r="AC236" s="185"/>
      <c r="AD236" s="185"/>
      <c r="AE236" s="185"/>
      <c r="AF236" s="185"/>
      <c r="AG236" s="185"/>
      <c r="AH236" s="185"/>
      <c r="AI236" s="185"/>
      <c r="AJ236" s="185"/>
      <c r="AK236" s="185"/>
      <c r="AL236" s="185"/>
      <c r="AM236" s="185"/>
      <c r="AN236" s="185"/>
      <c r="AO236" s="185"/>
      <c r="AP236" s="185"/>
      <c r="AQ236" s="185"/>
      <c r="AR236" s="185"/>
      <c r="AS236" s="185"/>
      <c r="AT236" s="185"/>
      <c r="AU236" s="185"/>
      <c r="AV236" s="185"/>
      <c r="AW236" s="185"/>
      <c r="AX236" s="185"/>
      <c r="AY236" s="185"/>
      <c r="AZ236" s="185"/>
      <c r="BA236" s="185"/>
      <c r="BB236" s="185"/>
      <c r="BC236" s="185"/>
    </row>
    <row r="237" spans="1:55" s="186" customFormat="1" ht="102" x14ac:dyDescent="0.2">
      <c r="A237" s="183" t="s">
        <v>825</v>
      </c>
      <c r="B237" s="184" t="s">
        <v>360</v>
      </c>
      <c r="C237" s="184" t="s">
        <v>694</v>
      </c>
      <c r="D237" s="184" t="s">
        <v>683</v>
      </c>
      <c r="E237" s="184" t="s">
        <v>451</v>
      </c>
      <c r="F237" s="184" t="s">
        <v>451</v>
      </c>
      <c r="G237" s="184" t="s">
        <v>299</v>
      </c>
      <c r="H237" s="184" t="s">
        <v>839</v>
      </c>
      <c r="I237" s="184" t="s">
        <v>451</v>
      </c>
      <c r="J237" s="184" t="s">
        <v>718</v>
      </c>
      <c r="K237" s="184" t="s">
        <v>473</v>
      </c>
      <c r="L237" s="184" t="s">
        <v>474</v>
      </c>
      <c r="M237" s="193" t="str">
        <f>IberianPower!$D$18&amp;" "&amp;IberianPower!$D$32&amp;" for "&amp;IberianPower!$D$39&amp;", for the "&amp;IberianPower!$D$29&amp;", quoted in "&amp;IberianPower!$D$46&amp;" per "&amp;UKPower!$D$64&amp;IberianPower!$C$48&amp;IberianPower!$C$46</f>
        <v>A Transaction under which one Party pays a Floating Price and the other Party pays a Fixed Price in respect of a specified Notional Quantity per Determination Period, where the Floating Price shall be the daily demand weighted average of the hourly energy payments (PMH(h)) in Ptas/kWh from the Day-Ahead Market as published by the Compania Operadora del Mercado Electricidad, S.A. (OMEL) for the "Mercado Diaro" in its internet address located at http://www.mercaelectrico.comel.es/ for each day for the amount of electric power delivered between hours H09 and H24 (inclusive) Monday to Sunday, for the period between 00:00 am on the first day of the next calendar month and 00:00 am on the first day of the same calendar month in the following calendar year, quoted in Spanish Pesetas per Kilowatt (1,000 watts) hour of electricity, where watt is a unit of electrical power equivalent to one joule per second, pursuant to any master agreement between the Parties, or if no master agreement is in effect, the GTCs (Financial) specified in this website (or its successor)</v>
      </c>
      <c r="N237" s="185"/>
      <c r="O237" s="185"/>
      <c r="P237" s="185"/>
      <c r="Q237" s="185"/>
      <c r="R237" s="185"/>
      <c r="S237" s="185"/>
      <c r="T237" s="185"/>
      <c r="U237" s="185"/>
      <c r="V237" s="185"/>
      <c r="W237" s="185"/>
      <c r="X237" s="185"/>
      <c r="Y237" s="185"/>
      <c r="Z237" s="185"/>
      <c r="AA237" s="185"/>
      <c r="AB237" s="185"/>
      <c r="AC237" s="185"/>
      <c r="AD237" s="185"/>
      <c r="AE237" s="185"/>
      <c r="AF237" s="185"/>
      <c r="AG237" s="185"/>
      <c r="AH237" s="185"/>
      <c r="AI237" s="185"/>
      <c r="AJ237" s="185"/>
      <c r="AK237" s="185"/>
      <c r="AL237" s="185"/>
      <c r="AM237" s="185"/>
      <c r="AN237" s="185"/>
      <c r="AO237" s="185"/>
      <c r="AP237" s="185"/>
      <c r="AQ237" s="185"/>
      <c r="AR237" s="185"/>
      <c r="AS237" s="185"/>
      <c r="AT237" s="185"/>
      <c r="AU237" s="185"/>
      <c r="AV237" s="185"/>
      <c r="AW237" s="185"/>
      <c r="AX237" s="185"/>
      <c r="AY237" s="185"/>
      <c r="AZ237" s="185"/>
      <c r="BA237" s="185"/>
      <c r="BB237" s="185"/>
      <c r="BC237" s="185"/>
    </row>
    <row r="238" spans="1:55" s="186" customFormat="1" ht="89.25" x14ac:dyDescent="0.2">
      <c r="A238" s="183" t="s">
        <v>825</v>
      </c>
      <c r="B238" s="184" t="s">
        <v>360</v>
      </c>
      <c r="C238" s="184" t="s">
        <v>694</v>
      </c>
      <c r="D238" s="184" t="s">
        <v>683</v>
      </c>
      <c r="E238" s="184" t="s">
        <v>451</v>
      </c>
      <c r="F238" s="184" t="s">
        <v>451</v>
      </c>
      <c r="G238" s="184" t="s">
        <v>651</v>
      </c>
      <c r="H238" s="184" t="s">
        <v>839</v>
      </c>
      <c r="I238" s="184" t="s">
        <v>451</v>
      </c>
      <c r="J238" s="184" t="s">
        <v>719</v>
      </c>
      <c r="K238" s="184" t="s">
        <v>473</v>
      </c>
      <c r="L238" s="184" t="s">
        <v>474</v>
      </c>
      <c r="M238" s="193" t="str">
        <f>IberianPower!$D$18&amp;" "&amp;IberianPower!$D$32&amp;" for "&amp;IberianPower!$D$40&amp;", for the "&amp;IberianPower!$D$24&amp;", quoted in "&amp;IberianPower!$D$46&amp;" per "&amp;UKPower!$D$64&amp;IberianPower!$C$48&amp;IberianPower!$C$46</f>
        <v>A Transaction under which one Party pays a Floating Price and the other Party pays a Fixed Price in respect of a specified Notional Quantity per Determination Period, where the Floating Price shall be the daily demand weighted average of the hourly energy payments (PMH(h)) in Ptas/kWh from the Day-Ahead Market as published by the Compania Operadora del Mercado Electricidad, S.A. (OMEL) for the "Mercado Diaro" in its internet address located at http://www.mercaelectrico.comel.es/ for each day for the amount of electric power delivered between hours H01 and H08 (inclusive) Monday to Sunday, for the period  from  00:00 tomorrow to 00:00 the day after tomorrow, quoted in Spanish Pesetas per Kilowatt (1,000 watts) hour of electricity, where watt is a unit of electrical power equivalent to one joule per second, pursuant to any master agreement between the Parties, or if no master agreement is in effect, the GTCs (Financial) specified in this website (or its successor)</v>
      </c>
      <c r="N238" s="185"/>
      <c r="O238" s="185"/>
      <c r="P238" s="185"/>
      <c r="Q238" s="185"/>
      <c r="R238" s="185"/>
      <c r="S238" s="185"/>
      <c r="T238" s="185"/>
      <c r="U238" s="185"/>
      <c r="V238" s="185"/>
      <c r="W238" s="185"/>
      <c r="X238" s="185"/>
      <c r="Y238" s="185"/>
      <c r="Z238" s="185"/>
      <c r="AA238" s="185"/>
      <c r="AB238" s="185"/>
      <c r="AC238" s="185"/>
      <c r="AD238" s="185"/>
      <c r="AE238" s="185"/>
      <c r="AF238" s="185"/>
      <c r="AG238" s="185"/>
      <c r="AH238" s="185"/>
      <c r="AI238" s="185"/>
      <c r="AJ238" s="185"/>
      <c r="AK238" s="185"/>
      <c r="AL238" s="185"/>
      <c r="AM238" s="185"/>
      <c r="AN238" s="185"/>
      <c r="AO238" s="185"/>
      <c r="AP238" s="185"/>
      <c r="AQ238" s="185"/>
      <c r="AR238" s="185"/>
      <c r="AS238" s="185"/>
      <c r="AT238" s="185"/>
      <c r="AU238" s="185"/>
      <c r="AV238" s="185"/>
      <c r="AW238" s="185"/>
      <c r="AX238" s="185"/>
      <c r="AY238" s="185"/>
      <c r="AZ238" s="185"/>
      <c r="BA238" s="185"/>
      <c r="BB238" s="185"/>
      <c r="BC238" s="185"/>
    </row>
    <row r="239" spans="1:55" s="186" customFormat="1" ht="89.25" x14ac:dyDescent="0.2">
      <c r="A239" s="183" t="s">
        <v>825</v>
      </c>
      <c r="B239" s="184" t="s">
        <v>360</v>
      </c>
      <c r="C239" s="184" t="s">
        <v>694</v>
      </c>
      <c r="D239" s="184" t="s">
        <v>683</v>
      </c>
      <c r="E239" s="184" t="s">
        <v>451</v>
      </c>
      <c r="F239" s="184" t="s">
        <v>451</v>
      </c>
      <c r="G239" s="184" t="s">
        <v>664</v>
      </c>
      <c r="H239" s="184" t="s">
        <v>839</v>
      </c>
      <c r="I239" s="184" t="s">
        <v>451</v>
      </c>
      <c r="J239" s="184" t="s">
        <v>719</v>
      </c>
      <c r="K239" s="184" t="s">
        <v>473</v>
      </c>
      <c r="L239" s="184" t="s">
        <v>474</v>
      </c>
      <c r="M239" s="193" t="str">
        <f>IberianPower!$D$18&amp;" "&amp;IberianPower!$D$32&amp;" for "&amp;IberianPower!$D$40&amp;", for the "&amp;IberianPower!$D$25&amp;", quoted in "&amp;IberianPower!$D$46&amp;" per "&amp;UKPower!$D$64&amp;IberianPower!$C$48&amp;IberianPower!$C$46</f>
        <v>A Transaction under which one Party pays a Floating Price and the other Party pays a Fixed Price in respect of a specified Notional Quantity per Determination Period, where the Floating Price shall be the daily demand weighted average of the hourly energy payments (PMH(h)) in Ptas/kWh from the Day-Ahead Market as published by the Compania Operadora del Mercado Electricidad, S.A. (OMEL) for the "Mercado Diaro" in its internet address located at http://www.mercaelectrico.comel.es/ for each day for the amount of electric power delivered between hours H01 and H08 (inclusive) Monday to Sunday, for the period from 00:00 on the closest Monday to 00:00 on the following Monday, quoted in Spanish Pesetas per Kilowatt (1,000 watts) hour of electricity, where watt is a unit of electrical power equivalent to one joule per second, pursuant to any master agreement between the Parties, or if no master agreement is in effect, the GTCs (Financial) specified in this website (or its successor)</v>
      </c>
      <c r="N239" s="185"/>
      <c r="O239" s="185"/>
      <c r="P239" s="185"/>
      <c r="Q239" s="185"/>
      <c r="R239" s="185"/>
      <c r="S239" s="185"/>
      <c r="T239" s="185"/>
      <c r="U239" s="185"/>
      <c r="V239" s="185"/>
      <c r="W239" s="185"/>
      <c r="X239" s="185"/>
      <c r="Y239" s="185"/>
      <c r="Z239" s="185"/>
      <c r="AA239" s="185"/>
      <c r="AB239" s="185"/>
      <c r="AC239" s="185"/>
      <c r="AD239" s="185"/>
      <c r="AE239" s="185"/>
      <c r="AF239" s="185"/>
      <c r="AG239" s="185"/>
      <c r="AH239" s="185"/>
      <c r="AI239" s="185"/>
      <c r="AJ239" s="185"/>
      <c r="AK239" s="185"/>
      <c r="AL239" s="185"/>
      <c r="AM239" s="185"/>
      <c r="AN239" s="185"/>
      <c r="AO239" s="185"/>
      <c r="AP239" s="185"/>
      <c r="AQ239" s="185"/>
      <c r="AR239" s="185"/>
      <c r="AS239" s="185"/>
      <c r="AT239" s="185"/>
      <c r="AU239" s="185"/>
      <c r="AV239" s="185"/>
      <c r="AW239" s="185"/>
      <c r="AX239" s="185"/>
      <c r="AY239" s="185"/>
      <c r="AZ239" s="185"/>
      <c r="BA239" s="185"/>
      <c r="BB239" s="185"/>
      <c r="BC239" s="185"/>
    </row>
    <row r="240" spans="1:55" s="186" customFormat="1" ht="89.25" x14ac:dyDescent="0.2">
      <c r="A240" s="183" t="s">
        <v>825</v>
      </c>
      <c r="B240" s="184" t="s">
        <v>360</v>
      </c>
      <c r="C240" s="184" t="s">
        <v>694</v>
      </c>
      <c r="D240" s="184" t="s">
        <v>683</v>
      </c>
      <c r="E240" s="184" t="s">
        <v>451</v>
      </c>
      <c r="F240" s="184" t="s">
        <v>451</v>
      </c>
      <c r="G240" s="184" t="s">
        <v>670</v>
      </c>
      <c r="H240" s="184" t="s">
        <v>839</v>
      </c>
      <c r="I240" s="184" t="s">
        <v>451</v>
      </c>
      <c r="J240" s="184" t="s">
        <v>719</v>
      </c>
      <c r="K240" s="184" t="s">
        <v>473</v>
      </c>
      <c r="L240" s="184" t="s">
        <v>474</v>
      </c>
      <c r="M240" s="193" t="str">
        <f>IberianPower!$D$18&amp;" "&amp;IberianPower!$D$32&amp;" for "&amp;IberianPower!$D$40&amp;", for the "&amp;IberianPower!$D$26&amp;", quoted in "&amp;IberianPower!$D$46&amp;" per "&amp;UKPower!$D$64&amp;IberianPower!$C$48&amp;IberianPower!$C$46</f>
        <v>A Transaction under which one Party pays a Floating Price and the other Party pays a Fixed Price in respect of a specified Notional Quantity per Determination Period, where the Floating Price shall be the daily demand weighted average of the hourly energy payments (PMH(h)) in Ptas/kWh from the Day-Ahead Market as published by the Compania Operadora del Mercado Electricidad, S.A. (OMEL) for the "Mercado Diaro" in its internet address located at http://www.mercaelectrico.comel.es/ for each day for the amount of electric power delivered between hours H01 and H08 (inclusive) Monday to Sunday, for the period from 00.00 on the first day of the month to 00.00 on the last day of the month, quoted in Spanish Pesetas per Kilowatt (1,000 watts) hour of electricity, where watt is a unit of electrical power equivalent to one joule per second, pursuant to any master agreement between the Parties, or if no master agreement is in effect, the GTCs (Financial) specified in this website (or its successor)</v>
      </c>
      <c r="N240" s="185"/>
      <c r="O240" s="185"/>
      <c r="P240" s="185"/>
      <c r="Q240" s="185"/>
      <c r="R240" s="185"/>
      <c r="S240" s="185"/>
      <c r="T240" s="185"/>
      <c r="U240" s="185"/>
      <c r="V240" s="185"/>
      <c r="W240" s="185"/>
      <c r="X240" s="185"/>
      <c r="Y240" s="185"/>
      <c r="Z240" s="185"/>
      <c r="AA240" s="185"/>
      <c r="AB240" s="185"/>
      <c r="AC240" s="185"/>
      <c r="AD240" s="185"/>
      <c r="AE240" s="185"/>
      <c r="AF240" s="185"/>
      <c r="AG240" s="185"/>
      <c r="AH240" s="185"/>
      <c r="AI240" s="185"/>
      <c r="AJ240" s="185"/>
      <c r="AK240" s="185"/>
      <c r="AL240" s="185"/>
      <c r="AM240" s="185"/>
      <c r="AN240" s="185"/>
      <c r="AO240" s="185"/>
      <c r="AP240" s="185"/>
      <c r="AQ240" s="185"/>
      <c r="AR240" s="185"/>
      <c r="AS240" s="185"/>
      <c r="AT240" s="185"/>
      <c r="AU240" s="185"/>
      <c r="AV240" s="185"/>
      <c r="AW240" s="185"/>
      <c r="AX240" s="185"/>
      <c r="AY240" s="185"/>
      <c r="AZ240" s="185"/>
      <c r="BA240" s="185"/>
      <c r="BB240" s="185"/>
      <c r="BC240" s="185"/>
    </row>
    <row r="241" spans="1:55" s="186" customFormat="1" ht="89.25" x14ac:dyDescent="0.2">
      <c r="A241" s="183" t="s">
        <v>825</v>
      </c>
      <c r="B241" s="184" t="s">
        <v>360</v>
      </c>
      <c r="C241" s="184" t="s">
        <v>694</v>
      </c>
      <c r="D241" s="184" t="s">
        <v>683</v>
      </c>
      <c r="E241" s="184" t="s">
        <v>451</v>
      </c>
      <c r="F241" s="184" t="s">
        <v>451</v>
      </c>
      <c r="G241" s="184" t="s">
        <v>669</v>
      </c>
      <c r="H241" s="184" t="s">
        <v>839</v>
      </c>
      <c r="I241" s="184" t="s">
        <v>451</v>
      </c>
      <c r="J241" s="184" t="s">
        <v>719</v>
      </c>
      <c r="K241" s="184" t="s">
        <v>473</v>
      </c>
      <c r="L241" s="184" t="s">
        <v>474</v>
      </c>
      <c r="M241" s="193" t="str">
        <f>IberianPower!$D$18&amp;" "&amp;IberianPower!$D$32&amp;" for "&amp;IberianPower!$D$40&amp;", for the "&amp;IberianPower!$D$27&amp;", quoted in "&amp;IberianPower!$D$46&amp;" per "&amp;UKPower!$D$64&amp;IberianPower!$C$48&amp;IberianPower!$C$46</f>
        <v>A Transaction under which one Party pays a Floating Price and the other Party pays a Fixed Price in respect of a specified Notional Quantity per Determination Period, where the Floating Price shall be the daily demand weighted average of the hourly energy payments (PMH(h)) in Ptas/kWh from the Day-Ahead Market as published by the Compania Operadora del Mercado Electricidad, S.A. (OMEL) for the "Mercado Diaro" in its internet address located at http://www.mercaelectrico.comel.es/ for each day for the amount of electric power delivered between hours H01 and H08 (inclusive) Monday to Sunday, for the period from 00.00 on the first day of the month to 00.00 on the last day of the month two months ahead, quoted in Spanish Pesetas per Kilowatt (1,000 watts) hour of electricity, where watt is a unit of electrical power equivalent to one joule per second, pursuant to any master agreement between the Parties, or if no master agreement is in effect, the GTCs (Financial) specified in this website (or its successor)</v>
      </c>
      <c r="N241" s="185"/>
      <c r="O241" s="185"/>
      <c r="P241" s="185"/>
      <c r="Q241" s="185"/>
      <c r="R241" s="185"/>
      <c r="S241" s="185"/>
      <c r="T241" s="185"/>
      <c r="U241" s="185"/>
      <c r="V241" s="185"/>
      <c r="W241" s="185"/>
      <c r="X241" s="185"/>
      <c r="Y241" s="185"/>
      <c r="Z241" s="185"/>
      <c r="AA241" s="185"/>
      <c r="AB241" s="185"/>
      <c r="AC241" s="185"/>
      <c r="AD241" s="185"/>
      <c r="AE241" s="185"/>
      <c r="AF241" s="185"/>
      <c r="AG241" s="185"/>
      <c r="AH241" s="185"/>
      <c r="AI241" s="185"/>
      <c r="AJ241" s="185"/>
      <c r="AK241" s="185"/>
      <c r="AL241" s="185"/>
      <c r="AM241" s="185"/>
      <c r="AN241" s="185"/>
      <c r="AO241" s="185"/>
      <c r="AP241" s="185"/>
      <c r="AQ241" s="185"/>
      <c r="AR241" s="185"/>
      <c r="AS241" s="185"/>
      <c r="AT241" s="185"/>
      <c r="AU241" s="185"/>
      <c r="AV241" s="185"/>
      <c r="AW241" s="185"/>
      <c r="AX241" s="185"/>
      <c r="AY241" s="185"/>
      <c r="AZ241" s="185"/>
      <c r="BA241" s="185"/>
      <c r="BB241" s="185"/>
      <c r="BC241" s="185"/>
    </row>
    <row r="242" spans="1:55" s="186" customFormat="1" ht="89.25" x14ac:dyDescent="0.2">
      <c r="A242" s="183" t="s">
        <v>825</v>
      </c>
      <c r="B242" s="184" t="s">
        <v>360</v>
      </c>
      <c r="C242" s="184" t="s">
        <v>694</v>
      </c>
      <c r="D242" s="184" t="s">
        <v>683</v>
      </c>
      <c r="E242" s="184" t="s">
        <v>451</v>
      </c>
      <c r="F242" s="184" t="s">
        <v>451</v>
      </c>
      <c r="G242" s="184" t="s">
        <v>671</v>
      </c>
      <c r="H242" s="184" t="s">
        <v>839</v>
      </c>
      <c r="I242" s="184" t="s">
        <v>451</v>
      </c>
      <c r="J242" s="184" t="s">
        <v>719</v>
      </c>
      <c r="K242" s="184" t="s">
        <v>473</v>
      </c>
      <c r="L242" s="184" t="s">
        <v>474</v>
      </c>
      <c r="M242" s="193" t="str">
        <f>IberianPower!$D$18&amp;" "&amp;IberianPower!$D$32&amp;" for "&amp;IberianPower!$D$40&amp;", for the "&amp;IberianPower!$D$28&amp;", quoted in "&amp;IberianPower!$D$46&amp;" per "&amp;UKPower!$D$64&amp;IberianPower!$C$48&amp;IberianPower!$C$46</f>
        <v>A Transaction under which one Party pays a Floating Price and the other Party pays a Fixed Price in respect of a specified Notional Quantity per Determination Period, where the Floating Price shall be the daily demand weighted average of the hourly energy payments (PMH(h)) in Ptas/kWh from the Day-Ahead Market as published by the Compania Operadora del Mercado Electricidad, S.A. (OMEL) for the "Mercado Diaro" in its internet address located at http://www.mercaelectrico.comel.es/ for each day for the amount of electric power delivered between hours H01 and H08 (inclusive) Monday to Sunday, for the period from 00.00 on the first day of the month to 00.00 on the last day of the month six months ahead, quoted in Spanish Pesetas per Kilowatt (1,000 watts) hour of electricity, where watt is a unit of electrical power equivalent to one joule per second, pursuant to any master agreement between the Parties, or if no master agreement is in effect, the GTCs (Financial) specified in this website (or its successor)</v>
      </c>
      <c r="N242" s="185"/>
      <c r="O242" s="185"/>
      <c r="P242" s="185"/>
      <c r="Q242" s="185"/>
      <c r="R242" s="185"/>
      <c r="S242" s="185"/>
      <c r="T242" s="185"/>
      <c r="U242" s="185"/>
      <c r="V242" s="185"/>
      <c r="W242" s="185"/>
      <c r="X242" s="185"/>
      <c r="Y242" s="185"/>
      <c r="Z242" s="185"/>
      <c r="AA242" s="185"/>
      <c r="AB242" s="185"/>
      <c r="AC242" s="185"/>
      <c r="AD242" s="185"/>
      <c r="AE242" s="185"/>
      <c r="AF242" s="185"/>
      <c r="AG242" s="185"/>
      <c r="AH242" s="185"/>
      <c r="AI242" s="185"/>
      <c r="AJ242" s="185"/>
      <c r="AK242" s="185"/>
      <c r="AL242" s="185"/>
      <c r="AM242" s="185"/>
      <c r="AN242" s="185"/>
      <c r="AO242" s="185"/>
      <c r="AP242" s="185"/>
      <c r="AQ242" s="185"/>
      <c r="AR242" s="185"/>
      <c r="AS242" s="185"/>
      <c r="AT242" s="185"/>
      <c r="AU242" s="185"/>
      <c r="AV242" s="185"/>
      <c r="AW242" s="185"/>
      <c r="AX242" s="185"/>
      <c r="AY242" s="185"/>
      <c r="AZ242" s="185"/>
      <c r="BA242" s="185"/>
      <c r="BB242" s="185"/>
      <c r="BC242" s="185"/>
    </row>
    <row r="243" spans="1:55" s="186" customFormat="1" ht="102" x14ac:dyDescent="0.2">
      <c r="A243" s="183" t="s">
        <v>825</v>
      </c>
      <c r="B243" s="184" t="s">
        <v>360</v>
      </c>
      <c r="C243" s="184" t="s">
        <v>694</v>
      </c>
      <c r="D243" s="184" t="s">
        <v>683</v>
      </c>
      <c r="E243" s="184" t="s">
        <v>451</v>
      </c>
      <c r="F243" s="184" t="s">
        <v>451</v>
      </c>
      <c r="G243" s="184" t="s">
        <v>299</v>
      </c>
      <c r="H243" s="184" t="s">
        <v>839</v>
      </c>
      <c r="I243" s="184" t="s">
        <v>451</v>
      </c>
      <c r="J243" s="184" t="s">
        <v>719</v>
      </c>
      <c r="K243" s="184" t="s">
        <v>473</v>
      </c>
      <c r="L243" s="184" t="s">
        <v>474</v>
      </c>
      <c r="M243" s="193" t="str">
        <f>IberianPower!$D$18&amp;" "&amp;IberianPower!$D$32&amp;" for "&amp;IberianPower!$D$40&amp;", for the "&amp;IberianPower!$D$29&amp;", quoted in "&amp;IberianPower!$D$46&amp;" per "&amp;UKPower!$D$64&amp;IberianPower!$C$48&amp;IberianPower!$C$46</f>
        <v>A Transaction under which one Party pays a Floating Price and the other Party pays a Fixed Price in respect of a specified Notional Quantity per Determination Period, where the Floating Price shall be the daily demand weighted average of the hourly energy payments (PMH(h)) in Ptas/kWh from the Day-Ahead Market as published by the Compania Operadora del Mercado Electricidad, S.A. (OMEL) for the "Mercado Diaro" in its internet address located at http://www.mercaelectrico.comel.es/ for each day for the amount of electric power delivered between hours H01 and H08 (inclusive) Monday to Sunday, for the period between 00:00 am on the first day of the next calendar month and 00:00 am on the first day of the same calendar month in the following calendar year, quoted in Spanish Pesetas per Kilowatt (1,000 watts) hour of electricity, where watt is a unit of electrical power equivalent to one joule per second, pursuant to any master agreement between the Parties, or if no master agreement is in effect, the GTCs (Financial) specified in this website (or its successor)</v>
      </c>
      <c r="N243" s="185"/>
      <c r="O243" s="185"/>
      <c r="P243" s="185"/>
      <c r="Q243" s="185"/>
      <c r="R243" s="185"/>
      <c r="S243" s="185"/>
      <c r="T243" s="185"/>
      <c r="U243" s="185"/>
      <c r="V243" s="185"/>
      <c r="W243" s="185"/>
      <c r="X243" s="185"/>
      <c r="Y243" s="185"/>
      <c r="Z243" s="185"/>
      <c r="AA243" s="185"/>
      <c r="AB243" s="185"/>
      <c r="AC243" s="185"/>
      <c r="AD243" s="185"/>
      <c r="AE243" s="185"/>
      <c r="AF243" s="185"/>
      <c r="AG243" s="185"/>
      <c r="AH243" s="185"/>
      <c r="AI243" s="185"/>
      <c r="AJ243" s="185"/>
      <c r="AK243" s="185"/>
      <c r="AL243" s="185"/>
      <c r="AM243" s="185"/>
      <c r="AN243" s="185"/>
      <c r="AO243" s="185"/>
      <c r="AP243" s="185"/>
      <c r="AQ243" s="185"/>
      <c r="AR243" s="185"/>
      <c r="AS243" s="185"/>
      <c r="AT243" s="185"/>
      <c r="AU243" s="185"/>
      <c r="AV243" s="185"/>
      <c r="AW243" s="185"/>
      <c r="AX243" s="185"/>
      <c r="AY243" s="185"/>
      <c r="AZ243" s="185"/>
      <c r="BA243" s="185"/>
      <c r="BB243" s="185"/>
      <c r="BC243" s="185"/>
    </row>
    <row r="244" spans="1:55" s="186" customFormat="1" ht="89.25" x14ac:dyDescent="0.2">
      <c r="A244" s="183" t="s">
        <v>825</v>
      </c>
      <c r="B244" s="184" t="s">
        <v>360</v>
      </c>
      <c r="C244" s="184" t="s">
        <v>694</v>
      </c>
      <c r="D244" s="184" t="s">
        <v>683</v>
      </c>
      <c r="E244" s="184" t="s">
        <v>451</v>
      </c>
      <c r="F244" s="184" t="s">
        <v>451</v>
      </c>
      <c r="G244" s="184" t="s">
        <v>651</v>
      </c>
      <c r="H244" s="184" t="s">
        <v>839</v>
      </c>
      <c r="I244" s="184" t="s">
        <v>451</v>
      </c>
      <c r="J244" s="184" t="s">
        <v>720</v>
      </c>
      <c r="K244" s="184" t="s">
        <v>473</v>
      </c>
      <c r="L244" s="184" t="s">
        <v>474</v>
      </c>
      <c r="M244" s="193" t="str">
        <f>IberianPower!$D$18&amp;" "&amp;IberianPower!$D$32&amp;" for "&amp;IberianPower!$D$41&amp;", for the "&amp;IberianPower!$D$24&amp;", quoted in "&amp;IberianPower!$D$46&amp;" per "&amp;UKPower!$D$64&amp;IberianPower!$C$48&amp;IberianPower!$C$46</f>
        <v>A Transaction under which one Party pays a Floating Price and the other Party pays a Fixed Price in respect of a specified Notional Quantity per Determination Period, where the Floating Price shall be the daily demand weighted average of the hourly energy payments (PMH(h)) in Ptas/kWh from the Day-Ahead Market as published by the Compania Operadora del Mercado Electricidad, S.A. (OMEL) for the "Mercado Diaro" in its internet address located at http://www.mercaelectrico.comel.es/ for each day for the amount of electric power delivered between hours H09 and H24 (inclusive) Monday to Friday, for the period  from  00:00 tomorrow to 00:00 the day after tomorrow, quoted in Spanish Pesetas per Kilowatt (1,000 watts) hour of electricity, where watt is a unit of electrical power equivalent to one joule per second, pursuant to any master agreement between the Parties, or if no master agreement is in effect, the GTCs (Financial) specified in this website (or its successor)</v>
      </c>
      <c r="N244" s="185"/>
      <c r="O244" s="185"/>
      <c r="P244" s="185"/>
      <c r="Q244" s="185"/>
      <c r="R244" s="185"/>
      <c r="S244" s="185"/>
      <c r="T244" s="185"/>
      <c r="U244" s="185"/>
      <c r="V244" s="185"/>
      <c r="W244" s="185"/>
      <c r="X244" s="185"/>
      <c r="Y244" s="185"/>
      <c r="Z244" s="185"/>
      <c r="AA244" s="185"/>
      <c r="AB244" s="185"/>
      <c r="AC244" s="185"/>
      <c r="AD244" s="185"/>
      <c r="AE244" s="185"/>
      <c r="AF244" s="185"/>
      <c r="AG244" s="185"/>
      <c r="AH244" s="185"/>
      <c r="AI244" s="185"/>
      <c r="AJ244" s="185"/>
      <c r="AK244" s="185"/>
      <c r="AL244" s="185"/>
      <c r="AM244" s="185"/>
      <c r="AN244" s="185"/>
      <c r="AO244" s="185"/>
      <c r="AP244" s="185"/>
      <c r="AQ244" s="185"/>
      <c r="AR244" s="185"/>
      <c r="AS244" s="185"/>
      <c r="AT244" s="185"/>
      <c r="AU244" s="185"/>
      <c r="AV244" s="185"/>
      <c r="AW244" s="185"/>
      <c r="AX244" s="185"/>
      <c r="AY244" s="185"/>
      <c r="AZ244" s="185"/>
      <c r="BA244" s="185"/>
      <c r="BB244" s="185"/>
      <c r="BC244" s="185"/>
    </row>
    <row r="245" spans="1:55" s="186" customFormat="1" ht="89.25" x14ac:dyDescent="0.2">
      <c r="A245" s="183" t="s">
        <v>825</v>
      </c>
      <c r="B245" s="184" t="s">
        <v>360</v>
      </c>
      <c r="C245" s="184" t="s">
        <v>694</v>
      </c>
      <c r="D245" s="184" t="s">
        <v>683</v>
      </c>
      <c r="E245" s="184" t="s">
        <v>451</v>
      </c>
      <c r="F245" s="184" t="s">
        <v>451</v>
      </c>
      <c r="G245" s="184" t="s">
        <v>664</v>
      </c>
      <c r="H245" s="184" t="s">
        <v>839</v>
      </c>
      <c r="I245" s="184" t="s">
        <v>451</v>
      </c>
      <c r="J245" s="184" t="s">
        <v>720</v>
      </c>
      <c r="K245" s="184" t="s">
        <v>473</v>
      </c>
      <c r="L245" s="184" t="s">
        <v>474</v>
      </c>
      <c r="M245" s="193" t="str">
        <f>IberianPower!$D$18&amp;" "&amp;IberianPower!$D$32&amp;" for "&amp;IberianPower!$D$41&amp;", for the "&amp;IberianPower!$D$25&amp;", quoted in "&amp;IberianPower!$D$46&amp;" per "&amp;UKPower!$D$64&amp;IberianPower!$C$48&amp;IberianPower!$C$46</f>
        <v>A Transaction under which one Party pays a Floating Price and the other Party pays a Fixed Price in respect of a specified Notional Quantity per Determination Period, where the Floating Price shall be the daily demand weighted average of the hourly energy payments (PMH(h)) in Ptas/kWh from the Day-Ahead Market as published by the Compania Operadora del Mercado Electricidad, S.A. (OMEL) for the "Mercado Diaro" in its internet address located at http://www.mercaelectrico.comel.es/ for each day for the amount of electric power delivered between hours H09 and H24 (inclusive) Monday to Friday, for the period from 00:00 on the closest Monday to 00:00 on the following Monday, quoted in Spanish Pesetas per Kilowatt (1,000 watts) hour of electricity, where watt is a unit of electrical power equivalent to one joule per second, pursuant to any master agreement between the Parties, or if no master agreement is in effect, the GTCs (Financial) specified in this website (or its successor)</v>
      </c>
      <c r="N245" s="185"/>
      <c r="O245" s="185"/>
      <c r="P245" s="185"/>
      <c r="Q245" s="185"/>
      <c r="R245" s="185"/>
      <c r="S245" s="185"/>
      <c r="T245" s="185"/>
      <c r="U245" s="185"/>
      <c r="V245" s="185"/>
      <c r="W245" s="185"/>
      <c r="X245" s="185"/>
      <c r="Y245" s="185"/>
      <c r="Z245" s="185"/>
      <c r="AA245" s="185"/>
      <c r="AB245" s="185"/>
      <c r="AC245" s="185"/>
      <c r="AD245" s="185"/>
      <c r="AE245" s="185"/>
      <c r="AF245" s="185"/>
      <c r="AG245" s="185"/>
      <c r="AH245" s="185"/>
      <c r="AI245" s="185"/>
      <c r="AJ245" s="185"/>
      <c r="AK245" s="185"/>
      <c r="AL245" s="185"/>
      <c r="AM245" s="185"/>
      <c r="AN245" s="185"/>
      <c r="AO245" s="185"/>
      <c r="AP245" s="185"/>
      <c r="AQ245" s="185"/>
      <c r="AR245" s="185"/>
      <c r="AS245" s="185"/>
      <c r="AT245" s="185"/>
      <c r="AU245" s="185"/>
      <c r="AV245" s="185"/>
      <c r="AW245" s="185"/>
      <c r="AX245" s="185"/>
      <c r="AY245" s="185"/>
      <c r="AZ245" s="185"/>
      <c r="BA245" s="185"/>
      <c r="BB245" s="185"/>
      <c r="BC245" s="185"/>
    </row>
    <row r="246" spans="1:55" s="186" customFormat="1" ht="89.25" x14ac:dyDescent="0.2">
      <c r="A246" s="183" t="s">
        <v>825</v>
      </c>
      <c r="B246" s="184" t="s">
        <v>360</v>
      </c>
      <c r="C246" s="184" t="s">
        <v>694</v>
      </c>
      <c r="D246" s="184" t="s">
        <v>683</v>
      </c>
      <c r="E246" s="184" t="s">
        <v>451</v>
      </c>
      <c r="F246" s="184" t="s">
        <v>451</v>
      </c>
      <c r="G246" s="184" t="s">
        <v>670</v>
      </c>
      <c r="H246" s="184" t="s">
        <v>839</v>
      </c>
      <c r="I246" s="184" t="s">
        <v>451</v>
      </c>
      <c r="J246" s="184" t="s">
        <v>720</v>
      </c>
      <c r="K246" s="184" t="s">
        <v>473</v>
      </c>
      <c r="L246" s="184" t="s">
        <v>474</v>
      </c>
      <c r="M246" s="193" t="str">
        <f>IberianPower!$D$18&amp;" "&amp;IberianPower!$D$32&amp;" for "&amp;IberianPower!$D$41&amp;", for the "&amp;IberianPower!$D$26&amp;", quoted in "&amp;IberianPower!$D$46&amp;" per "&amp;UKPower!$D$64&amp;IberianPower!$C$48&amp;IberianPower!$C$46</f>
        <v>A Transaction under which one Party pays a Floating Price and the other Party pays a Fixed Price in respect of a specified Notional Quantity per Determination Period, where the Floating Price shall be the daily demand weighted average of the hourly energy payments (PMH(h)) in Ptas/kWh from the Day-Ahead Market as published by the Compania Operadora del Mercado Electricidad, S.A. (OMEL) for the "Mercado Diaro" in its internet address located at http://www.mercaelectrico.comel.es/ for each day for the amount of electric power delivered between hours H09 and H24 (inclusive) Monday to Friday, for the period from 00.00 on the first day of the month to 00.00 on the last day of the month, quoted in Spanish Pesetas per Kilowatt (1,000 watts) hour of electricity, where watt is a unit of electrical power equivalent to one joule per second, pursuant to any master agreement between the Parties, or if no master agreement is in effect, the GTCs (Financial) specified in this website (or its successor)</v>
      </c>
      <c r="N246" s="185"/>
      <c r="O246" s="185"/>
      <c r="P246" s="185"/>
      <c r="Q246" s="185"/>
      <c r="R246" s="185"/>
      <c r="S246" s="185"/>
      <c r="T246" s="185"/>
      <c r="U246" s="185"/>
      <c r="V246" s="185"/>
      <c r="W246" s="185"/>
      <c r="X246" s="185"/>
      <c r="Y246" s="185"/>
      <c r="Z246" s="185"/>
      <c r="AA246" s="185"/>
      <c r="AB246" s="185"/>
      <c r="AC246" s="185"/>
      <c r="AD246" s="185"/>
      <c r="AE246" s="185"/>
      <c r="AF246" s="185"/>
      <c r="AG246" s="185"/>
      <c r="AH246" s="185"/>
      <c r="AI246" s="185"/>
      <c r="AJ246" s="185"/>
      <c r="AK246" s="185"/>
      <c r="AL246" s="185"/>
      <c r="AM246" s="185"/>
      <c r="AN246" s="185"/>
      <c r="AO246" s="185"/>
      <c r="AP246" s="185"/>
      <c r="AQ246" s="185"/>
      <c r="AR246" s="185"/>
      <c r="AS246" s="185"/>
      <c r="AT246" s="185"/>
      <c r="AU246" s="185"/>
      <c r="AV246" s="185"/>
      <c r="AW246" s="185"/>
      <c r="AX246" s="185"/>
      <c r="AY246" s="185"/>
      <c r="AZ246" s="185"/>
      <c r="BA246" s="185"/>
      <c r="BB246" s="185"/>
      <c r="BC246" s="185"/>
    </row>
    <row r="247" spans="1:55" s="186" customFormat="1" ht="89.25" x14ac:dyDescent="0.2">
      <c r="A247" s="183" t="s">
        <v>825</v>
      </c>
      <c r="B247" s="184" t="s">
        <v>360</v>
      </c>
      <c r="C247" s="184" t="s">
        <v>694</v>
      </c>
      <c r="D247" s="184" t="s">
        <v>683</v>
      </c>
      <c r="E247" s="184" t="s">
        <v>451</v>
      </c>
      <c r="F247" s="184" t="s">
        <v>451</v>
      </c>
      <c r="G247" s="184" t="s">
        <v>669</v>
      </c>
      <c r="H247" s="184" t="s">
        <v>839</v>
      </c>
      <c r="I247" s="184" t="s">
        <v>451</v>
      </c>
      <c r="J247" s="184" t="s">
        <v>720</v>
      </c>
      <c r="K247" s="184" t="s">
        <v>473</v>
      </c>
      <c r="L247" s="184" t="s">
        <v>474</v>
      </c>
      <c r="M247" s="193" t="str">
        <f>IberianPower!$D$18&amp;" "&amp;IberianPower!$D$32&amp;" for "&amp;IberianPower!$D$41&amp;", for the "&amp;IberianPower!$D$27&amp;", quoted in "&amp;IberianPower!$D$46&amp;" per "&amp;UKPower!$D$64&amp;IberianPower!$C$48&amp;IberianPower!$C$46</f>
        <v>A Transaction under which one Party pays a Floating Price and the other Party pays a Fixed Price in respect of a specified Notional Quantity per Determination Period, where the Floating Price shall be the daily demand weighted average of the hourly energy payments (PMH(h)) in Ptas/kWh from the Day-Ahead Market as published by the Compania Operadora del Mercado Electricidad, S.A. (OMEL) for the "Mercado Diaro" in its internet address located at http://www.mercaelectrico.comel.es/ for each day for the amount of electric power delivered between hours H09 and H24 (inclusive) Monday to Friday, for the period from 00.00 on the first day of the month to 00.00 on the last day of the month two months ahead, quoted in Spanish Pesetas per Kilowatt (1,000 watts) hour of electricity, where watt is a unit of electrical power equivalent to one joule per second, pursuant to any master agreement between the Parties, or if no master agreement is in effect, the GTCs (Financial) specified in this website (or its successor)</v>
      </c>
      <c r="N247" s="185"/>
      <c r="O247" s="185"/>
      <c r="P247" s="185"/>
      <c r="Q247" s="185"/>
      <c r="R247" s="185"/>
      <c r="S247" s="185"/>
      <c r="T247" s="185"/>
      <c r="U247" s="185"/>
      <c r="V247" s="185"/>
      <c r="W247" s="185"/>
      <c r="X247" s="185"/>
      <c r="Y247" s="185"/>
      <c r="Z247" s="185"/>
      <c r="AA247" s="185"/>
      <c r="AB247" s="185"/>
      <c r="AC247" s="185"/>
      <c r="AD247" s="185"/>
      <c r="AE247" s="185"/>
      <c r="AF247" s="185"/>
      <c r="AG247" s="185"/>
      <c r="AH247" s="185"/>
      <c r="AI247" s="185"/>
      <c r="AJ247" s="185"/>
      <c r="AK247" s="185"/>
      <c r="AL247" s="185"/>
      <c r="AM247" s="185"/>
      <c r="AN247" s="185"/>
      <c r="AO247" s="185"/>
      <c r="AP247" s="185"/>
      <c r="AQ247" s="185"/>
      <c r="AR247" s="185"/>
      <c r="AS247" s="185"/>
      <c r="AT247" s="185"/>
      <c r="AU247" s="185"/>
      <c r="AV247" s="185"/>
      <c r="AW247" s="185"/>
      <c r="AX247" s="185"/>
      <c r="AY247" s="185"/>
      <c r="AZ247" s="185"/>
      <c r="BA247" s="185"/>
      <c r="BB247" s="185"/>
      <c r="BC247" s="185"/>
    </row>
    <row r="248" spans="1:55" s="186" customFormat="1" ht="89.25" x14ac:dyDescent="0.2">
      <c r="A248" s="183" t="s">
        <v>825</v>
      </c>
      <c r="B248" s="184" t="s">
        <v>360</v>
      </c>
      <c r="C248" s="184" t="s">
        <v>694</v>
      </c>
      <c r="D248" s="184" t="s">
        <v>683</v>
      </c>
      <c r="E248" s="184" t="s">
        <v>451</v>
      </c>
      <c r="F248" s="184" t="s">
        <v>451</v>
      </c>
      <c r="G248" s="184" t="s">
        <v>671</v>
      </c>
      <c r="H248" s="184" t="s">
        <v>839</v>
      </c>
      <c r="I248" s="184" t="s">
        <v>451</v>
      </c>
      <c r="J248" s="184" t="s">
        <v>720</v>
      </c>
      <c r="K248" s="184" t="s">
        <v>473</v>
      </c>
      <c r="L248" s="184" t="s">
        <v>474</v>
      </c>
      <c r="M248" s="193" t="str">
        <f>IberianPower!$D$18&amp;" "&amp;IberianPower!$D$32&amp;" for "&amp;IberianPower!$D$41&amp;", for the "&amp;IberianPower!$D$28&amp;", quoted in "&amp;IberianPower!$D$46&amp;" per "&amp;UKPower!$D$64&amp;IberianPower!$C$48&amp;IberianPower!$C$46</f>
        <v>A Transaction under which one Party pays a Floating Price and the other Party pays a Fixed Price in respect of a specified Notional Quantity per Determination Period, where the Floating Price shall be the daily demand weighted average of the hourly energy payments (PMH(h)) in Ptas/kWh from the Day-Ahead Market as published by the Compania Operadora del Mercado Electricidad, S.A. (OMEL) for the "Mercado Diaro" in its internet address located at http://www.mercaelectrico.comel.es/ for each day for the amount of electric power delivered between hours H09 and H24 (inclusive) Monday to Friday, for the period from 00.00 on the first day of the month to 00.00 on the last day of the month six months ahead, quoted in Spanish Pesetas per Kilowatt (1,000 watts) hour of electricity, where watt is a unit of electrical power equivalent to one joule per second, pursuant to any master agreement between the Parties, or if no master agreement is in effect, the GTCs (Financial) specified in this website (or its successor)</v>
      </c>
      <c r="N248" s="185"/>
      <c r="O248" s="185"/>
      <c r="P248" s="185"/>
      <c r="Q248" s="185"/>
      <c r="R248" s="185"/>
      <c r="S248" s="185"/>
      <c r="T248" s="185"/>
      <c r="U248" s="185"/>
      <c r="V248" s="185"/>
      <c r="W248" s="185"/>
      <c r="X248" s="185"/>
      <c r="Y248" s="185"/>
      <c r="Z248" s="185"/>
      <c r="AA248" s="185"/>
      <c r="AB248" s="185"/>
      <c r="AC248" s="185"/>
      <c r="AD248" s="185"/>
      <c r="AE248" s="185"/>
      <c r="AF248" s="185"/>
      <c r="AG248" s="185"/>
      <c r="AH248" s="185"/>
      <c r="AI248" s="185"/>
      <c r="AJ248" s="185"/>
      <c r="AK248" s="185"/>
      <c r="AL248" s="185"/>
      <c r="AM248" s="185"/>
      <c r="AN248" s="185"/>
      <c r="AO248" s="185"/>
      <c r="AP248" s="185"/>
      <c r="AQ248" s="185"/>
      <c r="AR248" s="185"/>
      <c r="AS248" s="185"/>
      <c r="AT248" s="185"/>
      <c r="AU248" s="185"/>
      <c r="AV248" s="185"/>
      <c r="AW248" s="185"/>
      <c r="AX248" s="185"/>
      <c r="AY248" s="185"/>
      <c r="AZ248" s="185"/>
      <c r="BA248" s="185"/>
      <c r="BB248" s="185"/>
      <c r="BC248" s="185"/>
    </row>
    <row r="249" spans="1:55" s="186" customFormat="1" ht="102" x14ac:dyDescent="0.2">
      <c r="A249" s="183" t="s">
        <v>825</v>
      </c>
      <c r="B249" s="184" t="s">
        <v>360</v>
      </c>
      <c r="C249" s="184" t="s">
        <v>694</v>
      </c>
      <c r="D249" s="184" t="s">
        <v>683</v>
      </c>
      <c r="E249" s="184" t="s">
        <v>451</v>
      </c>
      <c r="F249" s="184" t="s">
        <v>451</v>
      </c>
      <c r="G249" s="184" t="s">
        <v>299</v>
      </c>
      <c r="H249" s="184" t="s">
        <v>839</v>
      </c>
      <c r="I249" s="184" t="s">
        <v>451</v>
      </c>
      <c r="J249" s="184" t="s">
        <v>720</v>
      </c>
      <c r="K249" s="184" t="s">
        <v>473</v>
      </c>
      <c r="L249" s="184" t="s">
        <v>474</v>
      </c>
      <c r="M249" s="193" t="str">
        <f>IberianPower!$D$18&amp;" "&amp;IberianPower!$D$32&amp;" for "&amp;IberianPower!$D$41&amp;", for the "&amp;IberianPower!$D$29&amp;", quoted in "&amp;IberianPower!$D$46&amp;" per "&amp;UKPower!$D$64&amp;IberianPower!$C$48&amp;IberianPower!$C$46</f>
        <v>A Transaction under which one Party pays a Floating Price and the other Party pays a Fixed Price in respect of a specified Notional Quantity per Determination Period, where the Floating Price shall be the daily demand weighted average of the hourly energy payments (PMH(h)) in Ptas/kWh from the Day-Ahead Market as published by the Compania Operadora del Mercado Electricidad, S.A. (OMEL) for the "Mercado Diaro" in its internet address located at http://www.mercaelectrico.comel.es/ for each day for the amount of electric power delivered between hours H09 and H24 (inclusive) Monday to Friday, for the period between 00:00 am on the first day of the next calendar month and 00:00 am on the first day of the same calendar month in the following calendar year, quoted in Spanish Pesetas per Kilowatt (1,000 watts) hour of electricity, where watt is a unit of electrical power equivalent to one joule per second, pursuant to any master agreement between the Parties, or if no master agreement is in effect, the GTCs (Financial) specified in this website (or its successor)</v>
      </c>
      <c r="N249" s="185"/>
      <c r="O249" s="185"/>
      <c r="P249" s="185"/>
      <c r="Q249" s="185"/>
      <c r="R249" s="185"/>
      <c r="S249" s="185"/>
      <c r="T249" s="185"/>
      <c r="U249" s="185"/>
      <c r="V249" s="185"/>
      <c r="W249" s="185"/>
      <c r="X249" s="185"/>
      <c r="Y249" s="185"/>
      <c r="Z249" s="185"/>
      <c r="AA249" s="185"/>
      <c r="AB249" s="185"/>
      <c r="AC249" s="185"/>
      <c r="AD249" s="185"/>
      <c r="AE249" s="185"/>
      <c r="AF249" s="185"/>
      <c r="AG249" s="185"/>
      <c r="AH249" s="185"/>
      <c r="AI249" s="185"/>
      <c r="AJ249" s="185"/>
      <c r="AK249" s="185"/>
      <c r="AL249" s="185"/>
      <c r="AM249" s="185"/>
      <c r="AN249" s="185"/>
      <c r="AO249" s="185"/>
      <c r="AP249" s="185"/>
      <c r="AQ249" s="185"/>
      <c r="AR249" s="185"/>
      <c r="AS249" s="185"/>
      <c r="AT249" s="185"/>
      <c r="AU249" s="185"/>
      <c r="AV249" s="185"/>
      <c r="AW249" s="185"/>
      <c r="AX249" s="185"/>
      <c r="AY249" s="185"/>
      <c r="AZ249" s="185"/>
      <c r="BA249" s="185"/>
      <c r="BB249" s="185"/>
      <c r="BC249" s="185"/>
    </row>
    <row r="250" spans="1:55" s="186" customFormat="1" ht="89.25" x14ac:dyDescent="0.2">
      <c r="A250" s="183" t="s">
        <v>825</v>
      </c>
      <c r="B250" s="184" t="s">
        <v>360</v>
      </c>
      <c r="C250" s="184" t="s">
        <v>694</v>
      </c>
      <c r="D250" s="184" t="s">
        <v>683</v>
      </c>
      <c r="E250" s="184" t="s">
        <v>451</v>
      </c>
      <c r="F250" s="184" t="s">
        <v>451</v>
      </c>
      <c r="G250" s="184" t="s">
        <v>651</v>
      </c>
      <c r="H250" s="184" t="s">
        <v>725</v>
      </c>
      <c r="I250" s="184" t="s">
        <v>451</v>
      </c>
      <c r="J250" s="184" t="s">
        <v>662</v>
      </c>
      <c r="K250" s="184" t="s">
        <v>473</v>
      </c>
      <c r="L250" s="184" t="s">
        <v>474</v>
      </c>
      <c r="M250" s="193" t="str">
        <f>IberianPower!$D$18&amp;" "&amp;IberianPower!$D$33&amp;" for "&amp;IberianPower!$D$38&amp;", for the "&amp;IberianPower!$D$24&amp;", quoted in "&amp;IberianPower!$D$46&amp;" per "&amp;UKPower!$D$64&amp;IberianPower!$C$48&amp;IberianPower!$C$46</f>
        <v>A Transaction under which one Party pays a Floating Price and the other Party pays a Fixed Price in respect of a specified Notional Quantity per Determination Period, where the Floating Price shall be the daily arithmetic average of hourly energy payments (PMHI(h,s)) in Ptas/kWh from the Intra-Daily Market Sessions as published by the Compania Operadora del Mercado Electricidad, S.A. (OMEL) for the "Mercado Diaro" in its internet address located at http://www.mercaelectrico.comel.es/ for each day for the minimum amount of electric power delivered or required at a steady rate, for the period  from  00:00 tomorrow to 00:00 the day after tomorrow, quoted in Spanish Pesetas per Kilowatt (1,000 watts) hour of electricity, where watt is a unit of electrical power equivalent to one joule per second, pursuant to any master agreement between the Parties, or if no master agreement is in effect, the GTCs (Financial) specified in this website (or its successor)</v>
      </c>
      <c r="N250" s="185"/>
      <c r="O250" s="185"/>
      <c r="P250" s="185"/>
      <c r="Q250" s="185"/>
      <c r="R250" s="185"/>
      <c r="S250" s="185"/>
      <c r="T250" s="185"/>
      <c r="U250" s="185"/>
      <c r="V250" s="185"/>
      <c r="W250" s="185"/>
      <c r="X250" s="185"/>
      <c r="Y250" s="185"/>
      <c r="Z250" s="185"/>
      <c r="AA250" s="185"/>
      <c r="AB250" s="185"/>
      <c r="AC250" s="185"/>
      <c r="AD250" s="185"/>
      <c r="AE250" s="185"/>
      <c r="AF250" s="185"/>
      <c r="AG250" s="185"/>
      <c r="AH250" s="185"/>
      <c r="AI250" s="185"/>
      <c r="AJ250" s="185"/>
      <c r="AK250" s="185"/>
      <c r="AL250" s="185"/>
      <c r="AM250" s="185"/>
      <c r="AN250" s="185"/>
      <c r="AO250" s="185"/>
      <c r="AP250" s="185"/>
      <c r="AQ250" s="185"/>
      <c r="AR250" s="185"/>
      <c r="AS250" s="185"/>
      <c r="AT250" s="185"/>
      <c r="AU250" s="185"/>
      <c r="AV250" s="185"/>
      <c r="AW250" s="185"/>
      <c r="AX250" s="185"/>
      <c r="AY250" s="185"/>
      <c r="AZ250" s="185"/>
      <c r="BA250" s="185"/>
      <c r="BB250" s="185"/>
      <c r="BC250" s="185"/>
    </row>
    <row r="251" spans="1:55" s="186" customFormat="1" ht="89.25" x14ac:dyDescent="0.2">
      <c r="A251" s="183" t="s">
        <v>825</v>
      </c>
      <c r="B251" s="184" t="s">
        <v>360</v>
      </c>
      <c r="C251" s="184" t="s">
        <v>694</v>
      </c>
      <c r="D251" s="184" t="s">
        <v>683</v>
      </c>
      <c r="E251" s="184" t="s">
        <v>451</v>
      </c>
      <c r="F251" s="184" t="s">
        <v>451</v>
      </c>
      <c r="G251" s="184" t="s">
        <v>664</v>
      </c>
      <c r="H251" s="184" t="s">
        <v>725</v>
      </c>
      <c r="I251" s="184" t="s">
        <v>451</v>
      </c>
      <c r="J251" s="184" t="s">
        <v>662</v>
      </c>
      <c r="K251" s="184" t="s">
        <v>473</v>
      </c>
      <c r="L251" s="184" t="s">
        <v>474</v>
      </c>
      <c r="M251" s="193" t="str">
        <f>IberianPower!$D$18&amp;" "&amp;IberianPower!$D$33&amp;" for "&amp;IberianPower!$D$38&amp;", for the "&amp;IberianPower!$D$25&amp;", quoted in "&amp;IberianPower!$D$46&amp;" per "&amp;UKPower!$D$64&amp;IberianPower!$C$48&amp;IberianPower!$C$46</f>
        <v>A Transaction under which one Party pays a Floating Price and the other Party pays a Fixed Price in respect of a specified Notional Quantity per Determination Period, where the Floating Price shall be the daily arithmetic average of hourly energy payments (PMHI(h,s)) in Ptas/kWh from the Intra-Daily Market Sessions as published by the Compania Operadora del Mercado Electricidad, S.A. (OMEL) for the "Mercado Diaro" in its internet address located at http://www.mercaelectrico.comel.es/ for each day for the minimum amount of electric power delivered or required at a steady rate, for the period from 00:00 on the closest Monday to 00:00 on the following Monday, quoted in Spanish Pesetas per Kilowatt (1,000 watts) hour of electricity, where watt is a unit of electrical power equivalent to one joule per second, pursuant to any master agreement between the Parties, or if no master agreement is in effect, the GTCs (Financial) specified in this website (or its successor)</v>
      </c>
      <c r="N251" s="185"/>
      <c r="O251" s="185"/>
      <c r="P251" s="185"/>
      <c r="Q251" s="185"/>
      <c r="R251" s="185"/>
      <c r="S251" s="185"/>
      <c r="T251" s="185"/>
      <c r="U251" s="185"/>
      <c r="V251" s="185"/>
      <c r="W251" s="185"/>
      <c r="X251" s="185"/>
      <c r="Y251" s="185"/>
      <c r="Z251" s="185"/>
      <c r="AA251" s="185"/>
      <c r="AB251" s="185"/>
      <c r="AC251" s="185"/>
      <c r="AD251" s="185"/>
      <c r="AE251" s="185"/>
      <c r="AF251" s="185"/>
      <c r="AG251" s="185"/>
      <c r="AH251" s="185"/>
      <c r="AI251" s="185"/>
      <c r="AJ251" s="185"/>
      <c r="AK251" s="185"/>
      <c r="AL251" s="185"/>
      <c r="AM251" s="185"/>
      <c r="AN251" s="185"/>
      <c r="AO251" s="185"/>
      <c r="AP251" s="185"/>
      <c r="AQ251" s="185"/>
      <c r="AR251" s="185"/>
      <c r="AS251" s="185"/>
      <c r="AT251" s="185"/>
      <c r="AU251" s="185"/>
      <c r="AV251" s="185"/>
      <c r="AW251" s="185"/>
      <c r="AX251" s="185"/>
      <c r="AY251" s="185"/>
      <c r="AZ251" s="185"/>
      <c r="BA251" s="185"/>
      <c r="BB251" s="185"/>
      <c r="BC251" s="185"/>
    </row>
    <row r="252" spans="1:55" s="186" customFormat="1" ht="89.25" x14ac:dyDescent="0.2">
      <c r="A252" s="183" t="s">
        <v>825</v>
      </c>
      <c r="B252" s="184" t="s">
        <v>360</v>
      </c>
      <c r="C252" s="184" t="s">
        <v>694</v>
      </c>
      <c r="D252" s="184" t="s">
        <v>683</v>
      </c>
      <c r="E252" s="184" t="s">
        <v>451</v>
      </c>
      <c r="F252" s="184" t="s">
        <v>451</v>
      </c>
      <c r="G252" s="184" t="s">
        <v>670</v>
      </c>
      <c r="H252" s="184" t="s">
        <v>725</v>
      </c>
      <c r="I252" s="184" t="s">
        <v>451</v>
      </c>
      <c r="J252" s="184" t="s">
        <v>662</v>
      </c>
      <c r="K252" s="184" t="s">
        <v>473</v>
      </c>
      <c r="L252" s="184" t="s">
        <v>474</v>
      </c>
      <c r="M252" s="193" t="str">
        <f>IberianPower!$D$18&amp;" "&amp;IberianPower!$D$33&amp;" for "&amp;IberianPower!$D$38&amp;", for the "&amp;IberianPower!$D$26&amp;", quoted in "&amp;IberianPower!$D$46&amp;" per "&amp;UKPower!$D$64&amp;IberianPower!$C$48&amp;IberianPower!$C$46</f>
        <v>A Transaction under which one Party pays a Floating Price and the other Party pays a Fixed Price in respect of a specified Notional Quantity per Determination Period, where the Floating Price shall be the daily arithmetic average of hourly energy payments (PMHI(h,s)) in Ptas/kWh from the Intra-Daily Market Sessions as published by the Compania Operadora del Mercado Electricidad, S.A. (OMEL) for the "Mercado Diaro" in its internet address located at http://www.mercaelectrico.comel.es/ for each day for the minimum amount of electric power delivered or required at a steady rate, for the period from 00.00 on the first day of the month to 00.00 on the last day of the month, quoted in Spanish Pesetas per Kilowatt (1,000 watts) hour of electricity, where watt is a unit of electrical power equivalent to one joule per second, pursuant to any master agreement between the Parties, or if no master agreement is in effect, the GTCs (Financial) specified in this website (or its successor)</v>
      </c>
      <c r="N252" s="185"/>
      <c r="O252" s="185"/>
      <c r="P252" s="185"/>
      <c r="Q252" s="185"/>
      <c r="R252" s="185"/>
      <c r="S252" s="185"/>
      <c r="T252" s="185"/>
      <c r="U252" s="185"/>
      <c r="V252" s="185"/>
      <c r="W252" s="185"/>
      <c r="X252" s="185"/>
      <c r="Y252" s="185"/>
      <c r="Z252" s="185"/>
      <c r="AA252" s="185"/>
      <c r="AB252" s="185"/>
      <c r="AC252" s="185"/>
      <c r="AD252" s="185"/>
      <c r="AE252" s="185"/>
      <c r="AF252" s="185"/>
      <c r="AG252" s="185"/>
      <c r="AH252" s="185"/>
      <c r="AI252" s="185"/>
      <c r="AJ252" s="185"/>
      <c r="AK252" s="185"/>
      <c r="AL252" s="185"/>
      <c r="AM252" s="185"/>
      <c r="AN252" s="185"/>
      <c r="AO252" s="185"/>
      <c r="AP252" s="185"/>
      <c r="AQ252" s="185"/>
      <c r="AR252" s="185"/>
      <c r="AS252" s="185"/>
      <c r="AT252" s="185"/>
      <c r="AU252" s="185"/>
      <c r="AV252" s="185"/>
      <c r="AW252" s="185"/>
      <c r="AX252" s="185"/>
      <c r="AY252" s="185"/>
      <c r="AZ252" s="185"/>
      <c r="BA252" s="185"/>
      <c r="BB252" s="185"/>
      <c r="BC252" s="185"/>
    </row>
    <row r="253" spans="1:55" s="186" customFormat="1" ht="76.5" x14ac:dyDescent="0.2">
      <c r="A253" s="183" t="s">
        <v>825</v>
      </c>
      <c r="B253" s="184" t="s">
        <v>360</v>
      </c>
      <c r="C253" s="184" t="s">
        <v>694</v>
      </c>
      <c r="D253" s="184" t="s">
        <v>683</v>
      </c>
      <c r="E253" s="184" t="s">
        <v>451</v>
      </c>
      <c r="F253" s="184" t="s">
        <v>451</v>
      </c>
      <c r="G253" s="184" t="s">
        <v>669</v>
      </c>
      <c r="H253" s="184" t="s">
        <v>725</v>
      </c>
      <c r="I253" s="184" t="s">
        <v>451</v>
      </c>
      <c r="J253" s="184" t="s">
        <v>662</v>
      </c>
      <c r="K253" s="184" t="s">
        <v>473</v>
      </c>
      <c r="L253" s="184" t="s">
        <v>474</v>
      </c>
      <c r="M253" s="193" t="str">
        <f>IberianPower!$D$18&amp;" "&amp;IberianPower!$D$33&amp;" for "&amp;IberianPower!$D$38&amp;", for the "&amp;IberianPower!$D$280&amp;", quoted in Portuguese Escudos per "&amp;UKPower!$D$63</f>
        <v>A Transaction under which one Party pays a Floating Price and the other Party pays a Fixed Price in respect of a specified Notional Quantity per Determination Period, where the Floating Price shall be the daily arithmetic average of hourly energy payments (PMHI(h,s)) in Ptas/kWh from the Intra-Daily Market Sessions as published by the Compania Operadora del Mercado Electricidad, S.A. (OMEL) for the "Mercado Diaro" in its internet address located at http://www.mercaelectrico.comel.es/ for each day for the minimum amount of electric power delivered or required at a steady rate, for the , quoted in Portuguese Escudos per Megawatt (1,000,000 watts) hour of electricity, where watt is a unit of electrical power equivalent to one joule per second</v>
      </c>
      <c r="N253" s="185"/>
      <c r="O253" s="185"/>
      <c r="P253" s="185"/>
      <c r="Q253" s="185"/>
      <c r="R253" s="185"/>
      <c r="S253" s="185"/>
      <c r="T253" s="185"/>
      <c r="U253" s="185"/>
      <c r="V253" s="185"/>
      <c r="W253" s="185"/>
      <c r="X253" s="185"/>
      <c r="Y253" s="185"/>
      <c r="Z253" s="185"/>
      <c r="AA253" s="185"/>
      <c r="AB253" s="185"/>
      <c r="AC253" s="185"/>
      <c r="AD253" s="185"/>
      <c r="AE253" s="185"/>
      <c r="AF253" s="185"/>
      <c r="AG253" s="185"/>
      <c r="AH253" s="185"/>
      <c r="AI253" s="185"/>
      <c r="AJ253" s="185"/>
      <c r="AK253" s="185"/>
      <c r="AL253" s="185"/>
      <c r="AM253" s="185"/>
      <c r="AN253" s="185"/>
      <c r="AO253" s="185"/>
      <c r="AP253" s="185"/>
      <c r="AQ253" s="185"/>
      <c r="AR253" s="185"/>
      <c r="AS253" s="185"/>
      <c r="AT253" s="185"/>
      <c r="AU253" s="185"/>
      <c r="AV253" s="185"/>
      <c r="AW253" s="185"/>
      <c r="AX253" s="185"/>
      <c r="AY253" s="185"/>
      <c r="AZ253" s="185"/>
      <c r="BA253" s="185"/>
      <c r="BB253" s="185"/>
      <c r="BC253" s="185"/>
    </row>
    <row r="254" spans="1:55" s="186" customFormat="1" ht="89.25" x14ac:dyDescent="0.2">
      <c r="A254" s="183" t="s">
        <v>825</v>
      </c>
      <c r="B254" s="184" t="s">
        <v>360</v>
      </c>
      <c r="C254" s="184" t="s">
        <v>694</v>
      </c>
      <c r="D254" s="184" t="s">
        <v>683</v>
      </c>
      <c r="E254" s="184" t="s">
        <v>451</v>
      </c>
      <c r="F254" s="184" t="s">
        <v>451</v>
      </c>
      <c r="G254" s="184" t="s">
        <v>671</v>
      </c>
      <c r="H254" s="184" t="s">
        <v>725</v>
      </c>
      <c r="I254" s="184" t="s">
        <v>451</v>
      </c>
      <c r="J254" s="184" t="s">
        <v>662</v>
      </c>
      <c r="K254" s="184" t="s">
        <v>473</v>
      </c>
      <c r="L254" s="184" t="s">
        <v>474</v>
      </c>
      <c r="M254" s="193" t="str">
        <f>IberianPower!$D$18&amp;" "&amp;IberianPower!$D$33&amp;" for "&amp;IberianPower!$D$38&amp;", for the "&amp;IberianPower!$D$28&amp;", quoted in "&amp;IberianPower!$D$46&amp;" per "&amp;UKPower!$D$64&amp;IberianPower!$C$48&amp;IberianPower!$C$46</f>
        <v>A Transaction under which one Party pays a Floating Price and the other Party pays a Fixed Price in respect of a specified Notional Quantity per Determination Period, where the Floating Price shall be the daily arithmetic average of hourly energy payments (PMHI(h,s)) in Ptas/kWh from the Intra-Daily Market Sessions as published by the Compania Operadora del Mercado Electricidad, S.A. (OMEL) for the "Mercado Diaro" in its internet address located at http://www.mercaelectrico.comel.es/ for each day for the minimum amount of electric power delivered or required at a steady rate, for the period from 00.00 on the first day of the month to 00.00 on the last day of the month six months ahead, quoted in Spanish Pesetas per Kilowatt (1,000 watts) hour of electricity, where watt is a unit of electrical power equivalent to one joule per second, pursuant to any master agreement between the Parties, or if no master agreement is in effect, the GTCs (Financial) specified in this website (or its successor)</v>
      </c>
      <c r="N254" s="185"/>
      <c r="O254" s="185"/>
      <c r="P254" s="185"/>
      <c r="Q254" s="185"/>
      <c r="R254" s="185"/>
      <c r="S254" s="185"/>
      <c r="T254" s="185"/>
      <c r="U254" s="185"/>
      <c r="V254" s="185"/>
      <c r="W254" s="185"/>
      <c r="X254" s="185"/>
      <c r="Y254" s="185"/>
      <c r="Z254" s="185"/>
      <c r="AA254" s="185"/>
      <c r="AB254" s="185"/>
      <c r="AC254" s="185"/>
      <c r="AD254" s="185"/>
      <c r="AE254" s="185"/>
      <c r="AF254" s="185"/>
      <c r="AG254" s="185"/>
      <c r="AH254" s="185"/>
      <c r="AI254" s="185"/>
      <c r="AJ254" s="185"/>
      <c r="AK254" s="185"/>
      <c r="AL254" s="185"/>
      <c r="AM254" s="185"/>
      <c r="AN254" s="185"/>
      <c r="AO254" s="185"/>
      <c r="AP254" s="185"/>
      <c r="AQ254" s="185"/>
      <c r="AR254" s="185"/>
      <c r="AS254" s="185"/>
      <c r="AT254" s="185"/>
      <c r="AU254" s="185"/>
      <c r="AV254" s="185"/>
      <c r="AW254" s="185"/>
      <c r="AX254" s="185"/>
      <c r="AY254" s="185"/>
      <c r="AZ254" s="185"/>
      <c r="BA254" s="185"/>
      <c r="BB254" s="185"/>
      <c r="BC254" s="185"/>
    </row>
    <row r="255" spans="1:55" s="186" customFormat="1" ht="102" x14ac:dyDescent="0.2">
      <c r="A255" s="183" t="s">
        <v>825</v>
      </c>
      <c r="B255" s="184" t="s">
        <v>360</v>
      </c>
      <c r="C255" s="184" t="s">
        <v>694</v>
      </c>
      <c r="D255" s="184" t="s">
        <v>683</v>
      </c>
      <c r="E255" s="184" t="s">
        <v>451</v>
      </c>
      <c r="F255" s="184" t="s">
        <v>451</v>
      </c>
      <c r="G255" s="184" t="s">
        <v>299</v>
      </c>
      <c r="H255" s="184" t="s">
        <v>725</v>
      </c>
      <c r="I255" s="184" t="s">
        <v>451</v>
      </c>
      <c r="J255" s="184" t="s">
        <v>662</v>
      </c>
      <c r="K255" s="184" t="s">
        <v>473</v>
      </c>
      <c r="L255" s="184" t="s">
        <v>474</v>
      </c>
      <c r="M255" s="193" t="str">
        <f>IberianPower!$D$18&amp;" "&amp;IberianPower!$D$33&amp;" for "&amp;IberianPower!$D$38&amp;", for the "&amp;IberianPower!$D$29&amp;", quoted in "&amp;IberianPower!$D$46&amp;" per "&amp;UKPower!$D$64&amp;IberianPower!$C$48&amp;IberianPower!$C$46</f>
        <v>A Transaction under which one Party pays a Floating Price and the other Party pays a Fixed Price in respect of a specified Notional Quantity per Determination Period, where the Floating Price shall be the daily arithmetic average of hourly energy payments (PMHI(h,s)) in Ptas/kWh from the Intra-Daily Market Sessions as published by the Compania Operadora del Mercado Electricidad, S.A. (OMEL) for the "Mercado Diaro" in its internet address located at http://www.mercaelectrico.comel.es/ for each day for the minimum amount of electric power delivered or required at a steady rate, for the period between 00:00 am on the first day of the next calendar month and 00:00 am on the first day of the same calendar month in the following calendar year, quoted in Spanish Pesetas per Kilowatt (1,000 watts) hour of electricity, where watt is a unit of electrical power equivalent to one joule per second, pursuant to any master agreement between the Parties, or if no master agreement is in effect, the GTCs (Financial) specified in this website (or its successor)</v>
      </c>
      <c r="N255" s="185"/>
      <c r="O255" s="185"/>
      <c r="P255" s="185"/>
      <c r="Q255" s="185"/>
      <c r="R255" s="185"/>
      <c r="S255" s="185"/>
      <c r="T255" s="185"/>
      <c r="U255" s="185"/>
      <c r="V255" s="185"/>
      <c r="W255" s="185"/>
      <c r="X255" s="185"/>
      <c r="Y255" s="185"/>
      <c r="Z255" s="185"/>
      <c r="AA255" s="185"/>
      <c r="AB255" s="185"/>
      <c r="AC255" s="185"/>
      <c r="AD255" s="185"/>
      <c r="AE255" s="185"/>
      <c r="AF255" s="185"/>
      <c r="AG255" s="185"/>
      <c r="AH255" s="185"/>
      <c r="AI255" s="185"/>
      <c r="AJ255" s="185"/>
      <c r="AK255" s="185"/>
      <c r="AL255" s="185"/>
      <c r="AM255" s="185"/>
      <c r="AN255" s="185"/>
      <c r="AO255" s="185"/>
      <c r="AP255" s="185"/>
      <c r="AQ255" s="185"/>
      <c r="AR255" s="185"/>
      <c r="AS255" s="185"/>
      <c r="AT255" s="185"/>
      <c r="AU255" s="185"/>
      <c r="AV255" s="185"/>
      <c r="AW255" s="185"/>
      <c r="AX255" s="185"/>
      <c r="AY255" s="185"/>
      <c r="AZ255" s="185"/>
      <c r="BA255" s="185"/>
      <c r="BB255" s="185"/>
      <c r="BC255" s="185"/>
    </row>
    <row r="256" spans="1:55" s="186" customFormat="1" ht="89.25" x14ac:dyDescent="0.2">
      <c r="A256" s="183" t="s">
        <v>825</v>
      </c>
      <c r="B256" s="184" t="s">
        <v>360</v>
      </c>
      <c r="C256" s="184" t="s">
        <v>694</v>
      </c>
      <c r="D256" s="184" t="s">
        <v>683</v>
      </c>
      <c r="E256" s="184" t="s">
        <v>451</v>
      </c>
      <c r="F256" s="184" t="s">
        <v>451</v>
      </c>
      <c r="G256" s="184" t="s">
        <v>651</v>
      </c>
      <c r="H256" s="184" t="s">
        <v>725</v>
      </c>
      <c r="I256" s="184" t="s">
        <v>451</v>
      </c>
      <c r="J256" s="184" t="s">
        <v>718</v>
      </c>
      <c r="K256" s="184" t="s">
        <v>473</v>
      </c>
      <c r="L256" s="184" t="s">
        <v>474</v>
      </c>
      <c r="M256" s="193" t="str">
        <f>IberianPower!$D$18&amp;" "&amp;IberianPower!$D$33&amp;" for "&amp;IberianPower!$D$39&amp;", for the "&amp;IberianPower!$D$24&amp;", quoted in "&amp;IberianPower!$D$46&amp;" per "&amp;UKPower!$D$64&amp;IberianPower!$C$48&amp;IberianPower!$C$46</f>
        <v>A Transaction under which one Party pays a Floating Price and the other Party pays a Fixed Price in respect of a specified Notional Quantity per Determination Period, where the Floating Price shall be the daily arithmetic average of hourly energy payments (PMHI(h,s)) in Ptas/kWh from the Intra-Daily Market Sessions as published by the Compania Operadora del Mercado Electricidad, S.A. (OMEL) for the "Mercado Diaro" in its internet address located at http://www.mercaelectrico.comel.es/ for each day for the amount of electric power delivered between hours H09 and H24 (inclusive) Monday to Sunday, for the period  from  00:00 tomorrow to 00:00 the day after tomorrow, quoted in Spanish Pesetas per Kilowatt (1,000 watts) hour of electricity, where watt is a unit of electrical power equivalent to one joule per second, pursuant to any master agreement between the Parties, or if no master agreement is in effect, the GTCs (Financial) specified in this website (or its successor)</v>
      </c>
      <c r="N256" s="185"/>
      <c r="O256" s="185"/>
      <c r="P256" s="185"/>
      <c r="Q256" s="185"/>
      <c r="R256" s="185"/>
      <c r="S256" s="185"/>
      <c r="T256" s="185"/>
      <c r="U256" s="185"/>
      <c r="V256" s="185"/>
      <c r="W256" s="185"/>
      <c r="X256" s="185"/>
      <c r="Y256" s="185"/>
      <c r="Z256" s="185"/>
      <c r="AA256" s="185"/>
      <c r="AB256" s="185"/>
      <c r="AC256" s="185"/>
      <c r="AD256" s="185"/>
      <c r="AE256" s="185"/>
      <c r="AF256" s="185"/>
      <c r="AG256" s="185"/>
      <c r="AH256" s="185"/>
      <c r="AI256" s="185"/>
      <c r="AJ256" s="185"/>
      <c r="AK256" s="185"/>
      <c r="AL256" s="185"/>
      <c r="AM256" s="185"/>
      <c r="AN256" s="185"/>
      <c r="AO256" s="185"/>
      <c r="AP256" s="185"/>
      <c r="AQ256" s="185"/>
      <c r="AR256" s="185"/>
      <c r="AS256" s="185"/>
      <c r="AT256" s="185"/>
      <c r="AU256" s="185"/>
      <c r="AV256" s="185"/>
      <c r="AW256" s="185"/>
      <c r="AX256" s="185"/>
      <c r="AY256" s="185"/>
      <c r="AZ256" s="185"/>
      <c r="BA256" s="185"/>
      <c r="BB256" s="185"/>
      <c r="BC256" s="185"/>
    </row>
    <row r="257" spans="1:55" s="186" customFormat="1" ht="89.25" x14ac:dyDescent="0.2">
      <c r="A257" s="183" t="s">
        <v>825</v>
      </c>
      <c r="B257" s="184" t="s">
        <v>360</v>
      </c>
      <c r="C257" s="184" t="s">
        <v>694</v>
      </c>
      <c r="D257" s="184" t="s">
        <v>683</v>
      </c>
      <c r="E257" s="184" t="s">
        <v>451</v>
      </c>
      <c r="F257" s="184" t="s">
        <v>451</v>
      </c>
      <c r="G257" s="184" t="s">
        <v>664</v>
      </c>
      <c r="H257" s="184" t="s">
        <v>725</v>
      </c>
      <c r="I257" s="184" t="s">
        <v>451</v>
      </c>
      <c r="J257" s="184" t="s">
        <v>718</v>
      </c>
      <c r="K257" s="184" t="s">
        <v>473</v>
      </c>
      <c r="L257" s="184" t="s">
        <v>474</v>
      </c>
      <c r="M257" s="193" t="str">
        <f>IberianPower!$D$18&amp;" "&amp;IberianPower!$D$33&amp;" for "&amp;IberianPower!$D$39&amp;", for the "&amp;IberianPower!$D$25&amp;", quoted in "&amp;IberianPower!$D$46&amp;" per "&amp;UKPower!$D$64&amp;IberianPower!$C$48&amp;IberianPower!$C$46</f>
        <v>A Transaction under which one Party pays a Floating Price and the other Party pays a Fixed Price in respect of a specified Notional Quantity per Determination Period, where the Floating Price shall be the daily arithmetic average of hourly energy payments (PMHI(h,s)) in Ptas/kWh from the Intra-Daily Market Sessions as published by the Compania Operadora del Mercado Electricidad, S.A. (OMEL) for the "Mercado Diaro" in its internet address located at http://www.mercaelectrico.comel.es/ for each day for the amount of electric power delivered between hours H09 and H24 (inclusive) Monday to Sunday, for the period from 00:00 on the closest Monday to 00:00 on the following Monday, quoted in Spanish Pesetas per Kilowatt (1,000 watts) hour of electricity, where watt is a unit of electrical power equivalent to one joule per second, pursuant to any master agreement between the Parties, or if no master agreement is in effect, the GTCs (Financial) specified in this website (or its successor)</v>
      </c>
      <c r="N257" s="185"/>
      <c r="O257" s="185"/>
      <c r="P257" s="185"/>
      <c r="Q257" s="185"/>
      <c r="R257" s="185"/>
      <c r="S257" s="185"/>
      <c r="T257" s="185"/>
      <c r="U257" s="185"/>
      <c r="V257" s="185"/>
      <c r="W257" s="185"/>
      <c r="X257" s="185"/>
      <c r="Y257" s="185"/>
      <c r="Z257" s="185"/>
      <c r="AA257" s="185"/>
      <c r="AB257" s="185"/>
      <c r="AC257" s="185"/>
      <c r="AD257" s="185"/>
      <c r="AE257" s="185"/>
      <c r="AF257" s="185"/>
      <c r="AG257" s="185"/>
      <c r="AH257" s="185"/>
      <c r="AI257" s="185"/>
      <c r="AJ257" s="185"/>
      <c r="AK257" s="185"/>
      <c r="AL257" s="185"/>
      <c r="AM257" s="185"/>
      <c r="AN257" s="185"/>
      <c r="AO257" s="185"/>
      <c r="AP257" s="185"/>
      <c r="AQ257" s="185"/>
      <c r="AR257" s="185"/>
      <c r="AS257" s="185"/>
      <c r="AT257" s="185"/>
      <c r="AU257" s="185"/>
      <c r="AV257" s="185"/>
      <c r="AW257" s="185"/>
      <c r="AX257" s="185"/>
      <c r="AY257" s="185"/>
      <c r="AZ257" s="185"/>
      <c r="BA257" s="185"/>
      <c r="BB257" s="185"/>
      <c r="BC257" s="185"/>
    </row>
    <row r="258" spans="1:55" s="186" customFormat="1" ht="89.25" x14ac:dyDescent="0.2">
      <c r="A258" s="183" t="s">
        <v>825</v>
      </c>
      <c r="B258" s="184" t="s">
        <v>360</v>
      </c>
      <c r="C258" s="184" t="s">
        <v>694</v>
      </c>
      <c r="D258" s="184" t="s">
        <v>683</v>
      </c>
      <c r="E258" s="184" t="s">
        <v>451</v>
      </c>
      <c r="F258" s="184" t="s">
        <v>451</v>
      </c>
      <c r="G258" s="184" t="s">
        <v>670</v>
      </c>
      <c r="H258" s="184" t="s">
        <v>725</v>
      </c>
      <c r="I258" s="184" t="s">
        <v>451</v>
      </c>
      <c r="J258" s="184" t="s">
        <v>718</v>
      </c>
      <c r="K258" s="184" t="s">
        <v>473</v>
      </c>
      <c r="L258" s="184" t="s">
        <v>474</v>
      </c>
      <c r="M258" s="193" t="str">
        <f>IberianPower!$D$18&amp;" "&amp;IberianPower!$D$33&amp;" for "&amp;IberianPower!$D$39&amp;", for the "&amp;IberianPower!$D$26&amp;", quoted in "&amp;IberianPower!$D$46&amp;" per "&amp;UKPower!$D$64&amp;IberianPower!$C$48&amp;IberianPower!$C$46</f>
        <v>A Transaction under which one Party pays a Floating Price and the other Party pays a Fixed Price in respect of a specified Notional Quantity per Determination Period, where the Floating Price shall be the daily arithmetic average of hourly energy payments (PMHI(h,s)) in Ptas/kWh from the Intra-Daily Market Sessions as published by the Compania Operadora del Mercado Electricidad, S.A. (OMEL) for the "Mercado Diaro" in its internet address located at http://www.mercaelectrico.comel.es/ for each day for the amount of electric power delivered between hours H09 and H24 (inclusive) Monday to Sunday, for the period from 00.00 on the first day of the month to 00.00 on the last day of the month, quoted in Spanish Pesetas per Kilowatt (1,000 watts) hour of electricity, where watt is a unit of electrical power equivalent to one joule per second, pursuant to any master agreement between the Parties, or if no master agreement is in effect, the GTCs (Financial) specified in this website (or its successor)</v>
      </c>
      <c r="N258" s="185"/>
      <c r="O258" s="185"/>
      <c r="P258" s="185"/>
      <c r="Q258" s="185"/>
      <c r="R258" s="185"/>
      <c r="S258" s="185"/>
      <c r="T258" s="185"/>
      <c r="U258" s="185"/>
      <c r="V258" s="185"/>
      <c r="W258" s="185"/>
      <c r="X258" s="185"/>
      <c r="Y258" s="185"/>
      <c r="Z258" s="185"/>
      <c r="AA258" s="185"/>
      <c r="AB258" s="185"/>
      <c r="AC258" s="185"/>
      <c r="AD258" s="185"/>
      <c r="AE258" s="185"/>
      <c r="AF258" s="185"/>
      <c r="AG258" s="185"/>
      <c r="AH258" s="185"/>
      <c r="AI258" s="185"/>
      <c r="AJ258" s="185"/>
      <c r="AK258" s="185"/>
      <c r="AL258" s="185"/>
      <c r="AM258" s="185"/>
      <c r="AN258" s="185"/>
      <c r="AO258" s="185"/>
      <c r="AP258" s="185"/>
      <c r="AQ258" s="185"/>
      <c r="AR258" s="185"/>
      <c r="AS258" s="185"/>
      <c r="AT258" s="185"/>
      <c r="AU258" s="185"/>
      <c r="AV258" s="185"/>
      <c r="AW258" s="185"/>
      <c r="AX258" s="185"/>
      <c r="AY258" s="185"/>
      <c r="AZ258" s="185"/>
      <c r="BA258" s="185"/>
      <c r="BB258" s="185"/>
      <c r="BC258" s="185"/>
    </row>
    <row r="259" spans="1:55" s="186" customFormat="1" ht="89.25" x14ac:dyDescent="0.2">
      <c r="A259" s="183" t="s">
        <v>825</v>
      </c>
      <c r="B259" s="184" t="s">
        <v>360</v>
      </c>
      <c r="C259" s="184" t="s">
        <v>694</v>
      </c>
      <c r="D259" s="184" t="s">
        <v>683</v>
      </c>
      <c r="E259" s="184" t="s">
        <v>451</v>
      </c>
      <c r="F259" s="184" t="s">
        <v>451</v>
      </c>
      <c r="G259" s="184" t="s">
        <v>669</v>
      </c>
      <c r="H259" s="184" t="s">
        <v>725</v>
      </c>
      <c r="I259" s="184" t="s">
        <v>451</v>
      </c>
      <c r="J259" s="184" t="s">
        <v>718</v>
      </c>
      <c r="K259" s="184" t="s">
        <v>473</v>
      </c>
      <c r="L259" s="184" t="s">
        <v>474</v>
      </c>
      <c r="M259" s="193" t="str">
        <f>IberianPower!$D$18&amp;" "&amp;IberianPower!$D$33&amp;" for "&amp;IberianPower!$D$39&amp;", for the "&amp;IberianPower!$D$27&amp;", quoted in "&amp;IberianPower!$D$46&amp;" per "&amp;UKPower!$D$64&amp;IberianPower!$C$48&amp;IberianPower!$C$46</f>
        <v>A Transaction under which one Party pays a Floating Price and the other Party pays a Fixed Price in respect of a specified Notional Quantity per Determination Period, where the Floating Price shall be the daily arithmetic average of hourly energy payments (PMHI(h,s)) in Ptas/kWh from the Intra-Daily Market Sessions as published by the Compania Operadora del Mercado Electricidad, S.A. (OMEL) for the "Mercado Diaro" in its internet address located at http://www.mercaelectrico.comel.es/ for each day for the amount of electric power delivered between hours H09 and H24 (inclusive) Monday to Sunday, for the period from 00.00 on the first day of the month to 00.00 on the last day of the month two months ahead, quoted in Spanish Pesetas per Kilowatt (1,000 watts) hour of electricity, where watt is a unit of electrical power equivalent to one joule per second, pursuant to any master agreement between the Parties, or if no master agreement is in effect, the GTCs (Financial) specified in this website (or its successor)</v>
      </c>
      <c r="N259" s="185"/>
      <c r="O259" s="185"/>
      <c r="P259" s="185"/>
      <c r="Q259" s="185"/>
      <c r="R259" s="185"/>
      <c r="S259" s="185"/>
      <c r="T259" s="185"/>
      <c r="U259" s="185"/>
      <c r="V259" s="185"/>
      <c r="W259" s="185"/>
      <c r="X259" s="185"/>
      <c r="Y259" s="185"/>
      <c r="Z259" s="185"/>
      <c r="AA259" s="185"/>
      <c r="AB259" s="185"/>
      <c r="AC259" s="185"/>
      <c r="AD259" s="185"/>
      <c r="AE259" s="185"/>
      <c r="AF259" s="185"/>
      <c r="AG259" s="185"/>
      <c r="AH259" s="185"/>
      <c r="AI259" s="185"/>
      <c r="AJ259" s="185"/>
      <c r="AK259" s="185"/>
      <c r="AL259" s="185"/>
      <c r="AM259" s="185"/>
      <c r="AN259" s="185"/>
      <c r="AO259" s="185"/>
      <c r="AP259" s="185"/>
      <c r="AQ259" s="185"/>
      <c r="AR259" s="185"/>
      <c r="AS259" s="185"/>
      <c r="AT259" s="185"/>
      <c r="AU259" s="185"/>
      <c r="AV259" s="185"/>
      <c r="AW259" s="185"/>
      <c r="AX259" s="185"/>
      <c r="AY259" s="185"/>
      <c r="AZ259" s="185"/>
      <c r="BA259" s="185"/>
      <c r="BB259" s="185"/>
      <c r="BC259" s="185"/>
    </row>
    <row r="260" spans="1:55" s="186" customFormat="1" ht="89.25" x14ac:dyDescent="0.2">
      <c r="A260" s="183" t="s">
        <v>825</v>
      </c>
      <c r="B260" s="184" t="s">
        <v>360</v>
      </c>
      <c r="C260" s="184" t="s">
        <v>694</v>
      </c>
      <c r="D260" s="184" t="s">
        <v>683</v>
      </c>
      <c r="E260" s="184" t="s">
        <v>451</v>
      </c>
      <c r="F260" s="184" t="s">
        <v>451</v>
      </c>
      <c r="G260" s="184" t="s">
        <v>671</v>
      </c>
      <c r="H260" s="184" t="s">
        <v>725</v>
      </c>
      <c r="I260" s="184" t="s">
        <v>451</v>
      </c>
      <c r="J260" s="184" t="s">
        <v>718</v>
      </c>
      <c r="K260" s="184" t="s">
        <v>473</v>
      </c>
      <c r="L260" s="184" t="s">
        <v>474</v>
      </c>
      <c r="M260" s="193" t="str">
        <f>IberianPower!$D$18&amp;" "&amp;IberianPower!$D$33&amp;" for "&amp;IberianPower!$D$39&amp;", for the "&amp;IberianPower!$D$28&amp;", quoted in "&amp;IberianPower!$D$46&amp;" per "&amp;UKPower!$D$64&amp;IberianPower!$C$48&amp;IberianPower!$C$46</f>
        <v>A Transaction under which one Party pays a Floating Price and the other Party pays a Fixed Price in respect of a specified Notional Quantity per Determination Period, where the Floating Price shall be the daily arithmetic average of hourly energy payments (PMHI(h,s)) in Ptas/kWh from the Intra-Daily Market Sessions as published by the Compania Operadora del Mercado Electricidad, S.A. (OMEL) for the "Mercado Diaro" in its internet address located at http://www.mercaelectrico.comel.es/ for each day for the amount of electric power delivered between hours H09 and H24 (inclusive) Monday to Sunday, for the period from 00.00 on the first day of the month to 00.00 on the last day of the month six months ahead, quoted in Spanish Pesetas per Kilowatt (1,000 watts) hour of electricity, where watt is a unit of electrical power equivalent to one joule per second, pursuant to any master agreement between the Parties, or if no master agreement is in effect, the GTCs (Financial) specified in this website (or its successor)</v>
      </c>
      <c r="N260" s="185"/>
      <c r="O260" s="185"/>
      <c r="P260" s="185"/>
      <c r="Q260" s="185"/>
      <c r="R260" s="185"/>
      <c r="S260" s="185"/>
      <c r="T260" s="185"/>
      <c r="U260" s="185"/>
      <c r="V260" s="185"/>
      <c r="W260" s="185"/>
      <c r="X260" s="185"/>
      <c r="Y260" s="185"/>
      <c r="Z260" s="185"/>
      <c r="AA260" s="185"/>
      <c r="AB260" s="185"/>
      <c r="AC260" s="185"/>
      <c r="AD260" s="185"/>
      <c r="AE260" s="185"/>
      <c r="AF260" s="185"/>
      <c r="AG260" s="185"/>
      <c r="AH260" s="185"/>
      <c r="AI260" s="185"/>
      <c r="AJ260" s="185"/>
      <c r="AK260" s="185"/>
      <c r="AL260" s="185"/>
      <c r="AM260" s="185"/>
      <c r="AN260" s="185"/>
      <c r="AO260" s="185"/>
      <c r="AP260" s="185"/>
      <c r="AQ260" s="185"/>
      <c r="AR260" s="185"/>
      <c r="AS260" s="185"/>
      <c r="AT260" s="185"/>
      <c r="AU260" s="185"/>
      <c r="AV260" s="185"/>
      <c r="AW260" s="185"/>
      <c r="AX260" s="185"/>
      <c r="AY260" s="185"/>
      <c r="AZ260" s="185"/>
      <c r="BA260" s="185"/>
      <c r="BB260" s="185"/>
      <c r="BC260" s="185"/>
    </row>
    <row r="261" spans="1:55" s="186" customFormat="1" ht="102" x14ac:dyDescent="0.2">
      <c r="A261" s="183" t="s">
        <v>825</v>
      </c>
      <c r="B261" s="184" t="s">
        <v>360</v>
      </c>
      <c r="C261" s="184" t="s">
        <v>694</v>
      </c>
      <c r="D261" s="184" t="s">
        <v>683</v>
      </c>
      <c r="E261" s="184" t="s">
        <v>451</v>
      </c>
      <c r="F261" s="184" t="s">
        <v>451</v>
      </c>
      <c r="G261" s="184" t="s">
        <v>299</v>
      </c>
      <c r="H261" s="184" t="s">
        <v>725</v>
      </c>
      <c r="I261" s="184" t="s">
        <v>451</v>
      </c>
      <c r="J261" s="184" t="s">
        <v>718</v>
      </c>
      <c r="K261" s="184" t="s">
        <v>473</v>
      </c>
      <c r="L261" s="184" t="s">
        <v>474</v>
      </c>
      <c r="M261" s="193" t="str">
        <f>IberianPower!$D$18&amp;" "&amp;IberianPower!$D$33&amp;" for "&amp;IberianPower!$D$39&amp;", for the "&amp;IberianPower!$D$29&amp;", quoted in "&amp;IberianPower!$D$46&amp;" per "&amp;UKPower!$D$64&amp;IberianPower!$C$48&amp;IberianPower!$C$46</f>
        <v>A Transaction under which one Party pays a Floating Price and the other Party pays a Fixed Price in respect of a specified Notional Quantity per Determination Period, where the Floating Price shall be the daily arithmetic average of hourly energy payments (PMHI(h,s)) in Ptas/kWh from the Intra-Daily Market Sessions as published by the Compania Operadora del Mercado Electricidad, S.A. (OMEL) for the "Mercado Diaro" in its internet address located at http://www.mercaelectrico.comel.es/ for each day for the amount of electric power delivered between hours H09 and H24 (inclusive) Monday to Sunday, for the period between 00:00 am on the first day of the next calendar month and 00:00 am on the first day of the same calendar month in the following calendar year, quoted in Spanish Pesetas per Kilowatt (1,000 watts) hour of electricity, where watt is a unit of electrical power equivalent to one joule per second, pursuant to any master agreement between the Parties, or if no master agreement is in effect, the GTCs (Financial) specified in this website (or its successor)</v>
      </c>
      <c r="N261" s="185"/>
      <c r="O261" s="185"/>
      <c r="P261" s="185"/>
      <c r="Q261" s="185"/>
      <c r="R261" s="185"/>
      <c r="S261" s="185"/>
      <c r="T261" s="185"/>
      <c r="U261" s="185"/>
      <c r="V261" s="185"/>
      <c r="W261" s="185"/>
      <c r="X261" s="185"/>
      <c r="Y261" s="185"/>
      <c r="Z261" s="185"/>
      <c r="AA261" s="185"/>
      <c r="AB261" s="185"/>
      <c r="AC261" s="185"/>
      <c r="AD261" s="185"/>
      <c r="AE261" s="185"/>
      <c r="AF261" s="185"/>
      <c r="AG261" s="185"/>
      <c r="AH261" s="185"/>
      <c r="AI261" s="185"/>
      <c r="AJ261" s="185"/>
      <c r="AK261" s="185"/>
      <c r="AL261" s="185"/>
      <c r="AM261" s="185"/>
      <c r="AN261" s="185"/>
      <c r="AO261" s="185"/>
      <c r="AP261" s="185"/>
      <c r="AQ261" s="185"/>
      <c r="AR261" s="185"/>
      <c r="AS261" s="185"/>
      <c r="AT261" s="185"/>
      <c r="AU261" s="185"/>
      <c r="AV261" s="185"/>
      <c r="AW261" s="185"/>
      <c r="AX261" s="185"/>
      <c r="AY261" s="185"/>
      <c r="AZ261" s="185"/>
      <c r="BA261" s="185"/>
      <c r="BB261" s="185"/>
      <c r="BC261" s="185"/>
    </row>
    <row r="262" spans="1:55" s="186" customFormat="1" ht="89.25" x14ac:dyDescent="0.2">
      <c r="A262" s="183" t="s">
        <v>825</v>
      </c>
      <c r="B262" s="184" t="s">
        <v>360</v>
      </c>
      <c r="C262" s="184" t="s">
        <v>694</v>
      </c>
      <c r="D262" s="184" t="s">
        <v>683</v>
      </c>
      <c r="E262" s="184" t="s">
        <v>451</v>
      </c>
      <c r="F262" s="184" t="s">
        <v>451</v>
      </c>
      <c r="G262" s="184" t="s">
        <v>651</v>
      </c>
      <c r="H262" s="184" t="s">
        <v>725</v>
      </c>
      <c r="I262" s="184" t="s">
        <v>451</v>
      </c>
      <c r="J262" s="184" t="s">
        <v>719</v>
      </c>
      <c r="K262" s="184" t="s">
        <v>473</v>
      </c>
      <c r="L262" s="184" t="s">
        <v>474</v>
      </c>
      <c r="M262" s="193" t="str">
        <f>IberianPower!$D$18&amp;" "&amp;IberianPower!$D$33&amp;" for "&amp;IberianPower!$D$40&amp;", for the "&amp;IberianPower!$D$24&amp;", quoted in "&amp;IberianPower!$D$46&amp;" per "&amp;UKPower!$D$64&amp;IberianPower!$C$48&amp;IberianPower!$C$46</f>
        <v>A Transaction under which one Party pays a Floating Price and the other Party pays a Fixed Price in respect of a specified Notional Quantity per Determination Period, where the Floating Price shall be the daily arithmetic average of hourly energy payments (PMHI(h,s)) in Ptas/kWh from the Intra-Daily Market Sessions as published by the Compania Operadora del Mercado Electricidad, S.A. (OMEL) for the "Mercado Diaro" in its internet address located at http://www.mercaelectrico.comel.es/ for each day for the amount of electric power delivered between hours H01 and H08 (inclusive) Monday to Sunday, for the period  from  00:00 tomorrow to 00:00 the day after tomorrow, quoted in Spanish Pesetas per Kilowatt (1,000 watts) hour of electricity, where watt is a unit of electrical power equivalent to one joule per second, pursuant to any master agreement between the Parties, or if no master agreement is in effect, the GTCs (Financial) specified in this website (or its successor)</v>
      </c>
      <c r="N262" s="185"/>
      <c r="O262" s="185"/>
      <c r="P262" s="185"/>
      <c r="Q262" s="185"/>
      <c r="R262" s="185"/>
      <c r="S262" s="185"/>
      <c r="T262" s="185"/>
      <c r="U262" s="185"/>
      <c r="V262" s="185"/>
      <c r="W262" s="185"/>
      <c r="X262" s="185"/>
      <c r="Y262" s="185"/>
      <c r="Z262" s="185"/>
      <c r="AA262" s="185"/>
      <c r="AB262" s="185"/>
      <c r="AC262" s="185"/>
      <c r="AD262" s="185"/>
      <c r="AE262" s="185"/>
      <c r="AF262" s="185"/>
      <c r="AG262" s="185"/>
      <c r="AH262" s="185"/>
      <c r="AI262" s="185"/>
      <c r="AJ262" s="185"/>
      <c r="AK262" s="185"/>
      <c r="AL262" s="185"/>
      <c r="AM262" s="185"/>
      <c r="AN262" s="185"/>
      <c r="AO262" s="185"/>
      <c r="AP262" s="185"/>
      <c r="AQ262" s="185"/>
      <c r="AR262" s="185"/>
      <c r="AS262" s="185"/>
      <c r="AT262" s="185"/>
      <c r="AU262" s="185"/>
      <c r="AV262" s="185"/>
      <c r="AW262" s="185"/>
      <c r="AX262" s="185"/>
      <c r="AY262" s="185"/>
      <c r="AZ262" s="185"/>
      <c r="BA262" s="185"/>
      <c r="BB262" s="185"/>
      <c r="BC262" s="185"/>
    </row>
    <row r="263" spans="1:55" s="186" customFormat="1" ht="89.25" x14ac:dyDescent="0.2">
      <c r="A263" s="183" t="s">
        <v>825</v>
      </c>
      <c r="B263" s="184" t="s">
        <v>360</v>
      </c>
      <c r="C263" s="184" t="s">
        <v>694</v>
      </c>
      <c r="D263" s="184" t="s">
        <v>683</v>
      </c>
      <c r="E263" s="184" t="s">
        <v>451</v>
      </c>
      <c r="F263" s="184" t="s">
        <v>451</v>
      </c>
      <c r="G263" s="184" t="s">
        <v>664</v>
      </c>
      <c r="H263" s="184" t="s">
        <v>725</v>
      </c>
      <c r="I263" s="184" t="s">
        <v>451</v>
      </c>
      <c r="J263" s="184" t="s">
        <v>719</v>
      </c>
      <c r="K263" s="184" t="s">
        <v>473</v>
      </c>
      <c r="L263" s="184" t="s">
        <v>474</v>
      </c>
      <c r="M263" s="193" t="str">
        <f>IberianPower!$D$18&amp;" "&amp;IberianPower!$D$33&amp;" for "&amp;IberianPower!$D$40&amp;", for the "&amp;IberianPower!$D$25&amp;", quoted in "&amp;IberianPower!$D$46&amp;" per "&amp;UKPower!$D$64&amp;IberianPower!$C$48&amp;IberianPower!$C$46</f>
        <v>A Transaction under which one Party pays a Floating Price and the other Party pays a Fixed Price in respect of a specified Notional Quantity per Determination Period, where the Floating Price shall be the daily arithmetic average of hourly energy payments (PMHI(h,s)) in Ptas/kWh from the Intra-Daily Market Sessions as published by the Compania Operadora del Mercado Electricidad, S.A. (OMEL) for the "Mercado Diaro" in its internet address located at http://www.mercaelectrico.comel.es/ for each day for the amount of electric power delivered between hours H01 and H08 (inclusive) Monday to Sunday, for the period from 00:00 on the closest Monday to 00:00 on the following Monday, quoted in Spanish Pesetas per Kilowatt (1,000 watts) hour of electricity, where watt is a unit of electrical power equivalent to one joule per second, pursuant to any master agreement between the Parties, or if no master agreement is in effect, the GTCs (Financial) specified in this website (or its successor)</v>
      </c>
      <c r="N263" s="185"/>
      <c r="O263" s="185"/>
      <c r="P263" s="185"/>
      <c r="Q263" s="185"/>
      <c r="R263" s="185"/>
      <c r="S263" s="185"/>
      <c r="T263" s="185"/>
      <c r="U263" s="185"/>
      <c r="V263" s="185"/>
      <c r="W263" s="185"/>
      <c r="X263" s="185"/>
      <c r="Y263" s="185"/>
      <c r="Z263" s="185"/>
      <c r="AA263" s="185"/>
      <c r="AB263" s="185"/>
      <c r="AC263" s="185"/>
      <c r="AD263" s="185"/>
      <c r="AE263" s="185"/>
      <c r="AF263" s="185"/>
      <c r="AG263" s="185"/>
      <c r="AH263" s="185"/>
      <c r="AI263" s="185"/>
      <c r="AJ263" s="185"/>
      <c r="AK263" s="185"/>
      <c r="AL263" s="185"/>
      <c r="AM263" s="185"/>
      <c r="AN263" s="185"/>
      <c r="AO263" s="185"/>
      <c r="AP263" s="185"/>
      <c r="AQ263" s="185"/>
      <c r="AR263" s="185"/>
      <c r="AS263" s="185"/>
      <c r="AT263" s="185"/>
      <c r="AU263" s="185"/>
      <c r="AV263" s="185"/>
      <c r="AW263" s="185"/>
      <c r="AX263" s="185"/>
      <c r="AY263" s="185"/>
      <c r="AZ263" s="185"/>
      <c r="BA263" s="185"/>
      <c r="BB263" s="185"/>
      <c r="BC263" s="185"/>
    </row>
    <row r="264" spans="1:55" s="186" customFormat="1" ht="89.25" x14ac:dyDescent="0.2">
      <c r="A264" s="183" t="s">
        <v>825</v>
      </c>
      <c r="B264" s="184" t="s">
        <v>360</v>
      </c>
      <c r="C264" s="184" t="s">
        <v>694</v>
      </c>
      <c r="D264" s="184" t="s">
        <v>683</v>
      </c>
      <c r="E264" s="184" t="s">
        <v>451</v>
      </c>
      <c r="F264" s="184" t="s">
        <v>451</v>
      </c>
      <c r="G264" s="184" t="s">
        <v>670</v>
      </c>
      <c r="H264" s="184" t="s">
        <v>725</v>
      </c>
      <c r="I264" s="184" t="s">
        <v>451</v>
      </c>
      <c r="J264" s="184" t="s">
        <v>719</v>
      </c>
      <c r="K264" s="184" t="s">
        <v>473</v>
      </c>
      <c r="L264" s="184" t="s">
        <v>474</v>
      </c>
      <c r="M264" s="193" t="str">
        <f>IberianPower!$D$18&amp;" "&amp;IberianPower!$D$33&amp;" for "&amp;IberianPower!$D$40&amp;", for the "&amp;IberianPower!$D$26&amp;", quoted in "&amp;IberianPower!$D$46&amp;" per "&amp;UKPower!$D$64&amp;IberianPower!$C$48&amp;IberianPower!$C$46</f>
        <v>A Transaction under which one Party pays a Floating Price and the other Party pays a Fixed Price in respect of a specified Notional Quantity per Determination Period, where the Floating Price shall be the daily arithmetic average of hourly energy payments (PMHI(h,s)) in Ptas/kWh from the Intra-Daily Market Sessions as published by the Compania Operadora del Mercado Electricidad, S.A. (OMEL) for the "Mercado Diaro" in its internet address located at http://www.mercaelectrico.comel.es/ for each day for the amount of electric power delivered between hours H01 and H08 (inclusive) Monday to Sunday, for the period from 00.00 on the first day of the month to 00.00 on the last day of the month, quoted in Spanish Pesetas per Kilowatt (1,000 watts) hour of electricity, where watt is a unit of electrical power equivalent to one joule per second, pursuant to any master agreement between the Parties, or if no master agreement is in effect, the GTCs (Financial) specified in this website (or its successor)</v>
      </c>
      <c r="N264" s="185"/>
      <c r="O264" s="185"/>
      <c r="P264" s="185"/>
      <c r="Q264" s="185"/>
      <c r="R264" s="185"/>
      <c r="S264" s="185"/>
      <c r="T264" s="185"/>
      <c r="U264" s="185"/>
      <c r="V264" s="185"/>
      <c r="W264" s="185"/>
      <c r="X264" s="185"/>
      <c r="Y264" s="185"/>
      <c r="Z264" s="185"/>
      <c r="AA264" s="185"/>
      <c r="AB264" s="185"/>
      <c r="AC264" s="185"/>
      <c r="AD264" s="185"/>
      <c r="AE264" s="185"/>
      <c r="AF264" s="185"/>
      <c r="AG264" s="185"/>
      <c r="AH264" s="185"/>
      <c r="AI264" s="185"/>
      <c r="AJ264" s="185"/>
      <c r="AK264" s="185"/>
      <c r="AL264" s="185"/>
      <c r="AM264" s="185"/>
      <c r="AN264" s="185"/>
      <c r="AO264" s="185"/>
      <c r="AP264" s="185"/>
      <c r="AQ264" s="185"/>
      <c r="AR264" s="185"/>
      <c r="AS264" s="185"/>
      <c r="AT264" s="185"/>
      <c r="AU264" s="185"/>
      <c r="AV264" s="185"/>
      <c r="AW264" s="185"/>
      <c r="AX264" s="185"/>
      <c r="AY264" s="185"/>
      <c r="AZ264" s="185"/>
      <c r="BA264" s="185"/>
      <c r="BB264" s="185"/>
      <c r="BC264" s="185"/>
    </row>
    <row r="265" spans="1:55" s="186" customFormat="1" ht="89.25" x14ac:dyDescent="0.2">
      <c r="A265" s="183" t="s">
        <v>825</v>
      </c>
      <c r="B265" s="184" t="s">
        <v>360</v>
      </c>
      <c r="C265" s="184" t="s">
        <v>694</v>
      </c>
      <c r="D265" s="184" t="s">
        <v>683</v>
      </c>
      <c r="E265" s="184" t="s">
        <v>451</v>
      </c>
      <c r="F265" s="184" t="s">
        <v>451</v>
      </c>
      <c r="G265" s="184" t="s">
        <v>669</v>
      </c>
      <c r="H265" s="184" t="s">
        <v>725</v>
      </c>
      <c r="I265" s="184" t="s">
        <v>451</v>
      </c>
      <c r="J265" s="184" t="s">
        <v>719</v>
      </c>
      <c r="K265" s="184" t="s">
        <v>473</v>
      </c>
      <c r="L265" s="184" t="s">
        <v>474</v>
      </c>
      <c r="M265" s="193" t="str">
        <f>IberianPower!$D$18&amp;" "&amp;IberianPower!$D$33&amp;" for "&amp;IberianPower!$D$40&amp;", for the "&amp;IberianPower!$D$27&amp;", quoted in "&amp;IberianPower!$D$46&amp;" per "&amp;UKPower!$D$64&amp;IberianPower!$C$48&amp;IberianPower!$C$46</f>
        <v>A Transaction under which one Party pays a Floating Price and the other Party pays a Fixed Price in respect of a specified Notional Quantity per Determination Period, where the Floating Price shall be the daily arithmetic average of hourly energy payments (PMHI(h,s)) in Ptas/kWh from the Intra-Daily Market Sessions as published by the Compania Operadora del Mercado Electricidad, S.A. (OMEL) for the "Mercado Diaro" in its internet address located at http://www.mercaelectrico.comel.es/ for each day for the amount of electric power delivered between hours H01 and H08 (inclusive) Monday to Sunday, for the period from 00.00 on the first day of the month to 00.00 on the last day of the month two months ahead, quoted in Spanish Pesetas per Kilowatt (1,000 watts) hour of electricity, where watt is a unit of electrical power equivalent to one joule per second, pursuant to any master agreement between the Parties, or if no master agreement is in effect, the GTCs (Financial) specified in this website (or its successor)</v>
      </c>
      <c r="N265" s="185"/>
      <c r="O265" s="185"/>
      <c r="P265" s="185"/>
      <c r="Q265" s="185"/>
      <c r="R265" s="185"/>
      <c r="S265" s="185"/>
      <c r="T265" s="185"/>
      <c r="U265" s="185"/>
      <c r="V265" s="185"/>
      <c r="W265" s="185"/>
      <c r="X265" s="185"/>
      <c r="Y265" s="185"/>
      <c r="Z265" s="185"/>
      <c r="AA265" s="185"/>
      <c r="AB265" s="185"/>
      <c r="AC265" s="185"/>
      <c r="AD265" s="185"/>
      <c r="AE265" s="185"/>
      <c r="AF265" s="185"/>
      <c r="AG265" s="185"/>
      <c r="AH265" s="185"/>
      <c r="AI265" s="185"/>
      <c r="AJ265" s="185"/>
      <c r="AK265" s="185"/>
      <c r="AL265" s="185"/>
      <c r="AM265" s="185"/>
      <c r="AN265" s="185"/>
      <c r="AO265" s="185"/>
      <c r="AP265" s="185"/>
      <c r="AQ265" s="185"/>
      <c r="AR265" s="185"/>
      <c r="AS265" s="185"/>
      <c r="AT265" s="185"/>
      <c r="AU265" s="185"/>
      <c r="AV265" s="185"/>
      <c r="AW265" s="185"/>
      <c r="AX265" s="185"/>
      <c r="AY265" s="185"/>
      <c r="AZ265" s="185"/>
      <c r="BA265" s="185"/>
      <c r="BB265" s="185"/>
      <c r="BC265" s="185"/>
    </row>
    <row r="266" spans="1:55" s="186" customFormat="1" ht="89.25" x14ac:dyDescent="0.2">
      <c r="A266" s="183" t="s">
        <v>825</v>
      </c>
      <c r="B266" s="184" t="s">
        <v>360</v>
      </c>
      <c r="C266" s="184" t="s">
        <v>694</v>
      </c>
      <c r="D266" s="184" t="s">
        <v>683</v>
      </c>
      <c r="E266" s="184" t="s">
        <v>451</v>
      </c>
      <c r="F266" s="184" t="s">
        <v>451</v>
      </c>
      <c r="G266" s="184" t="s">
        <v>671</v>
      </c>
      <c r="H266" s="184" t="s">
        <v>725</v>
      </c>
      <c r="I266" s="184" t="s">
        <v>451</v>
      </c>
      <c r="J266" s="184" t="s">
        <v>719</v>
      </c>
      <c r="K266" s="184" t="s">
        <v>473</v>
      </c>
      <c r="L266" s="184" t="s">
        <v>474</v>
      </c>
      <c r="M266" s="193" t="str">
        <f>IberianPower!$D$18&amp;" "&amp;IberianPower!$D$33&amp;" for "&amp;IberianPower!$D$40&amp;", for the "&amp;IberianPower!$D$28&amp;", quoted in "&amp;IberianPower!$D$46&amp;" per "&amp;UKPower!$D$64&amp;IberianPower!$C$48&amp;IberianPower!$C$46</f>
        <v>A Transaction under which one Party pays a Floating Price and the other Party pays a Fixed Price in respect of a specified Notional Quantity per Determination Period, where the Floating Price shall be the daily arithmetic average of hourly energy payments (PMHI(h,s)) in Ptas/kWh from the Intra-Daily Market Sessions as published by the Compania Operadora del Mercado Electricidad, S.A. (OMEL) for the "Mercado Diaro" in its internet address located at http://www.mercaelectrico.comel.es/ for each day for the amount of electric power delivered between hours H01 and H08 (inclusive) Monday to Sunday, for the period from 00.00 on the first day of the month to 00.00 on the last day of the month six months ahead, quoted in Spanish Pesetas per Kilowatt (1,000 watts) hour of electricity, where watt is a unit of electrical power equivalent to one joule per second, pursuant to any master agreement between the Parties, or if no master agreement is in effect, the GTCs (Financial) specified in this website (or its successor)</v>
      </c>
      <c r="N266" s="185"/>
      <c r="O266" s="185"/>
      <c r="P266" s="185"/>
      <c r="Q266" s="185"/>
      <c r="R266" s="185"/>
      <c r="S266" s="185"/>
      <c r="T266" s="185"/>
      <c r="U266" s="185"/>
      <c r="V266" s="185"/>
      <c r="W266" s="185"/>
      <c r="X266" s="185"/>
      <c r="Y266" s="185"/>
      <c r="Z266" s="185"/>
      <c r="AA266" s="185"/>
      <c r="AB266" s="185"/>
      <c r="AC266" s="185"/>
      <c r="AD266" s="185"/>
      <c r="AE266" s="185"/>
      <c r="AF266" s="185"/>
      <c r="AG266" s="185"/>
      <c r="AH266" s="185"/>
      <c r="AI266" s="185"/>
      <c r="AJ266" s="185"/>
      <c r="AK266" s="185"/>
      <c r="AL266" s="185"/>
      <c r="AM266" s="185"/>
      <c r="AN266" s="185"/>
      <c r="AO266" s="185"/>
      <c r="AP266" s="185"/>
      <c r="AQ266" s="185"/>
      <c r="AR266" s="185"/>
      <c r="AS266" s="185"/>
      <c r="AT266" s="185"/>
      <c r="AU266" s="185"/>
      <c r="AV266" s="185"/>
      <c r="AW266" s="185"/>
      <c r="AX266" s="185"/>
      <c r="AY266" s="185"/>
      <c r="AZ266" s="185"/>
      <c r="BA266" s="185"/>
      <c r="BB266" s="185"/>
      <c r="BC266" s="185"/>
    </row>
    <row r="267" spans="1:55" s="186" customFormat="1" ht="102" x14ac:dyDescent="0.2">
      <c r="A267" s="183" t="s">
        <v>825</v>
      </c>
      <c r="B267" s="184" t="s">
        <v>360</v>
      </c>
      <c r="C267" s="184" t="s">
        <v>694</v>
      </c>
      <c r="D267" s="184" t="s">
        <v>683</v>
      </c>
      <c r="E267" s="184" t="s">
        <v>451</v>
      </c>
      <c r="F267" s="184" t="s">
        <v>451</v>
      </c>
      <c r="G267" s="184" t="s">
        <v>299</v>
      </c>
      <c r="H267" s="184" t="s">
        <v>725</v>
      </c>
      <c r="I267" s="184" t="s">
        <v>451</v>
      </c>
      <c r="J267" s="184" t="s">
        <v>719</v>
      </c>
      <c r="K267" s="184" t="s">
        <v>473</v>
      </c>
      <c r="L267" s="184" t="s">
        <v>474</v>
      </c>
      <c r="M267" s="193" t="str">
        <f>IberianPower!$D$18&amp;" "&amp;IberianPower!$D$33&amp;" for "&amp;IberianPower!$D$40&amp;", for the "&amp;IberianPower!$D$29&amp;", quoted in "&amp;IberianPower!$D$46&amp;" per "&amp;UKPower!$D$64&amp;IberianPower!$C$48&amp;IberianPower!$C$46</f>
        <v>A Transaction under which one Party pays a Floating Price and the other Party pays a Fixed Price in respect of a specified Notional Quantity per Determination Period, where the Floating Price shall be the daily arithmetic average of hourly energy payments (PMHI(h,s)) in Ptas/kWh from the Intra-Daily Market Sessions as published by the Compania Operadora del Mercado Electricidad, S.A. (OMEL) for the "Mercado Diaro" in its internet address located at http://www.mercaelectrico.comel.es/ for each day for the amount of electric power delivered between hours H01 and H08 (inclusive) Monday to Sunday, for the period between 00:00 am on the first day of the next calendar month and 00:00 am on the first day of the same calendar month in the following calendar year, quoted in Spanish Pesetas per Kilowatt (1,000 watts) hour of electricity, where watt is a unit of electrical power equivalent to one joule per second, pursuant to any master agreement between the Parties, or if no master agreement is in effect, the GTCs (Financial) specified in this website (or its successor)</v>
      </c>
      <c r="N267" s="185"/>
      <c r="O267" s="185"/>
      <c r="P267" s="185"/>
      <c r="Q267" s="185"/>
      <c r="R267" s="185"/>
      <c r="S267" s="185"/>
      <c r="T267" s="185"/>
      <c r="U267" s="185"/>
      <c r="V267" s="185"/>
      <c r="W267" s="185"/>
      <c r="X267" s="185"/>
      <c r="Y267" s="185"/>
      <c r="Z267" s="185"/>
      <c r="AA267" s="185"/>
      <c r="AB267" s="185"/>
      <c r="AC267" s="185"/>
      <c r="AD267" s="185"/>
      <c r="AE267" s="185"/>
      <c r="AF267" s="185"/>
      <c r="AG267" s="185"/>
      <c r="AH267" s="185"/>
      <c r="AI267" s="185"/>
      <c r="AJ267" s="185"/>
      <c r="AK267" s="185"/>
      <c r="AL267" s="185"/>
      <c r="AM267" s="185"/>
      <c r="AN267" s="185"/>
      <c r="AO267" s="185"/>
      <c r="AP267" s="185"/>
      <c r="AQ267" s="185"/>
      <c r="AR267" s="185"/>
      <c r="AS267" s="185"/>
      <c r="AT267" s="185"/>
      <c r="AU267" s="185"/>
      <c r="AV267" s="185"/>
      <c r="AW267" s="185"/>
      <c r="AX267" s="185"/>
      <c r="AY267" s="185"/>
      <c r="AZ267" s="185"/>
      <c r="BA267" s="185"/>
      <c r="BB267" s="185"/>
      <c r="BC267" s="185"/>
    </row>
    <row r="268" spans="1:55" s="186" customFormat="1" ht="89.25" x14ac:dyDescent="0.2">
      <c r="A268" s="183" t="s">
        <v>825</v>
      </c>
      <c r="B268" s="184" t="s">
        <v>360</v>
      </c>
      <c r="C268" s="184" t="s">
        <v>694</v>
      </c>
      <c r="D268" s="184" t="s">
        <v>683</v>
      </c>
      <c r="E268" s="184" t="s">
        <v>451</v>
      </c>
      <c r="F268" s="184" t="s">
        <v>451</v>
      </c>
      <c r="G268" s="184" t="s">
        <v>651</v>
      </c>
      <c r="H268" s="184" t="s">
        <v>725</v>
      </c>
      <c r="I268" s="184" t="s">
        <v>451</v>
      </c>
      <c r="J268" s="184" t="s">
        <v>720</v>
      </c>
      <c r="K268" s="184" t="s">
        <v>473</v>
      </c>
      <c r="L268" s="184" t="s">
        <v>474</v>
      </c>
      <c r="M268" s="193" t="str">
        <f>IberianPower!$D$18&amp;" "&amp;IberianPower!$D$33&amp;" for "&amp;IberianPower!$D$41&amp;", for the "&amp;IberianPower!$D$24&amp;", quoted in "&amp;IberianPower!$D$46&amp;" per "&amp;UKPower!$D$64&amp;IberianPower!$C$48&amp;IberianPower!$C$46</f>
        <v>A Transaction under which one Party pays a Floating Price and the other Party pays a Fixed Price in respect of a specified Notional Quantity per Determination Period, where the Floating Price shall be the daily arithmetic average of hourly energy payments (PMHI(h,s)) in Ptas/kWh from the Intra-Daily Market Sessions as published by the Compania Operadora del Mercado Electricidad, S.A. (OMEL) for the "Mercado Diaro" in its internet address located at http://www.mercaelectrico.comel.es/ for each day for the amount of electric power delivered between hours H09 and H24 (inclusive) Monday to Friday, for the period  from  00:00 tomorrow to 00:00 the day after tomorrow, quoted in Spanish Pesetas per Kilowatt (1,000 watts) hour of electricity, where watt is a unit of electrical power equivalent to one joule per second, pursuant to any master agreement between the Parties, or if no master agreement is in effect, the GTCs (Financial) specified in this website (or its successor)</v>
      </c>
      <c r="N268" s="185"/>
      <c r="O268" s="185"/>
      <c r="P268" s="185"/>
      <c r="Q268" s="185"/>
      <c r="R268" s="185"/>
      <c r="S268" s="185"/>
      <c r="T268" s="185"/>
      <c r="U268" s="185"/>
      <c r="V268" s="185"/>
      <c r="W268" s="185"/>
      <c r="X268" s="185"/>
      <c r="Y268" s="185"/>
      <c r="Z268" s="185"/>
      <c r="AA268" s="185"/>
      <c r="AB268" s="185"/>
      <c r="AC268" s="185"/>
      <c r="AD268" s="185"/>
      <c r="AE268" s="185"/>
      <c r="AF268" s="185"/>
      <c r="AG268" s="185"/>
      <c r="AH268" s="185"/>
      <c r="AI268" s="185"/>
      <c r="AJ268" s="185"/>
      <c r="AK268" s="185"/>
      <c r="AL268" s="185"/>
      <c r="AM268" s="185"/>
      <c r="AN268" s="185"/>
      <c r="AO268" s="185"/>
      <c r="AP268" s="185"/>
      <c r="AQ268" s="185"/>
      <c r="AR268" s="185"/>
      <c r="AS268" s="185"/>
      <c r="AT268" s="185"/>
      <c r="AU268" s="185"/>
      <c r="AV268" s="185"/>
      <c r="AW268" s="185"/>
      <c r="AX268" s="185"/>
      <c r="AY268" s="185"/>
      <c r="AZ268" s="185"/>
      <c r="BA268" s="185"/>
      <c r="BB268" s="185"/>
      <c r="BC268" s="185"/>
    </row>
    <row r="269" spans="1:55" s="186" customFormat="1" ht="89.25" x14ac:dyDescent="0.2">
      <c r="A269" s="183" t="s">
        <v>825</v>
      </c>
      <c r="B269" s="184" t="s">
        <v>360</v>
      </c>
      <c r="C269" s="184" t="s">
        <v>694</v>
      </c>
      <c r="D269" s="184" t="s">
        <v>683</v>
      </c>
      <c r="E269" s="184" t="s">
        <v>451</v>
      </c>
      <c r="F269" s="184" t="s">
        <v>451</v>
      </c>
      <c r="G269" s="184" t="s">
        <v>664</v>
      </c>
      <c r="H269" s="184" t="s">
        <v>725</v>
      </c>
      <c r="I269" s="184" t="s">
        <v>451</v>
      </c>
      <c r="J269" s="184" t="s">
        <v>720</v>
      </c>
      <c r="K269" s="184" t="s">
        <v>473</v>
      </c>
      <c r="L269" s="184" t="s">
        <v>474</v>
      </c>
      <c r="M269" s="193" t="str">
        <f>IberianPower!$D$18&amp;" "&amp;IberianPower!$D$33&amp;" for "&amp;IberianPower!$D$41&amp;", for the "&amp;IberianPower!$D$25&amp;", quoted in "&amp;IberianPower!$D$46&amp;" per "&amp;UKPower!$D$64&amp;IberianPower!$C$48&amp;IberianPower!$C$46</f>
        <v>A Transaction under which one Party pays a Floating Price and the other Party pays a Fixed Price in respect of a specified Notional Quantity per Determination Period, where the Floating Price shall be the daily arithmetic average of hourly energy payments (PMHI(h,s)) in Ptas/kWh from the Intra-Daily Market Sessions as published by the Compania Operadora del Mercado Electricidad, S.A. (OMEL) for the "Mercado Diaro" in its internet address located at http://www.mercaelectrico.comel.es/ for each day for the amount of electric power delivered between hours H09 and H24 (inclusive) Monday to Friday, for the period from 00:00 on the closest Monday to 00:00 on the following Monday, quoted in Spanish Pesetas per Kilowatt (1,000 watts) hour of electricity, where watt is a unit of electrical power equivalent to one joule per second, pursuant to any master agreement between the Parties, or if no master agreement is in effect, the GTCs (Financial) specified in this website (or its successor)</v>
      </c>
      <c r="N269" s="185"/>
      <c r="O269" s="185"/>
      <c r="P269" s="185"/>
      <c r="Q269" s="185"/>
      <c r="R269" s="185"/>
      <c r="S269" s="185"/>
      <c r="T269" s="185"/>
      <c r="U269" s="185"/>
      <c r="V269" s="185"/>
      <c r="W269" s="185"/>
      <c r="X269" s="185"/>
      <c r="Y269" s="185"/>
      <c r="Z269" s="185"/>
      <c r="AA269" s="185"/>
      <c r="AB269" s="185"/>
      <c r="AC269" s="185"/>
      <c r="AD269" s="185"/>
      <c r="AE269" s="185"/>
      <c r="AF269" s="185"/>
      <c r="AG269" s="185"/>
      <c r="AH269" s="185"/>
      <c r="AI269" s="185"/>
      <c r="AJ269" s="185"/>
      <c r="AK269" s="185"/>
      <c r="AL269" s="185"/>
      <c r="AM269" s="185"/>
      <c r="AN269" s="185"/>
      <c r="AO269" s="185"/>
      <c r="AP269" s="185"/>
      <c r="AQ269" s="185"/>
      <c r="AR269" s="185"/>
      <c r="AS269" s="185"/>
      <c r="AT269" s="185"/>
      <c r="AU269" s="185"/>
      <c r="AV269" s="185"/>
      <c r="AW269" s="185"/>
      <c r="AX269" s="185"/>
      <c r="AY269" s="185"/>
      <c r="AZ269" s="185"/>
      <c r="BA269" s="185"/>
      <c r="BB269" s="185"/>
      <c r="BC269" s="185"/>
    </row>
    <row r="270" spans="1:55" s="186" customFormat="1" ht="89.25" x14ac:dyDescent="0.2">
      <c r="A270" s="183" t="s">
        <v>825</v>
      </c>
      <c r="B270" s="184" t="s">
        <v>360</v>
      </c>
      <c r="C270" s="184" t="s">
        <v>694</v>
      </c>
      <c r="D270" s="184" t="s">
        <v>683</v>
      </c>
      <c r="E270" s="184" t="s">
        <v>451</v>
      </c>
      <c r="F270" s="184" t="s">
        <v>451</v>
      </c>
      <c r="G270" s="184" t="s">
        <v>670</v>
      </c>
      <c r="H270" s="184" t="s">
        <v>725</v>
      </c>
      <c r="I270" s="184" t="s">
        <v>451</v>
      </c>
      <c r="J270" s="184" t="s">
        <v>720</v>
      </c>
      <c r="K270" s="184" t="s">
        <v>473</v>
      </c>
      <c r="L270" s="184" t="s">
        <v>474</v>
      </c>
      <c r="M270" s="193" t="str">
        <f>IberianPower!$D$18&amp;" "&amp;IberianPower!$D$33&amp;" for "&amp;IberianPower!$D$41&amp;", for the "&amp;IberianPower!$D$26&amp;", quoted in "&amp;IberianPower!$D$46&amp;" per "&amp;UKPower!$D$64&amp;IberianPower!$C$48&amp;IberianPower!$C$46</f>
        <v>A Transaction under which one Party pays a Floating Price and the other Party pays a Fixed Price in respect of a specified Notional Quantity per Determination Period, where the Floating Price shall be the daily arithmetic average of hourly energy payments (PMHI(h,s)) in Ptas/kWh from the Intra-Daily Market Sessions as published by the Compania Operadora del Mercado Electricidad, S.A. (OMEL) for the "Mercado Diaro" in its internet address located at http://www.mercaelectrico.comel.es/ for each day for the amount of electric power delivered between hours H09 and H24 (inclusive) Monday to Friday, for the period from 00.00 on the first day of the month to 00.00 on the last day of the month, quoted in Spanish Pesetas per Kilowatt (1,000 watts) hour of electricity, where watt is a unit of electrical power equivalent to one joule per second, pursuant to any master agreement between the Parties, or if no master agreement is in effect, the GTCs (Financial) specified in this website (or its successor)</v>
      </c>
      <c r="N270" s="185"/>
      <c r="O270" s="185"/>
      <c r="P270" s="185"/>
      <c r="Q270" s="185"/>
      <c r="R270" s="185"/>
      <c r="S270" s="185"/>
      <c r="T270" s="185"/>
      <c r="U270" s="185"/>
      <c r="V270" s="185"/>
      <c r="W270" s="185"/>
      <c r="X270" s="185"/>
      <c r="Y270" s="185"/>
      <c r="Z270" s="185"/>
      <c r="AA270" s="185"/>
      <c r="AB270" s="185"/>
      <c r="AC270" s="185"/>
      <c r="AD270" s="185"/>
      <c r="AE270" s="185"/>
      <c r="AF270" s="185"/>
      <c r="AG270" s="185"/>
      <c r="AH270" s="185"/>
      <c r="AI270" s="185"/>
      <c r="AJ270" s="185"/>
      <c r="AK270" s="185"/>
      <c r="AL270" s="185"/>
      <c r="AM270" s="185"/>
      <c r="AN270" s="185"/>
      <c r="AO270" s="185"/>
      <c r="AP270" s="185"/>
      <c r="AQ270" s="185"/>
      <c r="AR270" s="185"/>
      <c r="AS270" s="185"/>
      <c r="AT270" s="185"/>
      <c r="AU270" s="185"/>
      <c r="AV270" s="185"/>
      <c r="AW270" s="185"/>
      <c r="AX270" s="185"/>
      <c r="AY270" s="185"/>
      <c r="AZ270" s="185"/>
      <c r="BA270" s="185"/>
      <c r="BB270" s="185"/>
      <c r="BC270" s="185"/>
    </row>
    <row r="271" spans="1:55" s="186" customFormat="1" ht="89.25" x14ac:dyDescent="0.2">
      <c r="A271" s="183" t="s">
        <v>825</v>
      </c>
      <c r="B271" s="184" t="s">
        <v>360</v>
      </c>
      <c r="C271" s="184" t="s">
        <v>694</v>
      </c>
      <c r="D271" s="184" t="s">
        <v>683</v>
      </c>
      <c r="E271" s="184" t="s">
        <v>451</v>
      </c>
      <c r="F271" s="184" t="s">
        <v>451</v>
      </c>
      <c r="G271" s="184" t="s">
        <v>669</v>
      </c>
      <c r="H271" s="184" t="s">
        <v>725</v>
      </c>
      <c r="I271" s="184" t="s">
        <v>451</v>
      </c>
      <c r="J271" s="184" t="s">
        <v>720</v>
      </c>
      <c r="K271" s="184" t="s">
        <v>473</v>
      </c>
      <c r="L271" s="184" t="s">
        <v>474</v>
      </c>
      <c r="M271" s="193" t="str">
        <f>IberianPower!$D$18&amp;" "&amp;IberianPower!$D$33&amp;" for "&amp;IberianPower!$D$41&amp;", for the "&amp;IberianPower!$D$27&amp;", quoted in "&amp;IberianPower!$D$46&amp;" per "&amp;UKPower!$D$64&amp;IberianPower!$C$48&amp;IberianPower!$C$46</f>
        <v>A Transaction under which one Party pays a Floating Price and the other Party pays a Fixed Price in respect of a specified Notional Quantity per Determination Period, where the Floating Price shall be the daily arithmetic average of hourly energy payments (PMHI(h,s)) in Ptas/kWh from the Intra-Daily Market Sessions as published by the Compania Operadora del Mercado Electricidad, S.A. (OMEL) for the "Mercado Diaro" in its internet address located at http://www.mercaelectrico.comel.es/ for each day for the amount of electric power delivered between hours H09 and H24 (inclusive) Monday to Friday, for the period from 00.00 on the first day of the month to 00.00 on the last day of the month two months ahead, quoted in Spanish Pesetas per Kilowatt (1,000 watts) hour of electricity, where watt is a unit of electrical power equivalent to one joule per second, pursuant to any master agreement between the Parties, or if no master agreement is in effect, the GTCs (Financial) specified in this website (or its successor)</v>
      </c>
      <c r="N271" s="185"/>
      <c r="O271" s="185"/>
      <c r="P271" s="185"/>
      <c r="Q271" s="185"/>
      <c r="R271" s="185"/>
      <c r="S271" s="185"/>
      <c r="T271" s="185"/>
      <c r="U271" s="185"/>
      <c r="V271" s="185"/>
      <c r="W271" s="185"/>
      <c r="X271" s="185"/>
      <c r="Y271" s="185"/>
      <c r="Z271" s="185"/>
      <c r="AA271" s="185"/>
      <c r="AB271" s="185"/>
      <c r="AC271" s="185"/>
      <c r="AD271" s="185"/>
      <c r="AE271" s="185"/>
      <c r="AF271" s="185"/>
      <c r="AG271" s="185"/>
      <c r="AH271" s="185"/>
      <c r="AI271" s="185"/>
      <c r="AJ271" s="185"/>
      <c r="AK271" s="185"/>
      <c r="AL271" s="185"/>
      <c r="AM271" s="185"/>
      <c r="AN271" s="185"/>
      <c r="AO271" s="185"/>
      <c r="AP271" s="185"/>
      <c r="AQ271" s="185"/>
      <c r="AR271" s="185"/>
      <c r="AS271" s="185"/>
      <c r="AT271" s="185"/>
      <c r="AU271" s="185"/>
      <c r="AV271" s="185"/>
      <c r="AW271" s="185"/>
      <c r="AX271" s="185"/>
      <c r="AY271" s="185"/>
      <c r="AZ271" s="185"/>
      <c r="BA271" s="185"/>
      <c r="BB271" s="185"/>
      <c r="BC271" s="185"/>
    </row>
    <row r="272" spans="1:55" s="186" customFormat="1" ht="89.25" x14ac:dyDescent="0.2">
      <c r="A272" s="183" t="s">
        <v>825</v>
      </c>
      <c r="B272" s="184" t="s">
        <v>360</v>
      </c>
      <c r="C272" s="184" t="s">
        <v>694</v>
      </c>
      <c r="D272" s="184" t="s">
        <v>683</v>
      </c>
      <c r="E272" s="184" t="s">
        <v>451</v>
      </c>
      <c r="F272" s="184" t="s">
        <v>451</v>
      </c>
      <c r="G272" s="184" t="s">
        <v>671</v>
      </c>
      <c r="H272" s="184" t="s">
        <v>725</v>
      </c>
      <c r="I272" s="184" t="s">
        <v>451</v>
      </c>
      <c r="J272" s="184" t="s">
        <v>720</v>
      </c>
      <c r="K272" s="184" t="s">
        <v>473</v>
      </c>
      <c r="L272" s="184" t="s">
        <v>474</v>
      </c>
      <c r="M272" s="193" t="str">
        <f>IberianPower!$D$18&amp;" "&amp;IberianPower!$D$33&amp;" for "&amp;IberianPower!$D$41&amp;", for the "&amp;IberianPower!$D$28&amp;", quoted in "&amp;IberianPower!$D$46&amp;" per "&amp;UKPower!$D$64&amp;IberianPower!$C$48&amp;IberianPower!$C$46</f>
        <v>A Transaction under which one Party pays a Floating Price and the other Party pays a Fixed Price in respect of a specified Notional Quantity per Determination Period, where the Floating Price shall be the daily arithmetic average of hourly energy payments (PMHI(h,s)) in Ptas/kWh from the Intra-Daily Market Sessions as published by the Compania Operadora del Mercado Electricidad, S.A. (OMEL) for the "Mercado Diaro" in its internet address located at http://www.mercaelectrico.comel.es/ for each day for the amount of electric power delivered between hours H09 and H24 (inclusive) Monday to Friday, for the period from 00.00 on the first day of the month to 00.00 on the last day of the month six months ahead, quoted in Spanish Pesetas per Kilowatt (1,000 watts) hour of electricity, where watt is a unit of electrical power equivalent to one joule per second, pursuant to any master agreement between the Parties, or if no master agreement is in effect, the GTCs (Financial) specified in this website (or its successor)</v>
      </c>
      <c r="N272" s="185"/>
      <c r="O272" s="185"/>
      <c r="P272" s="185"/>
      <c r="Q272" s="185"/>
      <c r="R272" s="185"/>
      <c r="S272" s="185"/>
      <c r="T272" s="185"/>
      <c r="U272" s="185"/>
      <c r="V272" s="185"/>
      <c r="W272" s="185"/>
      <c r="X272" s="185"/>
      <c r="Y272" s="185"/>
      <c r="Z272" s="185"/>
      <c r="AA272" s="185"/>
      <c r="AB272" s="185"/>
      <c r="AC272" s="185"/>
      <c r="AD272" s="185"/>
      <c r="AE272" s="185"/>
      <c r="AF272" s="185"/>
      <c r="AG272" s="185"/>
      <c r="AH272" s="185"/>
      <c r="AI272" s="185"/>
      <c r="AJ272" s="185"/>
      <c r="AK272" s="185"/>
      <c r="AL272" s="185"/>
      <c r="AM272" s="185"/>
      <c r="AN272" s="185"/>
      <c r="AO272" s="185"/>
      <c r="AP272" s="185"/>
      <c r="AQ272" s="185"/>
      <c r="AR272" s="185"/>
      <c r="AS272" s="185"/>
      <c r="AT272" s="185"/>
      <c r="AU272" s="185"/>
      <c r="AV272" s="185"/>
      <c r="AW272" s="185"/>
      <c r="AX272" s="185"/>
      <c r="AY272" s="185"/>
      <c r="AZ272" s="185"/>
      <c r="BA272" s="185"/>
      <c r="BB272" s="185"/>
      <c r="BC272" s="185"/>
    </row>
    <row r="273" spans="1:55" s="186" customFormat="1" ht="102" x14ac:dyDescent="0.2">
      <c r="A273" s="183" t="s">
        <v>825</v>
      </c>
      <c r="B273" s="184" t="s">
        <v>360</v>
      </c>
      <c r="C273" s="184" t="s">
        <v>694</v>
      </c>
      <c r="D273" s="184" t="s">
        <v>683</v>
      </c>
      <c r="E273" s="184" t="s">
        <v>451</v>
      </c>
      <c r="F273" s="184" t="s">
        <v>451</v>
      </c>
      <c r="G273" s="184" t="s">
        <v>299</v>
      </c>
      <c r="H273" s="184" t="s">
        <v>725</v>
      </c>
      <c r="I273" s="184" t="s">
        <v>451</v>
      </c>
      <c r="J273" s="184" t="s">
        <v>720</v>
      </c>
      <c r="K273" s="184" t="s">
        <v>473</v>
      </c>
      <c r="L273" s="184" t="s">
        <v>474</v>
      </c>
      <c r="M273" s="193" t="str">
        <f>IberianPower!$D$18&amp;" "&amp;IberianPower!$D$33&amp;" for "&amp;IberianPower!$D$41&amp;", for the "&amp;IberianPower!$D$29&amp;", quoted in "&amp;IberianPower!$D$46&amp;" per "&amp;UKPower!$D$64&amp;IberianPower!$C$48&amp;IberianPower!$C$46</f>
        <v>A Transaction under which one Party pays a Floating Price and the other Party pays a Fixed Price in respect of a specified Notional Quantity per Determination Period, where the Floating Price shall be the daily arithmetic average of hourly energy payments (PMHI(h,s)) in Ptas/kWh from the Intra-Daily Market Sessions as published by the Compania Operadora del Mercado Electricidad, S.A. (OMEL) for the "Mercado Diaro" in its internet address located at http://www.mercaelectrico.comel.es/ for each day for the amount of electric power delivered between hours H09 and H24 (inclusive) Monday to Friday, for the period between 00:00 am on the first day of the next calendar month and 00:00 am on the first day of the same calendar month in the following calendar year, quoted in Spanish Pesetas per Kilowatt (1,000 watts) hour of electricity, where watt is a unit of electrical power equivalent to one joule per second, pursuant to any master agreement between the Parties, or if no master agreement is in effect, the GTCs (Financial) specified in this website (or its successor)</v>
      </c>
      <c r="N273" s="185"/>
      <c r="O273" s="185"/>
      <c r="P273" s="185"/>
      <c r="Q273" s="185"/>
      <c r="R273" s="185"/>
      <c r="S273" s="185"/>
      <c r="T273" s="185"/>
      <c r="U273" s="185"/>
      <c r="V273" s="185"/>
      <c r="W273" s="185"/>
      <c r="X273" s="185"/>
      <c r="Y273" s="185"/>
      <c r="Z273" s="185"/>
      <c r="AA273" s="185"/>
      <c r="AB273" s="185"/>
      <c r="AC273" s="185"/>
      <c r="AD273" s="185"/>
      <c r="AE273" s="185"/>
      <c r="AF273" s="185"/>
      <c r="AG273" s="185"/>
      <c r="AH273" s="185"/>
      <c r="AI273" s="185"/>
      <c r="AJ273" s="185"/>
      <c r="AK273" s="185"/>
      <c r="AL273" s="185"/>
      <c r="AM273" s="185"/>
      <c r="AN273" s="185"/>
      <c r="AO273" s="185"/>
      <c r="AP273" s="185"/>
      <c r="AQ273" s="185"/>
      <c r="AR273" s="185"/>
      <c r="AS273" s="185"/>
      <c r="AT273" s="185"/>
      <c r="AU273" s="185"/>
      <c r="AV273" s="185"/>
      <c r="AW273" s="185"/>
      <c r="AX273" s="185"/>
      <c r="AY273" s="185"/>
      <c r="AZ273" s="185"/>
      <c r="BA273" s="185"/>
      <c r="BB273" s="185"/>
      <c r="BC273" s="185"/>
    </row>
    <row r="274" spans="1:55" s="180" customFormat="1" ht="66" customHeight="1" x14ac:dyDescent="0.2">
      <c r="A274" s="175" t="s">
        <v>827</v>
      </c>
      <c r="B274" s="176" t="s">
        <v>827</v>
      </c>
      <c r="C274" s="176" t="s">
        <v>432</v>
      </c>
      <c r="D274" s="176" t="s">
        <v>433</v>
      </c>
      <c r="E274" s="176" t="s">
        <v>451</v>
      </c>
      <c r="F274" s="176" t="s">
        <v>451</v>
      </c>
      <c r="G274" s="176" t="s">
        <v>221</v>
      </c>
      <c r="H274" s="176" t="s">
        <v>673</v>
      </c>
      <c r="I274" s="176" t="s">
        <v>810</v>
      </c>
      <c r="J274" s="176" t="s">
        <v>451</v>
      </c>
      <c r="K274" s="175" t="s">
        <v>228</v>
      </c>
      <c r="L274" s="175" t="s">
        <v>756</v>
      </c>
      <c r="M274" s="182" t="str">
        <f>CONCATENATE(Coal!$D$16,Coal!$D$20,Coal!$C$40,Coal!$C$38, " quoted in ",UKGas!$D$74, " per ", Coal!$C$42,".")</f>
        <v>A Transaction under which the Seller shall sell and the Buyer shall purchase the agreed Quantity of Steam Coal 1 with NCV (Calorific value, net as received) 6,000 kcal/kg, Sulphur Max  [1]% (Percent by weight of Sulphur, dry), Ash Max [14.5]% (Percent by weight of Ash, dry), Moisture Max [5-8]% (Percent by weight of Moisture, as received), to be delivered on CIF (Cost, Insurance and Freight) basis as defined by Incoterms 1990, where delivery point is Amsterdam-Rotterdam-Antwerpen port area quoted in United States Dollars per metric tonne [1000 kg].</v>
      </c>
      <c r="N274" s="179"/>
      <c r="O274" s="179"/>
      <c r="P274" s="179"/>
      <c r="Q274" s="179"/>
      <c r="R274" s="179"/>
      <c r="S274" s="179"/>
      <c r="T274" s="179"/>
      <c r="U274" s="179"/>
      <c r="V274" s="179"/>
      <c r="W274" s="179"/>
      <c r="X274" s="179"/>
      <c r="Y274" s="179"/>
      <c r="Z274" s="179"/>
      <c r="AA274" s="179"/>
      <c r="AB274" s="179"/>
      <c r="AC274" s="179"/>
      <c r="AD274" s="179"/>
      <c r="AE274" s="179"/>
      <c r="AF274" s="179"/>
      <c r="AG274" s="179"/>
      <c r="AH274" s="179"/>
      <c r="AI274" s="179"/>
      <c r="AJ274" s="179"/>
      <c r="AK274" s="179"/>
      <c r="AL274" s="179"/>
      <c r="AM274" s="179"/>
      <c r="AN274" s="179"/>
      <c r="AO274" s="179"/>
      <c r="AP274" s="179"/>
      <c r="AQ274" s="179"/>
      <c r="AR274" s="179"/>
      <c r="AS274" s="179"/>
      <c r="AT274" s="179"/>
      <c r="AU274" s="179"/>
      <c r="AV274" s="179"/>
      <c r="AW274" s="179"/>
      <c r="AX274" s="179"/>
      <c r="AY274" s="179"/>
      <c r="AZ274" s="179"/>
      <c r="BA274" s="179"/>
      <c r="BB274" s="179"/>
      <c r="BC274" s="179"/>
    </row>
    <row r="275" spans="1:55" s="180" customFormat="1" ht="66" customHeight="1" x14ac:dyDescent="0.2">
      <c r="A275" s="175" t="s">
        <v>827</v>
      </c>
      <c r="B275" s="176" t="s">
        <v>827</v>
      </c>
      <c r="C275" s="176" t="s">
        <v>432</v>
      </c>
      <c r="D275" s="176" t="s">
        <v>433</v>
      </c>
      <c r="E275" s="176" t="s">
        <v>451</v>
      </c>
      <c r="F275" s="176" t="s">
        <v>451</v>
      </c>
      <c r="G275" s="176" t="s">
        <v>221</v>
      </c>
      <c r="H275" s="176" t="s">
        <v>673</v>
      </c>
      <c r="I275" s="176" t="s">
        <v>227</v>
      </c>
      <c r="J275" s="176" t="s">
        <v>451</v>
      </c>
      <c r="K275" s="175" t="s">
        <v>228</v>
      </c>
      <c r="L275" s="175" t="s">
        <v>756</v>
      </c>
      <c r="M275" s="182" t="str">
        <f>CONCATENATE(Coal!$D$16,Coal!$D$26,Coal!$C$40,Coal!$C$38, " quoted in ",UKGas!$D$74, " per ", Coal!$C$42,".")</f>
        <v>A Transaction under which the Seller shall sell and the Buyer shall purchase the agreed Quantity of Steam Coal 1 with NCV (Calorific value, net as received) &lt; 5,500 kcal/kg, Sulphur Max  &gt; 1% (Percent by weight of Sulphur, dry), Ash Max &gt; 20% (Percent by weight of Ash, dry), Moisture Max &gt; 10% (Percent by weight of Moisture, as received), to be delivered on CIF (Cost, Insurance and Freight) basis as defined by Incoterms 1990, where delivery point is Amsterdam-Rotterdam-Antwerpen port area quoted in United States Dollars per metric tonne [1000 kg].</v>
      </c>
      <c r="N275" s="179"/>
      <c r="O275" s="179"/>
      <c r="P275" s="179"/>
      <c r="Q275" s="179"/>
      <c r="R275" s="179"/>
      <c r="S275" s="179"/>
      <c r="T275" s="179"/>
      <c r="U275" s="179"/>
      <c r="V275" s="179"/>
      <c r="W275" s="179"/>
      <c r="X275" s="179"/>
      <c r="Y275" s="179"/>
      <c r="Z275" s="179"/>
      <c r="AA275" s="179"/>
      <c r="AB275" s="179"/>
      <c r="AC275" s="179"/>
      <c r="AD275" s="179"/>
      <c r="AE275" s="179"/>
      <c r="AF275" s="179"/>
      <c r="AG275" s="179"/>
      <c r="AH275" s="179"/>
      <c r="AI275" s="179"/>
      <c r="AJ275" s="179"/>
      <c r="AK275" s="179"/>
      <c r="AL275" s="179"/>
      <c r="AM275" s="179"/>
      <c r="AN275" s="179"/>
      <c r="AO275" s="179"/>
      <c r="AP275" s="179"/>
      <c r="AQ275" s="179"/>
      <c r="AR275" s="179"/>
      <c r="AS275" s="179"/>
      <c r="AT275" s="179"/>
      <c r="AU275" s="179"/>
      <c r="AV275" s="179"/>
      <c r="AW275" s="179"/>
      <c r="AX275" s="179"/>
      <c r="AY275" s="179"/>
      <c r="AZ275" s="179"/>
      <c r="BA275" s="179"/>
      <c r="BB275" s="179"/>
      <c r="BC275" s="179"/>
    </row>
    <row r="276" spans="1:55" s="180" customFormat="1" ht="69" customHeight="1" x14ac:dyDescent="0.2">
      <c r="A276" s="175" t="s">
        <v>319</v>
      </c>
      <c r="B276" s="176" t="s">
        <v>827</v>
      </c>
      <c r="C276" s="176" t="s">
        <v>432</v>
      </c>
      <c r="D276" s="176" t="s">
        <v>300</v>
      </c>
      <c r="E276" s="175" t="s">
        <v>229</v>
      </c>
      <c r="F276" s="176" t="s">
        <v>451</v>
      </c>
      <c r="G276" s="176" t="s">
        <v>221</v>
      </c>
      <c r="H276" s="176" t="s">
        <v>673</v>
      </c>
      <c r="I276" s="176" t="s">
        <v>810</v>
      </c>
      <c r="J276" s="176" t="s">
        <v>451</v>
      </c>
      <c r="K276" s="175" t="s">
        <v>228</v>
      </c>
      <c r="L276" s="175" t="s">
        <v>756</v>
      </c>
      <c r="M276" s="176" t="str">
        <f>CONCATENATE(Coal!$D$17, Coal!$D$20,Coal!$C$40,", at the ",Coal!$C$38, " for ",Liquids!$C$79," quoted in ",UKGas!$D$74, " per ", Coal!$C$42,".")</f>
        <v>An agreement whereby the buyer (the holder) has the right but not the obligation to buy the underlying commodity for a specified price on a specified exercise date in exchange for a premium paymentSteam Coal 1 with NCV (Calorific value, net as received) 6,000 kcal/kg, Sulphur Max  [1]% (Percent by weight of Sulphur, dry), Ash Max [14.5]% (Percent by weight of Ash, dry), Moisture Max [5-8]% (Percent by weight of Moisture, as received), to be delivered on CIF (Cost, Insurance and Freight) basis as defined by Incoterms 1990, where delivery point is, at the  Amsterdam-Rotterdam-Antwerpen port area for a period from the 1st calender day of the quarter to the last calender day of that quarter quoted in United States Dollars per metric tonne [1000 kg].</v>
      </c>
      <c r="N276" s="179"/>
      <c r="O276" s="179"/>
      <c r="P276" s="179"/>
      <c r="Q276" s="179"/>
      <c r="R276" s="179"/>
      <c r="S276" s="179"/>
      <c r="T276" s="179"/>
      <c r="U276" s="179"/>
      <c r="V276" s="179"/>
      <c r="W276" s="179"/>
      <c r="X276" s="179"/>
      <c r="Y276" s="179"/>
      <c r="Z276" s="179"/>
      <c r="AA276" s="179"/>
      <c r="AB276" s="179"/>
      <c r="AC276" s="179"/>
      <c r="AD276" s="179"/>
      <c r="AE276" s="179"/>
      <c r="AF276" s="179"/>
      <c r="AG276" s="179"/>
      <c r="AH276" s="179"/>
      <c r="AI276" s="179"/>
      <c r="AJ276" s="179"/>
      <c r="AK276" s="179"/>
      <c r="AL276" s="179"/>
      <c r="AM276" s="179"/>
      <c r="AN276" s="179"/>
      <c r="AO276" s="179"/>
      <c r="AP276" s="179"/>
      <c r="AQ276" s="179"/>
      <c r="AR276" s="179"/>
      <c r="AS276" s="179"/>
      <c r="AT276" s="179"/>
      <c r="AU276" s="179"/>
      <c r="AV276" s="179"/>
      <c r="AW276" s="179"/>
      <c r="AX276" s="179"/>
      <c r="AY276" s="179"/>
      <c r="AZ276" s="179"/>
      <c r="BA276" s="179"/>
      <c r="BB276" s="179"/>
      <c r="BC276" s="179"/>
    </row>
    <row r="277" spans="1:55" s="180" customFormat="1" ht="69" customHeight="1" x14ac:dyDescent="0.2">
      <c r="A277" s="175" t="s">
        <v>319</v>
      </c>
      <c r="B277" s="176" t="s">
        <v>827</v>
      </c>
      <c r="C277" s="176" t="s">
        <v>432</v>
      </c>
      <c r="D277" s="176" t="s">
        <v>300</v>
      </c>
      <c r="E277" s="175" t="s">
        <v>229</v>
      </c>
      <c r="F277" s="176" t="s">
        <v>451</v>
      </c>
      <c r="G277" s="176" t="s">
        <v>221</v>
      </c>
      <c r="H277" s="176" t="s">
        <v>673</v>
      </c>
      <c r="I277" s="176" t="s">
        <v>227</v>
      </c>
      <c r="J277" s="176" t="s">
        <v>451</v>
      </c>
      <c r="K277" s="175" t="s">
        <v>228</v>
      </c>
      <c r="L277" s="175" t="s">
        <v>756</v>
      </c>
      <c r="M277" s="176" t="str">
        <f>CONCATENATE(Coal!$D$17, Coal!$D$26,Coal!$C$40,", at the ",Coal!$C$38, " for ",Liquids!$C$79," quoted in ",UKGas!$D$74, " per ", Coal!$C$42,".")</f>
        <v>An agreement whereby the buyer (the holder) has the right but not the obligation to buy the underlying commodity for a specified price on a specified exercise date in exchange for a premium paymentSteam Coal 1 with NCV (Calorific value, net as received) &lt; 5,500 kcal/kg, Sulphur Max  &gt; 1% (Percent by weight of Sulphur, dry), Ash Max &gt; 20% (Percent by weight of Ash, dry), Moisture Max &gt; 10% (Percent by weight of Moisture, as received), to be delivered on CIF (Cost, Insurance and Freight) basis as defined by Incoterms 1990, where delivery point is, at the  Amsterdam-Rotterdam-Antwerpen port area for a period from the 1st calender day of the quarter to the last calender day of that quarter quoted in United States Dollars per metric tonne [1000 kg].</v>
      </c>
      <c r="N277" s="179"/>
      <c r="O277" s="179"/>
      <c r="P277" s="179"/>
      <c r="Q277" s="179"/>
      <c r="R277" s="179"/>
      <c r="S277" s="179"/>
      <c r="T277" s="179"/>
      <c r="U277" s="179"/>
      <c r="V277" s="179"/>
      <c r="W277" s="179"/>
      <c r="X277" s="179"/>
      <c r="Y277" s="179"/>
      <c r="Z277" s="179"/>
      <c r="AA277" s="179"/>
      <c r="AB277" s="179"/>
      <c r="AC277" s="179"/>
      <c r="AD277" s="179"/>
      <c r="AE277" s="179"/>
      <c r="AF277" s="179"/>
      <c r="AG277" s="179"/>
      <c r="AH277" s="179"/>
      <c r="AI277" s="179"/>
      <c r="AJ277" s="179"/>
      <c r="AK277" s="179"/>
      <c r="AL277" s="179"/>
      <c r="AM277" s="179"/>
      <c r="AN277" s="179"/>
      <c r="AO277" s="179"/>
      <c r="AP277" s="179"/>
      <c r="AQ277" s="179"/>
      <c r="AR277" s="179"/>
      <c r="AS277" s="179"/>
      <c r="AT277" s="179"/>
      <c r="AU277" s="179"/>
      <c r="AV277" s="179"/>
      <c r="AW277" s="179"/>
      <c r="AX277" s="179"/>
      <c r="AY277" s="179"/>
      <c r="AZ277" s="179"/>
      <c r="BA277" s="179"/>
      <c r="BB277" s="179"/>
      <c r="BC277" s="179"/>
    </row>
    <row r="278" spans="1:55" s="140" customFormat="1" ht="63.75" x14ac:dyDescent="0.2">
      <c r="A278" s="161" t="s">
        <v>828</v>
      </c>
      <c r="B278" s="155" t="s">
        <v>742</v>
      </c>
      <c r="C278" s="155" t="s">
        <v>694</v>
      </c>
      <c r="D278" s="155" t="s">
        <v>683</v>
      </c>
      <c r="E278" s="155" t="s">
        <v>451</v>
      </c>
      <c r="F278" s="155" t="s">
        <v>451</v>
      </c>
      <c r="G278" s="155" t="s">
        <v>296</v>
      </c>
      <c r="H278" s="161" t="s">
        <v>322</v>
      </c>
      <c r="I278" s="155" t="s">
        <v>451</v>
      </c>
      <c r="J278" s="155" t="s">
        <v>451</v>
      </c>
      <c r="K278" s="155" t="s">
        <v>324</v>
      </c>
      <c r="L278" s="161" t="s">
        <v>325</v>
      </c>
      <c r="M278" s="159" t="str">
        <f>CONCATENATE(Weather!$D$17, " for ",Weather!$C$38,", at ",Weather!$D$42, " on the ",Weather!$C$47, ". The payout above/below the strike is at 2500 ",Weather!$C$55, " and maximum payout is set at 500,000 ",Weather!$C$55,".")</f>
        <v>An agreement whereby a floating level of transaction unit is exchanged  for a fixed level of transaction unit  for a period from 00:00 a.m. hours 1st calendar day of the month to 00:00 a.m. hours last calendar day of that month, at London Heathrow weather station identification number listed according to the World Meteorological Organisation (WMO) under number 37720 on the cumulative number of heating degree days (HDD) over the term of the contract. One HDD is defined as the reference base temperature minus the average daily temperature, only when this is a positive number. The payout above/below the strike is at 2500 EUROs and maximum payout is set at 500,000 EUROs.</v>
      </c>
      <c r="N278" s="153"/>
      <c r="O278" s="153"/>
      <c r="P278" s="153"/>
      <c r="Q278" s="153"/>
      <c r="R278" s="153"/>
      <c r="S278" s="153"/>
      <c r="T278" s="153"/>
      <c r="U278" s="153"/>
      <c r="V278" s="153"/>
      <c r="W278" s="153"/>
      <c r="X278" s="153"/>
      <c r="Y278" s="153"/>
      <c r="Z278" s="153"/>
      <c r="AA278" s="153"/>
      <c r="AB278" s="153"/>
      <c r="AC278" s="153"/>
      <c r="AD278" s="153"/>
      <c r="AE278" s="153"/>
      <c r="AF278" s="153"/>
      <c r="AG278" s="153"/>
      <c r="AH278" s="153"/>
      <c r="AI278" s="153"/>
      <c r="AJ278" s="153"/>
      <c r="AK278" s="153"/>
      <c r="AL278" s="153"/>
      <c r="AM278" s="153"/>
      <c r="AN278" s="153"/>
      <c r="AO278" s="153"/>
      <c r="AP278" s="153"/>
      <c r="AQ278" s="153"/>
      <c r="AR278" s="153"/>
      <c r="AS278" s="153"/>
      <c r="AT278" s="153"/>
      <c r="AU278" s="153"/>
      <c r="AV278" s="153"/>
      <c r="AW278" s="153"/>
      <c r="AX278" s="153"/>
      <c r="AY278" s="153"/>
      <c r="AZ278" s="153"/>
      <c r="BA278" s="153"/>
      <c r="BB278" s="153"/>
      <c r="BC278" s="153"/>
    </row>
    <row r="279" spans="1:55" s="140" customFormat="1" ht="63.75" x14ac:dyDescent="0.2">
      <c r="A279" s="161" t="s">
        <v>828</v>
      </c>
      <c r="B279" s="155" t="s">
        <v>742</v>
      </c>
      <c r="C279" s="155" t="s">
        <v>694</v>
      </c>
      <c r="D279" s="155" t="s">
        <v>683</v>
      </c>
      <c r="E279" s="155" t="s">
        <v>451</v>
      </c>
      <c r="F279" s="155" t="s">
        <v>451</v>
      </c>
      <c r="G279" s="155" t="s">
        <v>9</v>
      </c>
      <c r="H279" s="155" t="s">
        <v>323</v>
      </c>
      <c r="I279" s="155" t="s">
        <v>451</v>
      </c>
      <c r="J279" s="155" t="s">
        <v>451</v>
      </c>
      <c r="K279" s="155" t="s">
        <v>324</v>
      </c>
      <c r="L279" s="161" t="s">
        <v>325</v>
      </c>
      <c r="M279" s="159" t="str">
        <f>CONCATENATE(Weather!$D$17, " for ",Weather!$C$34,", at ",Weather!$D$43, " on the ",Weather!$C$47, ". The payout above/below the strike is at 2500 ",Weather!$C$55, " and maximum payout is set at 500,000 ",Weather!$C$55,".")</f>
        <v>An agreement whereby a floating level of transaction unit is exchanged  for a fixed level of transaction unit  for a period from 00:00 a.m. hours 1st April to 00:00 a.m. hours 1st July, at Oslo weather station identification number listed according to the Nordic Meteorological Organisation (NMO) under number 18700 on the cumulative number of heating degree days (HDD) over the term of the contract. One HDD is defined as the reference base temperature minus the average daily temperature, only when this is a positive number. The payout above/below the strike is at 2500 EUROs and maximum payout is set at 500,000 EUROs.</v>
      </c>
      <c r="N279" s="153"/>
      <c r="O279" s="153"/>
      <c r="P279" s="153"/>
      <c r="Q279" s="153"/>
      <c r="R279" s="153"/>
      <c r="S279" s="153"/>
      <c r="T279" s="153"/>
      <c r="U279" s="153"/>
      <c r="V279" s="153"/>
      <c r="W279" s="153"/>
      <c r="X279" s="153"/>
      <c r="Y279" s="153"/>
      <c r="Z279" s="153"/>
      <c r="AA279" s="153"/>
      <c r="AB279" s="153"/>
      <c r="AC279" s="153"/>
      <c r="AD279" s="153"/>
      <c r="AE279" s="153"/>
      <c r="AF279" s="153"/>
      <c r="AG279" s="153"/>
      <c r="AH279" s="153"/>
      <c r="AI279" s="153"/>
      <c r="AJ279" s="153"/>
      <c r="AK279" s="153"/>
      <c r="AL279" s="153"/>
      <c r="AM279" s="153"/>
      <c r="AN279" s="153"/>
      <c r="AO279" s="153"/>
      <c r="AP279" s="153"/>
      <c r="AQ279" s="153"/>
      <c r="AR279" s="153"/>
      <c r="AS279" s="153"/>
      <c r="AT279" s="153"/>
      <c r="AU279" s="153"/>
      <c r="AV279" s="153"/>
      <c r="AW279" s="153"/>
      <c r="AX279" s="153"/>
      <c r="AY279" s="153"/>
      <c r="AZ279" s="153"/>
      <c r="BA279" s="153"/>
      <c r="BB279" s="153"/>
      <c r="BC279" s="153"/>
    </row>
    <row r="280" spans="1:55" s="140" customFormat="1" ht="63.75" x14ac:dyDescent="0.2">
      <c r="A280" s="161" t="s">
        <v>828</v>
      </c>
      <c r="B280" s="155" t="s">
        <v>742</v>
      </c>
      <c r="C280" s="155" t="s">
        <v>694</v>
      </c>
      <c r="D280" s="155" t="s">
        <v>683</v>
      </c>
      <c r="E280" s="155" t="s">
        <v>451</v>
      </c>
      <c r="F280" s="155" t="s">
        <v>451</v>
      </c>
      <c r="G280" s="155" t="s">
        <v>308</v>
      </c>
      <c r="H280" s="161" t="s">
        <v>322</v>
      </c>
      <c r="I280" s="155" t="s">
        <v>451</v>
      </c>
      <c r="J280" s="155" t="s">
        <v>451</v>
      </c>
      <c r="K280" s="155" t="s">
        <v>324</v>
      </c>
      <c r="L280" s="161" t="s">
        <v>325</v>
      </c>
      <c r="M280" s="159" t="str">
        <f>CONCATENATE(Weather!$D$17, " for ",Weather!$C$39,", at ",Weather!$D$42, " on the ",Weather!$C$47, ". The payout above/below the strike is at 2500 ",Weather!$C$55, " and maximum payout is set at 500,000 ",Weather!$C$55,".")</f>
        <v>An agreement whereby a floating level of transaction unit is exchanged  for a fixed level of transaction unit  for a period from 00:00 a.m. hours on the Starting Date to 00:00 a.m. hours on the Ending Date of the period, at London Heathrow weather station identification number listed according to the World Meteorological Organisation (WMO) under number 37720 on the cumulative number of heating degree days (HDD) over the term of the contract. One HDD is defined as the reference base temperature minus the average daily temperature, only when this is a positive number. The payout above/below the strike is at 2500 EUROs and maximum payout is set at 500,000 EUROs.</v>
      </c>
      <c r="N280" s="153"/>
      <c r="O280" s="153"/>
      <c r="P280" s="153"/>
      <c r="Q280" s="153"/>
      <c r="R280" s="153"/>
      <c r="S280" s="153"/>
      <c r="T280" s="153"/>
      <c r="U280" s="153"/>
      <c r="V280" s="153"/>
      <c r="W280" s="153"/>
      <c r="X280" s="153"/>
      <c r="Y280" s="153"/>
      <c r="Z280" s="153"/>
      <c r="AA280" s="153"/>
      <c r="AB280" s="153"/>
      <c r="AC280" s="153"/>
      <c r="AD280" s="153"/>
      <c r="AE280" s="153"/>
      <c r="AF280" s="153"/>
      <c r="AG280" s="153"/>
      <c r="AH280" s="153"/>
      <c r="AI280" s="153"/>
      <c r="AJ280" s="153"/>
      <c r="AK280" s="153"/>
      <c r="AL280" s="153"/>
      <c r="AM280" s="153"/>
      <c r="AN280" s="153"/>
      <c r="AO280" s="153"/>
      <c r="AP280" s="153"/>
      <c r="AQ280" s="153"/>
      <c r="AR280" s="153"/>
      <c r="AS280" s="153"/>
      <c r="AT280" s="153"/>
      <c r="AU280" s="153"/>
      <c r="AV280" s="153"/>
      <c r="AW280" s="153"/>
      <c r="AX280" s="153"/>
      <c r="AY280" s="153"/>
      <c r="AZ280" s="153"/>
      <c r="BA280" s="153"/>
      <c r="BB280" s="153"/>
      <c r="BC280" s="153"/>
    </row>
    <row r="281" spans="1:55" s="140" customFormat="1" ht="63.75" x14ac:dyDescent="0.2">
      <c r="A281" s="161" t="s">
        <v>828</v>
      </c>
      <c r="B281" s="155" t="s">
        <v>743</v>
      </c>
      <c r="C281" s="155" t="s">
        <v>694</v>
      </c>
      <c r="D281" s="155" t="s">
        <v>683</v>
      </c>
      <c r="E281" s="155" t="s">
        <v>451</v>
      </c>
      <c r="F281" s="155" t="s">
        <v>451</v>
      </c>
      <c r="G281" s="155" t="s">
        <v>296</v>
      </c>
      <c r="H281" s="155" t="s">
        <v>323</v>
      </c>
      <c r="I281" s="155" t="s">
        <v>451</v>
      </c>
      <c r="J281" s="155" t="s">
        <v>451</v>
      </c>
      <c r="K281" s="155" t="s">
        <v>324</v>
      </c>
      <c r="L281" s="161" t="s">
        <v>325</v>
      </c>
      <c r="M281" s="159" t="str">
        <f>CONCATENATE(Weather!$D$17, " for ",Weather!$C$38,", at ",Weather!$D$43, " on the ",Weather!$C$49, ". The payout above/below the strike is at 2500 ",Weather!$C$55, " and maximum payout is set at 500,000 ",Weather!$C$55,".")</f>
        <v>An agreement whereby a floating level of transaction unit is exchanged  for a fixed level of transaction unit  for a period from 00:00 a.m. hours 1st calendar day of the month to 00:00 a.m. hours last calendar day of that month, at Oslo weather station identification number listed according to the Nordic Meteorological Organisation (NMO) under number 18700 on the Cumulative number of cooling degree days (CDD) over the term of the contract. One CDD is defined as the average daily temperature minus the reference base temperature, only when this is a positive number. The payout above/below the strike is at 2500 EUROs and maximum payout is set at 500,000 EUROs.</v>
      </c>
      <c r="N281" s="153"/>
      <c r="O281" s="153"/>
      <c r="P281" s="153"/>
      <c r="Q281" s="153"/>
      <c r="R281" s="153"/>
      <c r="S281" s="153"/>
      <c r="T281" s="153"/>
      <c r="U281" s="153"/>
      <c r="V281" s="153"/>
      <c r="W281" s="153"/>
      <c r="X281" s="153"/>
      <c r="Y281" s="153"/>
      <c r="Z281" s="153"/>
      <c r="AA281" s="153"/>
      <c r="AB281" s="153"/>
      <c r="AC281" s="153"/>
      <c r="AD281" s="153"/>
      <c r="AE281" s="153"/>
      <c r="AF281" s="153"/>
      <c r="AG281" s="153"/>
      <c r="AH281" s="153"/>
      <c r="AI281" s="153"/>
      <c r="AJ281" s="153"/>
      <c r="AK281" s="153"/>
      <c r="AL281" s="153"/>
      <c r="AM281" s="153"/>
      <c r="AN281" s="153"/>
      <c r="AO281" s="153"/>
      <c r="AP281" s="153"/>
      <c r="AQ281" s="153"/>
      <c r="AR281" s="153"/>
      <c r="AS281" s="153"/>
      <c r="AT281" s="153"/>
      <c r="AU281" s="153"/>
      <c r="AV281" s="153"/>
      <c r="AW281" s="153"/>
      <c r="AX281" s="153"/>
      <c r="AY281" s="153"/>
      <c r="AZ281" s="153"/>
      <c r="BA281" s="153"/>
      <c r="BB281" s="153"/>
      <c r="BC281" s="153"/>
    </row>
    <row r="282" spans="1:55" s="140" customFormat="1" ht="63.75" x14ac:dyDescent="0.2">
      <c r="A282" s="161" t="s">
        <v>828</v>
      </c>
      <c r="B282" s="155" t="s">
        <v>743</v>
      </c>
      <c r="C282" s="155" t="s">
        <v>694</v>
      </c>
      <c r="D282" s="155" t="s">
        <v>683</v>
      </c>
      <c r="E282" s="155" t="s">
        <v>451</v>
      </c>
      <c r="F282" s="155" t="s">
        <v>451</v>
      </c>
      <c r="G282" s="155" t="s">
        <v>9</v>
      </c>
      <c r="H282" s="161" t="s">
        <v>322</v>
      </c>
      <c r="I282" s="155" t="s">
        <v>451</v>
      </c>
      <c r="J282" s="155" t="s">
        <v>451</v>
      </c>
      <c r="K282" s="155" t="s">
        <v>324</v>
      </c>
      <c r="L282" s="161" t="s">
        <v>325</v>
      </c>
      <c r="M282" s="159" t="str">
        <f>CONCATENATE(Weather!$D$17, " for ",Weather!$C$36,", at ",Weather!$D$42, " on the ",Weather!$C$49, ". The payout above/below the strike is at 2500 ",Weather!$C$55, " and maximum payout is set at 500,000 ",Weather!$C$55,".")</f>
        <v>An agreement whereby a floating level of transaction unit is exchanged  for a fixed level of transaction unit  for a period from 00:00 a.m. hours 1st October to 00:00 a.m. hours 1st January, at London Heathrow weather station identification number listed according to the World Meteorological Organisation (WMO) under number 37720 on the Cumulative number of cooling degree days (CDD) over the term of the contract. One CDD is defined as the average daily temperature minus the reference base temperature, only when this is a positive number. The payout above/below the strike is at 2500 EUROs and maximum payout is set at 500,000 EUROs.</v>
      </c>
      <c r="N282" s="153"/>
      <c r="O282" s="153"/>
      <c r="P282" s="153"/>
      <c r="Q282" s="153"/>
      <c r="R282" s="153"/>
      <c r="S282" s="153"/>
      <c r="T282" s="153"/>
      <c r="U282" s="153"/>
      <c r="V282" s="153"/>
      <c r="W282" s="153"/>
      <c r="X282" s="153"/>
      <c r="Y282" s="153"/>
      <c r="Z282" s="153"/>
      <c r="AA282" s="153"/>
      <c r="AB282" s="153"/>
      <c r="AC282" s="153"/>
      <c r="AD282" s="153"/>
      <c r="AE282" s="153"/>
      <c r="AF282" s="153"/>
      <c r="AG282" s="153"/>
      <c r="AH282" s="153"/>
      <c r="AI282" s="153"/>
      <c r="AJ282" s="153"/>
      <c r="AK282" s="153"/>
      <c r="AL282" s="153"/>
      <c r="AM282" s="153"/>
      <c r="AN282" s="153"/>
      <c r="AO282" s="153"/>
      <c r="AP282" s="153"/>
      <c r="AQ282" s="153"/>
      <c r="AR282" s="153"/>
      <c r="AS282" s="153"/>
      <c r="AT282" s="153"/>
      <c r="AU282" s="153"/>
      <c r="AV282" s="153"/>
      <c r="AW282" s="153"/>
      <c r="AX282" s="153"/>
      <c r="AY282" s="153"/>
      <c r="AZ282" s="153"/>
      <c r="BA282" s="153"/>
      <c r="BB282" s="153"/>
      <c r="BC282" s="153"/>
    </row>
    <row r="283" spans="1:55" s="140" customFormat="1" ht="63.75" x14ac:dyDescent="0.2">
      <c r="A283" s="161" t="s">
        <v>828</v>
      </c>
      <c r="B283" s="155" t="s">
        <v>743</v>
      </c>
      <c r="C283" s="155" t="s">
        <v>694</v>
      </c>
      <c r="D283" s="155" t="s">
        <v>683</v>
      </c>
      <c r="E283" s="155" t="s">
        <v>451</v>
      </c>
      <c r="F283" s="155" t="s">
        <v>451</v>
      </c>
      <c r="G283" s="155" t="s">
        <v>308</v>
      </c>
      <c r="H283" s="155" t="s">
        <v>323</v>
      </c>
      <c r="I283" s="155" t="s">
        <v>451</v>
      </c>
      <c r="J283" s="155" t="s">
        <v>451</v>
      </c>
      <c r="K283" s="155" t="s">
        <v>324</v>
      </c>
      <c r="L283" s="161" t="s">
        <v>325</v>
      </c>
      <c r="M283" s="159" t="str">
        <f>CONCATENATE(Weather!$D$17, " for ",Weather!$C$39,", at ",Weather!$D$43, " on the ",Weather!$C$49, ". The payout above/below the strike is at 2500 ",Weather!$C$55, " and maximum payout is set at 500,000 ",Weather!$C$55,".")</f>
        <v>An agreement whereby a floating level of transaction unit is exchanged  for a fixed level of transaction unit  for a period from 00:00 a.m. hours on the Starting Date to 00:00 a.m. hours on the Ending Date of the period, at Oslo weather station identification number listed according to the Nordic Meteorological Organisation (NMO) under number 18700 on the Cumulative number of cooling degree days (CDD) over the term of the contract. One CDD is defined as the average daily temperature minus the reference base temperature, only when this is a positive number. The payout above/below the strike is at 2500 EUROs and maximum payout is set at 500,000 EUROs.</v>
      </c>
      <c r="N283" s="153"/>
      <c r="O283" s="153"/>
      <c r="P283" s="153"/>
      <c r="Q283" s="153"/>
      <c r="R283" s="153"/>
      <c r="S283" s="153"/>
      <c r="T283" s="153"/>
      <c r="U283" s="153"/>
      <c r="V283" s="153"/>
      <c r="W283" s="153"/>
      <c r="X283" s="153"/>
      <c r="Y283" s="153"/>
      <c r="Z283" s="153"/>
      <c r="AA283" s="153"/>
      <c r="AB283" s="153"/>
      <c r="AC283" s="153"/>
      <c r="AD283" s="153"/>
      <c r="AE283" s="153"/>
      <c r="AF283" s="153"/>
      <c r="AG283" s="153"/>
      <c r="AH283" s="153"/>
      <c r="AI283" s="153"/>
      <c r="AJ283" s="153"/>
      <c r="AK283" s="153"/>
      <c r="AL283" s="153"/>
      <c r="AM283" s="153"/>
      <c r="AN283" s="153"/>
      <c r="AO283" s="153"/>
      <c r="AP283" s="153"/>
      <c r="AQ283" s="153"/>
      <c r="AR283" s="153"/>
      <c r="AS283" s="153"/>
      <c r="AT283" s="153"/>
      <c r="AU283" s="153"/>
      <c r="AV283" s="153"/>
      <c r="AW283" s="153"/>
      <c r="AX283" s="153"/>
      <c r="AY283" s="153"/>
      <c r="AZ283" s="153"/>
      <c r="BA283" s="153"/>
      <c r="BB283" s="153"/>
      <c r="BC283" s="153"/>
    </row>
    <row r="284" spans="1:55" s="140" customFormat="1" ht="51" x14ac:dyDescent="0.2">
      <c r="A284" s="161" t="s">
        <v>675</v>
      </c>
      <c r="B284" s="155" t="s">
        <v>738</v>
      </c>
      <c r="C284" s="155" t="s">
        <v>694</v>
      </c>
      <c r="D284" s="155" t="s">
        <v>683</v>
      </c>
      <c r="E284" s="155" t="s">
        <v>451</v>
      </c>
      <c r="F284" s="155" t="s">
        <v>451</v>
      </c>
      <c r="G284" s="155" t="s">
        <v>296</v>
      </c>
      <c r="H284" s="161" t="s">
        <v>322</v>
      </c>
      <c r="I284" s="155" t="s">
        <v>451</v>
      </c>
      <c r="J284" s="155" t="s">
        <v>451</v>
      </c>
      <c r="K284" s="155" t="s">
        <v>324</v>
      </c>
      <c r="L284" s="161" t="s">
        <v>441</v>
      </c>
      <c r="M284" s="159" t="str">
        <f>CONCATENATE(Weather!$D$17, " for ",Weather!$C$38,", at ",Weather!$D$42, " on the ",Weather!$D$23, ". The payout above/below the strike is at 2500 ",Weather!$C$55, " and maximum payout is set at 500,000 ",Weather!$C$55,".")</f>
        <v>An agreement whereby a floating level of transaction unit is exchanged  for a fixed level of transaction unit  for a period from 00:00 a.m. hours 1st calendar day of the month to 00:00 a.m. hours last calendar day of that month, at London Heathrow weather station identification number listed according to the World Meteorological Organisation (WMO) under number 37720 on the average daily amount in mm/day, where the day is defined as above. The payout above/below the strike is at 2500 EUROs and maximum payout is set at 500,000 EUROs.</v>
      </c>
      <c r="N284" s="153"/>
      <c r="O284" s="153"/>
      <c r="P284" s="153"/>
      <c r="Q284" s="153"/>
      <c r="R284" s="153"/>
      <c r="S284" s="153"/>
      <c r="T284" s="153"/>
      <c r="U284" s="153"/>
      <c r="V284" s="153"/>
      <c r="W284" s="153"/>
      <c r="X284" s="153"/>
      <c r="Y284" s="153"/>
      <c r="Z284" s="153"/>
      <c r="AA284" s="153"/>
      <c r="AB284" s="153"/>
      <c r="AC284" s="153"/>
      <c r="AD284" s="153"/>
      <c r="AE284" s="153"/>
      <c r="AF284" s="153"/>
      <c r="AG284" s="153"/>
      <c r="AH284" s="153"/>
      <c r="AI284" s="153"/>
      <c r="AJ284" s="153"/>
      <c r="AK284" s="153"/>
      <c r="AL284" s="153"/>
      <c r="AM284" s="153"/>
      <c r="AN284" s="153"/>
      <c r="AO284" s="153"/>
      <c r="AP284" s="153"/>
      <c r="AQ284" s="153"/>
      <c r="AR284" s="153"/>
      <c r="AS284" s="153"/>
      <c r="AT284" s="153"/>
      <c r="AU284" s="153"/>
      <c r="AV284" s="153"/>
      <c r="AW284" s="153"/>
      <c r="AX284" s="153"/>
      <c r="AY284" s="153"/>
      <c r="AZ284" s="153"/>
      <c r="BA284" s="153"/>
      <c r="BB284" s="153"/>
      <c r="BC284" s="153"/>
    </row>
    <row r="285" spans="1:55" s="140" customFormat="1" ht="51" x14ac:dyDescent="0.2">
      <c r="A285" s="161" t="s">
        <v>675</v>
      </c>
      <c r="B285" s="155" t="s">
        <v>738</v>
      </c>
      <c r="C285" s="155" t="s">
        <v>694</v>
      </c>
      <c r="D285" s="155" t="s">
        <v>683</v>
      </c>
      <c r="E285" s="155" t="s">
        <v>451</v>
      </c>
      <c r="F285" s="155" t="s">
        <v>451</v>
      </c>
      <c r="G285" s="155" t="s">
        <v>9</v>
      </c>
      <c r="H285" s="155" t="s">
        <v>323</v>
      </c>
      <c r="I285" s="155" t="s">
        <v>451</v>
      </c>
      <c r="J285" s="155" t="s">
        <v>451</v>
      </c>
      <c r="K285" s="155" t="s">
        <v>324</v>
      </c>
      <c r="L285" s="161"/>
      <c r="M285" s="159" t="str">
        <f>CONCATENATE(Weather!$D$17, " for ",Weather!$C$34,", at ",Weather!$D$43, " on the ",Weather!$D$23, ". The payout above/below the strike is at 2500 ",Weather!$C$55, " and maximum payout is set at 500,000 ",Weather!$C$55,".")</f>
        <v>An agreement whereby a floating level of transaction unit is exchanged  for a fixed level of transaction unit  for a period from 00:00 a.m. hours 1st April to 00:00 a.m. hours 1st July, at Oslo weather station identification number listed according to the Nordic Meteorological Organisation (NMO) under number 18700 on the average daily amount in mm/day, where the day is defined as above. The payout above/below the strike is at 2500 EUROs and maximum payout is set at 500,000 EUROs.</v>
      </c>
      <c r="N285" s="153"/>
      <c r="O285" s="153"/>
      <c r="P285" s="153"/>
      <c r="Q285" s="153"/>
      <c r="R285" s="153"/>
      <c r="S285" s="153"/>
      <c r="T285" s="153"/>
      <c r="U285" s="153"/>
      <c r="V285" s="153"/>
      <c r="W285" s="153"/>
      <c r="X285" s="153"/>
      <c r="Y285" s="153"/>
      <c r="Z285" s="153"/>
      <c r="AA285" s="153"/>
      <c r="AB285" s="153"/>
      <c r="AC285" s="153"/>
      <c r="AD285" s="153"/>
      <c r="AE285" s="153"/>
      <c r="AF285" s="153"/>
      <c r="AG285" s="153"/>
      <c r="AH285" s="153"/>
      <c r="AI285" s="153"/>
      <c r="AJ285" s="153"/>
      <c r="AK285" s="153"/>
      <c r="AL285" s="153"/>
      <c r="AM285" s="153"/>
      <c r="AN285" s="153"/>
      <c r="AO285" s="153"/>
      <c r="AP285" s="153"/>
      <c r="AQ285" s="153"/>
      <c r="AR285" s="153"/>
      <c r="AS285" s="153"/>
      <c r="AT285" s="153"/>
      <c r="AU285" s="153"/>
      <c r="AV285" s="153"/>
      <c r="AW285" s="153"/>
      <c r="AX285" s="153"/>
      <c r="AY285" s="153"/>
      <c r="AZ285" s="153"/>
      <c r="BA285" s="153"/>
      <c r="BB285" s="153"/>
      <c r="BC285" s="153"/>
    </row>
    <row r="286" spans="1:55" s="140" customFormat="1" ht="51" x14ac:dyDescent="0.2">
      <c r="A286" s="161" t="s">
        <v>675</v>
      </c>
      <c r="B286" s="155" t="s">
        <v>738</v>
      </c>
      <c r="C286" s="155" t="s">
        <v>694</v>
      </c>
      <c r="D286" s="155" t="s">
        <v>683</v>
      </c>
      <c r="E286" s="155" t="s">
        <v>451</v>
      </c>
      <c r="F286" s="155" t="s">
        <v>451</v>
      </c>
      <c r="G286" s="155" t="s">
        <v>308</v>
      </c>
      <c r="H286" s="161" t="s">
        <v>322</v>
      </c>
      <c r="I286" s="155" t="s">
        <v>451</v>
      </c>
      <c r="J286" s="155" t="s">
        <v>451</v>
      </c>
      <c r="K286" s="155" t="s">
        <v>324</v>
      </c>
      <c r="L286" s="161"/>
      <c r="M286" s="159" t="str">
        <f>CONCATENATE(Weather!$D$17, " for ",Weather!$C$39,", at ",Weather!$D$42, " on the ",Weather!$D$23, ". The payout above/below the strike is at 2500 ",Weather!$C$55, " and maximum payout is set at 500,000 ",Weather!$C$55,".")</f>
        <v>An agreement whereby a floating level of transaction unit is exchanged  for a fixed level of transaction unit  for a period from 00:00 a.m. hours on the Starting Date to 00:00 a.m. hours on the Ending Date of the period, at London Heathrow weather station identification number listed according to the World Meteorological Organisation (WMO) under number 37720 on the average daily amount in mm/day, where the day is defined as above. The payout above/below the strike is at 2500 EUROs and maximum payout is set at 500,000 EUROs.</v>
      </c>
      <c r="N286" s="153"/>
      <c r="O286" s="153"/>
      <c r="P286" s="153"/>
      <c r="Q286" s="153"/>
      <c r="R286" s="153"/>
      <c r="S286" s="153"/>
      <c r="T286" s="153"/>
      <c r="U286" s="153"/>
      <c r="V286" s="153"/>
      <c r="W286" s="153"/>
      <c r="X286" s="153"/>
      <c r="Y286" s="153"/>
      <c r="Z286" s="153"/>
      <c r="AA286" s="153"/>
      <c r="AB286" s="153"/>
      <c r="AC286" s="153"/>
      <c r="AD286" s="153"/>
      <c r="AE286" s="153"/>
      <c r="AF286" s="153"/>
      <c r="AG286" s="153"/>
      <c r="AH286" s="153"/>
      <c r="AI286" s="153"/>
      <c r="AJ286" s="153"/>
      <c r="AK286" s="153"/>
      <c r="AL286" s="153"/>
      <c r="AM286" s="153"/>
      <c r="AN286" s="153"/>
      <c r="AO286" s="153"/>
      <c r="AP286" s="153"/>
      <c r="AQ286" s="153"/>
      <c r="AR286" s="153"/>
      <c r="AS286" s="153"/>
      <c r="AT286" s="153"/>
      <c r="AU286" s="153"/>
      <c r="AV286" s="153"/>
      <c r="AW286" s="153"/>
      <c r="AX286" s="153"/>
      <c r="AY286" s="153"/>
      <c r="AZ286" s="153"/>
      <c r="BA286" s="153"/>
      <c r="BB286" s="153"/>
      <c r="BC286" s="153"/>
    </row>
    <row r="287" spans="1:55" s="140" customFormat="1" ht="76.5" x14ac:dyDescent="0.2">
      <c r="A287" s="161" t="s">
        <v>837</v>
      </c>
      <c r="B287" s="165" t="s">
        <v>498</v>
      </c>
      <c r="C287" s="155" t="s">
        <v>694</v>
      </c>
      <c r="D287" s="155" t="s">
        <v>242</v>
      </c>
      <c r="E287" s="155" t="s">
        <v>451</v>
      </c>
      <c r="F287" s="155" t="s">
        <v>451</v>
      </c>
      <c r="G287" s="155" t="s">
        <v>296</v>
      </c>
      <c r="H287" s="159" t="s">
        <v>380</v>
      </c>
      <c r="I287" s="155" t="s">
        <v>451</v>
      </c>
      <c r="J287" s="155" t="s">
        <v>451</v>
      </c>
      <c r="K287" s="161" t="s">
        <v>746</v>
      </c>
      <c r="L287" s="161" t="s">
        <v>756</v>
      </c>
      <c r="M287" s="159" t="str">
        <f>Liquids!$C$33&amp;" for "&amp;Liquids!$C$60&amp;" "&amp;Liquids!$C$51&amp;" minus "&amp;Liquids!$C$61&amp;" "&amp;Liquids!$C$52&amp;" to be delivered on the basis of "&amp;Liquids!$C$47&amp;" basis "&amp;Liquids!$C$44&amp;" for "&amp;Liquids!$C$78&amp;" and settled using "&amp;Liquids!$D$83&amp;" quoted in "&amp;UKGas!$D$74&amp;" per "&amp;Liquids!$C$87</f>
        <v>An agreement whereby a floating price is exchanged  for a fixed price over a specified period on a given product price differential for 1% Low Sulphur Fuel Oil under the Platts Heading Cargoes FOB NWE minus 3.5% High Sulphur Fuel Oil under the Platts Heading Barges FOB Rotterdam to be delivered on the basis of Free on Board basis North-West Europe for a period from the 1st calender day of the month to the last calender day of that month and settled using the arithemetic average of the daily official settlement prices for the liquid grade as published in the Platts European Marketscan quoted in United States Dollars per metric tonne (1,000kg)</v>
      </c>
      <c r="N287" s="153"/>
      <c r="O287" s="153"/>
      <c r="P287" s="153"/>
      <c r="Q287" s="153"/>
      <c r="R287" s="153"/>
      <c r="S287" s="153"/>
      <c r="T287" s="153"/>
      <c r="U287" s="153"/>
      <c r="V287" s="153"/>
      <c r="W287" s="153"/>
      <c r="X287" s="153"/>
      <c r="Y287" s="153"/>
      <c r="Z287" s="153"/>
      <c r="AA287" s="153"/>
      <c r="AB287" s="153"/>
      <c r="AC287" s="153"/>
      <c r="AD287" s="153"/>
      <c r="AE287" s="153"/>
      <c r="AF287" s="153"/>
      <c r="AG287" s="153"/>
      <c r="AH287" s="153"/>
      <c r="AI287" s="153"/>
      <c r="AJ287" s="153"/>
      <c r="AK287" s="153"/>
      <c r="AL287" s="153"/>
      <c r="AM287" s="153"/>
      <c r="AN287" s="153"/>
      <c r="AO287" s="153"/>
      <c r="AP287" s="153"/>
      <c r="AQ287" s="153"/>
      <c r="AR287" s="153"/>
      <c r="AS287" s="153"/>
      <c r="AT287" s="153"/>
      <c r="AU287" s="153"/>
      <c r="AV287" s="153"/>
      <c r="AW287" s="153"/>
      <c r="AX287" s="153"/>
      <c r="AY287" s="153"/>
      <c r="AZ287" s="153"/>
      <c r="BA287" s="153"/>
      <c r="BB287" s="153"/>
      <c r="BC287" s="153"/>
    </row>
    <row r="288" spans="1:55" s="140" customFormat="1" ht="76.5" x14ac:dyDescent="0.2">
      <c r="A288" s="161" t="s">
        <v>837</v>
      </c>
      <c r="B288" s="165" t="s">
        <v>498</v>
      </c>
      <c r="C288" s="155" t="s">
        <v>694</v>
      </c>
      <c r="D288" s="155" t="s">
        <v>242</v>
      </c>
      <c r="E288" s="155" t="s">
        <v>451</v>
      </c>
      <c r="F288" s="155" t="s">
        <v>451</v>
      </c>
      <c r="G288" s="155" t="s">
        <v>9</v>
      </c>
      <c r="H288" s="159" t="s">
        <v>380</v>
      </c>
      <c r="I288" s="155" t="s">
        <v>451</v>
      </c>
      <c r="J288" s="155" t="s">
        <v>451</v>
      </c>
      <c r="K288" s="161" t="s">
        <v>746</v>
      </c>
      <c r="L288" s="161" t="s">
        <v>756</v>
      </c>
      <c r="M288" s="159" t="str">
        <f>Liquids!$C$33&amp;" for "&amp;Liquids!$C$60&amp;" "&amp;Liquids!$C$51&amp;" minus "&amp;Liquids!$C$61&amp;" "&amp;Liquids!$C$52&amp;" to be delivered on the basis of "&amp;Liquids!$C$47&amp;" basis "&amp;Liquids!$C$44&amp;" for "&amp;Liquids!$C$79&amp;" and settled using "&amp;Liquids!$D$83&amp;" quoted in "&amp;UKGas!$D$74&amp;" per "&amp;Liquids!$C$87</f>
        <v>An agreement whereby a floating price is exchanged  for a fixed price over a specified period on a given product price differential for 1% Low Sulphur Fuel Oil under the Platts Heading Cargoes FOB NWE minus 3.5% High Sulphur Fuel Oil under the Platts Heading Barges FOB Rotterdam to be delivered on the basis of Free on Board basis North-West Europe for a period from the 1st calender day of the quarter to the last calender day of that quarter and settled using the arithemetic average of the daily official settlement prices for the liquid grade as published in the Platts European Marketscan quoted in United States Dollars per metric tonne (1,000kg)</v>
      </c>
      <c r="N288" s="153"/>
      <c r="O288" s="153"/>
      <c r="P288" s="153"/>
      <c r="Q288" s="153"/>
      <c r="R288" s="153"/>
      <c r="S288" s="153"/>
      <c r="T288" s="153"/>
      <c r="U288" s="153"/>
      <c r="V288" s="153"/>
      <c r="W288" s="153"/>
      <c r="X288" s="153"/>
      <c r="Y288" s="153"/>
      <c r="Z288" s="153"/>
      <c r="AA288" s="153"/>
      <c r="AB288" s="153"/>
      <c r="AC288" s="153"/>
      <c r="AD288" s="153"/>
      <c r="AE288" s="153"/>
      <c r="AF288" s="153"/>
      <c r="AG288" s="153"/>
      <c r="AH288" s="153"/>
      <c r="AI288" s="153"/>
      <c r="AJ288" s="153"/>
      <c r="AK288" s="153"/>
      <c r="AL288" s="153"/>
      <c r="AM288" s="153"/>
      <c r="AN288" s="153"/>
      <c r="AO288" s="153"/>
      <c r="AP288" s="153"/>
      <c r="AQ288" s="153"/>
      <c r="AR288" s="153"/>
      <c r="AS288" s="153"/>
      <c r="AT288" s="153"/>
      <c r="AU288" s="153"/>
      <c r="AV288" s="153"/>
      <c r="AW288" s="153"/>
      <c r="AX288" s="153"/>
      <c r="AY288" s="153"/>
      <c r="AZ288" s="153"/>
      <c r="BA288" s="153"/>
      <c r="BB288" s="153"/>
      <c r="BC288" s="153"/>
    </row>
    <row r="289" spans="1:55" s="140" customFormat="1" ht="76.5" x14ac:dyDescent="0.2">
      <c r="A289" s="161" t="s">
        <v>837</v>
      </c>
      <c r="B289" s="165" t="s">
        <v>498</v>
      </c>
      <c r="C289" s="155" t="s">
        <v>694</v>
      </c>
      <c r="D289" s="155" t="s">
        <v>242</v>
      </c>
      <c r="E289" s="155" t="s">
        <v>451</v>
      </c>
      <c r="F289" s="155" t="s">
        <v>451</v>
      </c>
      <c r="G289" s="155" t="s">
        <v>293</v>
      </c>
      <c r="H289" s="159" t="s">
        <v>380</v>
      </c>
      <c r="I289" s="155" t="s">
        <v>451</v>
      </c>
      <c r="J289" s="155" t="s">
        <v>451</v>
      </c>
      <c r="K289" s="161" t="s">
        <v>746</v>
      </c>
      <c r="L289" s="161" t="s">
        <v>756</v>
      </c>
      <c r="M289" s="159" t="str">
        <f>Liquids!$C$33&amp;" for "&amp;Liquids!$C$60&amp;" "&amp;Liquids!$C$51&amp;" minus "&amp;Liquids!$C$61&amp;" "&amp;Liquids!$C$52&amp;" to be delivered on the basis of "&amp;Liquids!$C$47&amp;" basis "&amp;Liquids!$C$44&amp;" for "&amp;Liquids!$C$80&amp;" and settled using "&amp;Liquids!$D$83&amp;" quoted in "&amp;UKGas!$D$74&amp;" per "&amp;Liquids!$C$87</f>
        <v>An agreement whereby a floating price is exchanged  for a fixed price over a specified period on a given product price differential for 1% Low Sulphur Fuel Oil under the Platts Heading Cargoes FOB NWE minus 3.5% High Sulphur Fuel Oil under the Platts Heading Barges FOB Rotterdam to be delivered on the basis of Free on Board basis North-West Europe for a period from the 1st calender day of the year to the last calender day of that year and settled using the arithemetic average of the daily official settlement prices for the liquid grade as published in the Platts European Marketscan quoted in United States Dollars per metric tonne (1,000kg)</v>
      </c>
      <c r="N289" s="153"/>
      <c r="O289" s="153"/>
      <c r="P289" s="153"/>
      <c r="Q289" s="153"/>
      <c r="R289" s="153"/>
      <c r="S289" s="153"/>
      <c r="T289" s="153"/>
      <c r="U289" s="153"/>
      <c r="V289" s="153"/>
      <c r="W289" s="153"/>
      <c r="X289" s="153"/>
      <c r="Y289" s="153"/>
      <c r="Z289" s="153"/>
      <c r="AA289" s="153"/>
      <c r="AB289" s="153"/>
      <c r="AC289" s="153"/>
      <c r="AD289" s="153"/>
      <c r="AE289" s="153"/>
      <c r="AF289" s="153"/>
      <c r="AG289" s="153"/>
      <c r="AH289" s="153"/>
      <c r="AI289" s="153"/>
      <c r="AJ289" s="153"/>
      <c r="AK289" s="153"/>
      <c r="AL289" s="153"/>
      <c r="AM289" s="153"/>
      <c r="AN289" s="153"/>
      <c r="AO289" s="153"/>
      <c r="AP289" s="153"/>
      <c r="AQ289" s="153"/>
      <c r="AR289" s="153"/>
      <c r="AS289" s="153"/>
      <c r="AT289" s="153"/>
      <c r="AU289" s="153"/>
      <c r="AV289" s="153"/>
      <c r="AW289" s="153"/>
      <c r="AX289" s="153"/>
      <c r="AY289" s="153"/>
      <c r="AZ289" s="153"/>
      <c r="BA289" s="153"/>
      <c r="BB289" s="153"/>
      <c r="BC289" s="153"/>
    </row>
    <row r="290" spans="1:55" s="140" customFormat="1" ht="63.75" customHeight="1" x14ac:dyDescent="0.2">
      <c r="A290" s="161" t="s">
        <v>837</v>
      </c>
      <c r="B290" s="165" t="s">
        <v>243</v>
      </c>
      <c r="C290" s="155" t="s">
        <v>694</v>
      </c>
      <c r="D290" s="155" t="s">
        <v>496</v>
      </c>
      <c r="E290" s="155" t="s">
        <v>451</v>
      </c>
      <c r="F290" s="155" t="s">
        <v>451</v>
      </c>
      <c r="G290" s="155" t="s">
        <v>296</v>
      </c>
      <c r="H290" s="159" t="s">
        <v>380</v>
      </c>
      <c r="I290" s="155" t="s">
        <v>451</v>
      </c>
      <c r="J290" s="155" t="s">
        <v>451</v>
      </c>
      <c r="K290" s="161" t="s">
        <v>746</v>
      </c>
      <c r="L290" s="161" t="s">
        <v>756</v>
      </c>
      <c r="M290" s="159" t="str">
        <f>Liquids!$C$35&amp;" for "&amp;Liquids!$C$60&amp;" "&amp;Liquids!$C$52&amp;" minus "&amp;Liquids!$C$60&amp;" "&amp;Liquids!$C$51&amp;" to be delivered on the basis of "&amp;Liquids!$C$47&amp;" at the "&amp;Liquids!$C$44&amp;" for "&amp;Liquids!$C$78&amp;" and settled using "&amp;Liquids!$D$83&amp;" quoted in "&amp;UKGas!$D$74&amp;" per "&amp;Liquids!$C$87</f>
        <v>An agreement whereby a floating price is exchanged  for a fixed price over a specified period on a given product size price differential for 1% Low Sulphur Fuel Oil under the Platts Heading Barges FOB Rotterdam minus 1% Low Sulphur Fuel Oil under the Platts Heading Cargoes FOB NWE to be delivered on the basis of Free on Board at the North-West Europe for a period from the 1st calender day of the month to the last calender day of that month and settled using the arithemetic average of the daily official settlement prices for the liquid grade as published in the Platts European Marketscan quoted in United States Dollars per metric tonne (1,000kg)</v>
      </c>
      <c r="N290" s="153"/>
      <c r="O290" s="153"/>
      <c r="P290" s="153"/>
      <c r="Q290" s="153"/>
      <c r="R290" s="153"/>
      <c r="S290" s="153"/>
      <c r="T290" s="153"/>
      <c r="U290" s="153"/>
      <c r="V290" s="153"/>
      <c r="W290" s="153"/>
      <c r="X290" s="153"/>
      <c r="Y290" s="153"/>
      <c r="Z290" s="153"/>
      <c r="AA290" s="153"/>
      <c r="AB290" s="153"/>
      <c r="AC290" s="153"/>
      <c r="AD290" s="153"/>
      <c r="AE290" s="153"/>
      <c r="AF290" s="153"/>
      <c r="AG290" s="153"/>
      <c r="AH290" s="153"/>
      <c r="AI290" s="153"/>
      <c r="AJ290" s="153"/>
      <c r="AK290" s="153"/>
      <c r="AL290" s="153"/>
      <c r="AM290" s="153"/>
      <c r="AN290" s="153"/>
      <c r="AO290" s="153"/>
      <c r="AP290" s="153"/>
      <c r="AQ290" s="153"/>
      <c r="AR290" s="153"/>
      <c r="AS290" s="153"/>
      <c r="AT290" s="153"/>
      <c r="AU290" s="153"/>
      <c r="AV290" s="153"/>
      <c r="AW290" s="153"/>
      <c r="AX290" s="153"/>
      <c r="AY290" s="153"/>
      <c r="AZ290" s="153"/>
      <c r="BA290" s="153"/>
      <c r="BB290" s="153"/>
      <c r="BC290" s="153"/>
    </row>
    <row r="291" spans="1:55" s="140" customFormat="1" ht="65.25" customHeight="1" x14ac:dyDescent="0.2">
      <c r="A291" s="161" t="s">
        <v>837</v>
      </c>
      <c r="B291" s="165" t="s">
        <v>243</v>
      </c>
      <c r="C291" s="155" t="s">
        <v>694</v>
      </c>
      <c r="D291" s="155" t="s">
        <v>496</v>
      </c>
      <c r="E291" s="155" t="s">
        <v>451</v>
      </c>
      <c r="F291" s="155" t="s">
        <v>451</v>
      </c>
      <c r="G291" s="155" t="s">
        <v>9</v>
      </c>
      <c r="H291" s="159" t="s">
        <v>380</v>
      </c>
      <c r="I291" s="155" t="s">
        <v>451</v>
      </c>
      <c r="J291" s="155" t="s">
        <v>451</v>
      </c>
      <c r="K291" s="161" t="s">
        <v>746</v>
      </c>
      <c r="L291" s="161" t="s">
        <v>756</v>
      </c>
      <c r="M291" s="159" t="str">
        <f>Liquids!$C$35&amp;" for "&amp;Liquids!$C$60&amp;" "&amp;Liquids!$C$52&amp;" minus "&amp;Liquids!$C$60&amp;" "&amp;Liquids!$C$51&amp;" to be delivered on the basis of "&amp;Liquids!$C$47&amp;" at the "&amp;Liquids!$C$44&amp;" for "&amp;Liquids!$C$79&amp;" and settled using "&amp;Liquids!$D$83&amp;" quoted in "&amp;UKGas!$D$74&amp;" per "&amp;Liquids!$C$87</f>
        <v>An agreement whereby a floating price is exchanged  for a fixed price over a specified period on a given product size price differential for 1% Low Sulphur Fuel Oil under the Platts Heading Barges FOB Rotterdam minus 1% Low Sulphur Fuel Oil under the Platts Heading Cargoes FOB NWE to be delivered on the basis of Free on Board at the North-West Europe for a period from the 1st calender day of the quarter to the last calender day of that quarter and settled using the arithemetic average of the daily official settlement prices for the liquid grade as published in the Platts European Marketscan quoted in United States Dollars per metric tonne (1,000kg)</v>
      </c>
      <c r="N291" s="153"/>
      <c r="O291" s="153"/>
      <c r="P291" s="153"/>
      <c r="Q291" s="153"/>
      <c r="R291" s="153"/>
      <c r="S291" s="153"/>
      <c r="T291" s="153"/>
      <c r="U291" s="153"/>
      <c r="V291" s="153"/>
      <c r="W291" s="153"/>
      <c r="X291" s="153"/>
      <c r="Y291" s="153"/>
      <c r="Z291" s="153"/>
      <c r="AA291" s="153"/>
      <c r="AB291" s="153"/>
      <c r="AC291" s="153"/>
      <c r="AD291" s="153"/>
      <c r="AE291" s="153"/>
      <c r="AF291" s="153"/>
      <c r="AG291" s="153"/>
      <c r="AH291" s="153"/>
      <c r="AI291" s="153"/>
      <c r="AJ291" s="153"/>
      <c r="AK291" s="153"/>
      <c r="AL291" s="153"/>
      <c r="AM291" s="153"/>
      <c r="AN291" s="153"/>
      <c r="AO291" s="153"/>
      <c r="AP291" s="153"/>
      <c r="AQ291" s="153"/>
      <c r="AR291" s="153"/>
      <c r="AS291" s="153"/>
      <c r="AT291" s="153"/>
      <c r="AU291" s="153"/>
      <c r="AV291" s="153"/>
      <c r="AW291" s="153"/>
      <c r="AX291" s="153"/>
      <c r="AY291" s="153"/>
      <c r="AZ291" s="153"/>
      <c r="BA291" s="153"/>
      <c r="BB291" s="153"/>
      <c r="BC291" s="153"/>
    </row>
    <row r="292" spans="1:55" s="140" customFormat="1" ht="64.5" customHeight="1" x14ac:dyDescent="0.2">
      <c r="A292" s="161" t="s">
        <v>837</v>
      </c>
      <c r="B292" s="165" t="s">
        <v>243</v>
      </c>
      <c r="C292" s="155" t="s">
        <v>694</v>
      </c>
      <c r="D292" s="155" t="s">
        <v>496</v>
      </c>
      <c r="E292" s="155" t="s">
        <v>451</v>
      </c>
      <c r="F292" s="155" t="s">
        <v>451</v>
      </c>
      <c r="G292" s="155" t="s">
        <v>293</v>
      </c>
      <c r="H292" s="159" t="s">
        <v>380</v>
      </c>
      <c r="I292" s="155" t="s">
        <v>451</v>
      </c>
      <c r="J292" s="155" t="s">
        <v>451</v>
      </c>
      <c r="K292" s="161" t="s">
        <v>746</v>
      </c>
      <c r="L292" s="161" t="s">
        <v>756</v>
      </c>
      <c r="M292" s="159" t="str">
        <f>Liquids!$C$35&amp;" for "&amp;Liquids!$C$60&amp;" "&amp;Liquids!$C$52&amp;" minus "&amp;Liquids!$C$60&amp;" "&amp;Liquids!$C$51&amp;" to be delivered on the basis of "&amp;Liquids!$C$47&amp;" at the "&amp;Liquids!$C$44&amp;" for "&amp;Liquids!$C$80&amp;" and settled using "&amp;Liquids!$D$83&amp;" quoted in "&amp;UKGas!$D$74&amp;" per "&amp;Liquids!$C$87</f>
        <v>An agreement whereby a floating price is exchanged  for a fixed price over a specified period on a given product size price differential for 1% Low Sulphur Fuel Oil under the Platts Heading Barges FOB Rotterdam minus 1% Low Sulphur Fuel Oil under the Platts Heading Cargoes FOB NWE to be delivered on the basis of Free on Board at the North-West Europe for a period from the 1st calender day of the year to the last calender day of that year and settled using the arithemetic average of the daily official settlement prices for the liquid grade as published in the Platts European Marketscan quoted in United States Dollars per metric tonne (1,000kg)</v>
      </c>
      <c r="N292" s="153"/>
      <c r="O292" s="153"/>
      <c r="P292" s="153"/>
      <c r="Q292" s="153"/>
      <c r="R292" s="153"/>
      <c r="S292" s="153"/>
      <c r="T292" s="153"/>
      <c r="U292" s="153"/>
      <c r="V292" s="153"/>
      <c r="W292" s="153"/>
      <c r="X292" s="153"/>
      <c r="Y292" s="153"/>
      <c r="Z292" s="153"/>
      <c r="AA292" s="153"/>
      <c r="AB292" s="153"/>
      <c r="AC292" s="153"/>
      <c r="AD292" s="153"/>
      <c r="AE292" s="153"/>
      <c r="AF292" s="153"/>
      <c r="AG292" s="153"/>
      <c r="AH292" s="153"/>
      <c r="AI292" s="153"/>
      <c r="AJ292" s="153"/>
      <c r="AK292" s="153"/>
      <c r="AL292" s="153"/>
      <c r="AM292" s="153"/>
      <c r="AN292" s="153"/>
      <c r="AO292" s="153"/>
      <c r="AP292" s="153"/>
      <c r="AQ292" s="153"/>
      <c r="AR292" s="153"/>
      <c r="AS292" s="153"/>
      <c r="AT292" s="153"/>
      <c r="AU292" s="153"/>
      <c r="AV292" s="153"/>
      <c r="AW292" s="153"/>
      <c r="AX292" s="153"/>
      <c r="AY292" s="153"/>
      <c r="AZ292" s="153"/>
      <c r="BA292" s="153"/>
      <c r="BB292" s="153"/>
      <c r="BC292" s="153"/>
    </row>
    <row r="293" spans="1:55" s="140" customFormat="1" ht="51" x14ac:dyDescent="0.2">
      <c r="A293" s="161" t="s">
        <v>837</v>
      </c>
      <c r="B293" s="165" t="s">
        <v>244</v>
      </c>
      <c r="C293" s="155" t="s">
        <v>694</v>
      </c>
      <c r="D293" s="155" t="s">
        <v>683</v>
      </c>
      <c r="E293" s="155" t="s">
        <v>451</v>
      </c>
      <c r="F293" s="155" t="s">
        <v>451</v>
      </c>
      <c r="G293" s="155" t="s">
        <v>296</v>
      </c>
      <c r="H293" s="159" t="s">
        <v>380</v>
      </c>
      <c r="I293" s="155" t="s">
        <v>451</v>
      </c>
      <c r="J293" s="155" t="s">
        <v>451</v>
      </c>
      <c r="K293" s="161" t="s">
        <v>746</v>
      </c>
      <c r="L293" s="161" t="s">
        <v>756</v>
      </c>
      <c r="M293" s="159" t="str">
        <f>Liquids!$C$32&amp;" for "&amp;Liquids!$C$63&amp;" "&amp;Liquids!$C$50&amp;" to be delivered on the basis of "&amp;Liquids!$C$46&amp;" at the "&amp;Liquids!$C$44&amp;" for "&amp;Liquids!$C$78&amp;" and settled using "&amp;Liquids!$D$83&amp;" quoted in "&amp;UKGas!$D$74&amp;" per "&amp;Liquids!$C$87</f>
        <v>An agreement whereby a floating price is exchanged  for a fixed price over a specified period for EN590 0.05 % Sulphur Gasoil under the Platts Heading Cargoes CIF NWE Basis ARA to be delivered on the basis of Cost, Insurance and Freight at the North-West Europe for a period from the 1st calender day of the month to the last calender day of that month and settled using the arithemetic average of the daily official settlement prices for the liquid grade as published in the Platts European Marketscan quoted in United States Dollars per metric tonne (1,000kg)</v>
      </c>
      <c r="N293" s="153"/>
      <c r="O293" s="153"/>
      <c r="P293" s="153"/>
      <c r="Q293" s="153"/>
      <c r="R293" s="153"/>
      <c r="S293" s="153"/>
      <c r="T293" s="153"/>
      <c r="U293" s="153"/>
      <c r="V293" s="153"/>
      <c r="W293" s="153"/>
      <c r="X293" s="153"/>
      <c r="Y293" s="153"/>
      <c r="Z293" s="153"/>
      <c r="AA293" s="153"/>
      <c r="AB293" s="153"/>
      <c r="AC293" s="153"/>
      <c r="AD293" s="153"/>
      <c r="AE293" s="153"/>
      <c r="AF293" s="153"/>
      <c r="AG293" s="153"/>
      <c r="AH293" s="153"/>
      <c r="AI293" s="153"/>
      <c r="AJ293" s="153"/>
      <c r="AK293" s="153"/>
      <c r="AL293" s="153"/>
      <c r="AM293" s="153"/>
      <c r="AN293" s="153"/>
      <c r="AO293" s="153"/>
      <c r="AP293" s="153"/>
      <c r="AQ293" s="153"/>
      <c r="AR293" s="153"/>
      <c r="AS293" s="153"/>
      <c r="AT293" s="153"/>
      <c r="AU293" s="153"/>
      <c r="AV293" s="153"/>
      <c r="AW293" s="153"/>
      <c r="AX293" s="153"/>
      <c r="AY293" s="153"/>
      <c r="AZ293" s="153"/>
      <c r="BA293" s="153"/>
      <c r="BB293" s="153"/>
      <c r="BC293" s="153"/>
    </row>
    <row r="294" spans="1:55" s="140" customFormat="1" ht="51" x14ac:dyDescent="0.2">
      <c r="A294" s="161" t="s">
        <v>837</v>
      </c>
      <c r="B294" s="165" t="s">
        <v>244</v>
      </c>
      <c r="C294" s="155" t="s">
        <v>694</v>
      </c>
      <c r="D294" s="155" t="s">
        <v>683</v>
      </c>
      <c r="E294" s="155" t="s">
        <v>451</v>
      </c>
      <c r="F294" s="155" t="s">
        <v>451</v>
      </c>
      <c r="G294" s="155" t="s">
        <v>9</v>
      </c>
      <c r="H294" s="159" t="s">
        <v>380</v>
      </c>
      <c r="I294" s="155" t="s">
        <v>451</v>
      </c>
      <c r="J294" s="155" t="s">
        <v>451</v>
      </c>
      <c r="K294" s="161" t="s">
        <v>746</v>
      </c>
      <c r="L294" s="161" t="s">
        <v>756</v>
      </c>
      <c r="M294" s="159" t="str">
        <f>Liquids!$C$32&amp;" for "&amp;Liquids!$C$63&amp;" "&amp;Liquids!$C$50&amp;" to be delivered on the basis of "&amp;Liquids!$C$46&amp;" at the "&amp;Liquids!$C$44&amp;" for "&amp;Liquids!$C$79&amp;" and settled using "&amp;Liquids!$D$83&amp;" quoted in "&amp;UKGas!$D$74&amp;" per "&amp;Liquids!$C$87</f>
        <v>An agreement whereby a floating price is exchanged  for a fixed price over a specified period for EN590 0.05 % Sulphur Gasoil under the Platts Heading Cargoes CIF NWE Basis ARA to be delivered on the basis of Cost, Insurance and Freight at the North-West Europe for a period from the 1st calender day of the quarter to the last calender day of that quarter and settled using the arithemetic average of the daily official settlement prices for the liquid grade as published in the Platts European Marketscan quoted in United States Dollars per metric tonne (1,000kg)</v>
      </c>
      <c r="N294" s="153"/>
      <c r="O294" s="153"/>
      <c r="P294" s="153"/>
      <c r="Q294" s="153"/>
      <c r="R294" s="153"/>
      <c r="S294" s="153"/>
      <c r="T294" s="153"/>
      <c r="U294" s="153"/>
      <c r="V294" s="153"/>
      <c r="W294" s="153"/>
      <c r="X294" s="153"/>
      <c r="Y294" s="153"/>
      <c r="Z294" s="153"/>
      <c r="AA294" s="153"/>
      <c r="AB294" s="153"/>
      <c r="AC294" s="153"/>
      <c r="AD294" s="153"/>
      <c r="AE294" s="153"/>
      <c r="AF294" s="153"/>
      <c r="AG294" s="153"/>
      <c r="AH294" s="153"/>
      <c r="AI294" s="153"/>
      <c r="AJ294" s="153"/>
      <c r="AK294" s="153"/>
      <c r="AL294" s="153"/>
      <c r="AM294" s="153"/>
      <c r="AN294" s="153"/>
      <c r="AO294" s="153"/>
      <c r="AP294" s="153"/>
      <c r="AQ294" s="153"/>
      <c r="AR294" s="153"/>
      <c r="AS294" s="153"/>
      <c r="AT294" s="153"/>
      <c r="AU294" s="153"/>
      <c r="AV294" s="153"/>
      <c r="AW294" s="153"/>
      <c r="AX294" s="153"/>
      <c r="AY294" s="153"/>
      <c r="AZ294" s="153"/>
      <c r="BA294" s="153"/>
      <c r="BB294" s="153"/>
      <c r="BC294" s="153"/>
    </row>
    <row r="295" spans="1:55" s="140" customFormat="1" ht="51" x14ac:dyDescent="0.2">
      <c r="A295" s="161" t="s">
        <v>837</v>
      </c>
      <c r="B295" s="165" t="s">
        <v>244</v>
      </c>
      <c r="C295" s="155" t="s">
        <v>694</v>
      </c>
      <c r="D295" s="155" t="s">
        <v>683</v>
      </c>
      <c r="E295" s="155" t="s">
        <v>451</v>
      </c>
      <c r="F295" s="155" t="s">
        <v>451</v>
      </c>
      <c r="G295" s="155" t="s">
        <v>293</v>
      </c>
      <c r="H295" s="159" t="s">
        <v>380</v>
      </c>
      <c r="I295" s="155" t="s">
        <v>451</v>
      </c>
      <c r="J295" s="155" t="s">
        <v>451</v>
      </c>
      <c r="K295" s="161" t="s">
        <v>746</v>
      </c>
      <c r="L295" s="161" t="s">
        <v>756</v>
      </c>
      <c r="M295" s="159" t="str">
        <f>Liquids!$C$32&amp;" for "&amp;Liquids!$C$63&amp;" "&amp;Liquids!$C$50&amp;" to be delivered on the basis of "&amp;Liquids!$C$46&amp;" at the "&amp;Liquids!$C$44&amp;" for "&amp;Liquids!$C$80&amp;" and settled using "&amp;Liquids!$D$83&amp;" quoted in "&amp;UKGas!$D$74&amp;" per "&amp;Liquids!$C$87</f>
        <v>An agreement whereby a floating price is exchanged  for a fixed price over a specified period for EN590 0.05 % Sulphur Gasoil under the Platts Heading Cargoes CIF NWE Basis ARA to be delivered on the basis of Cost, Insurance and Freight at the North-West Europe for a period from the 1st calender day of the year to the last calender day of that year and settled using the arithemetic average of the daily official settlement prices for the liquid grade as published in the Platts European Marketscan quoted in United States Dollars per metric tonne (1,000kg)</v>
      </c>
      <c r="N295" s="153"/>
      <c r="O295" s="153"/>
      <c r="P295" s="153"/>
      <c r="Q295" s="153"/>
      <c r="R295" s="153"/>
      <c r="S295" s="153"/>
      <c r="T295" s="153"/>
      <c r="U295" s="153"/>
      <c r="V295" s="153"/>
      <c r="W295" s="153"/>
      <c r="X295" s="153"/>
      <c r="Y295" s="153"/>
      <c r="Z295" s="153"/>
      <c r="AA295" s="153"/>
      <c r="AB295" s="153"/>
      <c r="AC295" s="153"/>
      <c r="AD295" s="153"/>
      <c r="AE295" s="153"/>
      <c r="AF295" s="153"/>
      <c r="AG295" s="153"/>
      <c r="AH295" s="153"/>
      <c r="AI295" s="153"/>
      <c r="AJ295" s="153"/>
      <c r="AK295" s="153"/>
      <c r="AL295" s="153"/>
      <c r="AM295" s="153"/>
      <c r="AN295" s="153"/>
      <c r="AO295" s="153"/>
      <c r="AP295" s="153"/>
      <c r="AQ295" s="153"/>
      <c r="AR295" s="153"/>
      <c r="AS295" s="153"/>
      <c r="AT295" s="153"/>
      <c r="AU295" s="153"/>
      <c r="AV295" s="153"/>
      <c r="AW295" s="153"/>
      <c r="AX295" s="153"/>
      <c r="AY295" s="153"/>
      <c r="AZ295" s="153"/>
      <c r="BA295" s="153"/>
      <c r="BB295" s="153"/>
      <c r="BC295" s="153"/>
    </row>
    <row r="296" spans="1:55" s="140" customFormat="1" ht="51" x14ac:dyDescent="0.2">
      <c r="A296" s="161" t="s">
        <v>837</v>
      </c>
      <c r="B296" s="165" t="s">
        <v>245</v>
      </c>
      <c r="C296" s="155" t="s">
        <v>694</v>
      </c>
      <c r="D296" s="155" t="s">
        <v>683</v>
      </c>
      <c r="E296" s="155" t="s">
        <v>451</v>
      </c>
      <c r="F296" s="155" t="s">
        <v>451</v>
      </c>
      <c r="G296" s="155" t="s">
        <v>296</v>
      </c>
      <c r="H296" s="159" t="s">
        <v>380</v>
      </c>
      <c r="I296" s="155" t="s">
        <v>451</v>
      </c>
      <c r="J296" s="155" t="s">
        <v>451</v>
      </c>
      <c r="K296" s="161" t="s">
        <v>746</v>
      </c>
      <c r="L296" s="161" t="s">
        <v>756</v>
      </c>
      <c r="M296" s="159" t="str">
        <f>Liquids!$C$32&amp;" for "&amp;Liquids!$C$62&amp;" "&amp;Liquids!$C$51&amp;" to be delivered on the basis of "&amp;Liquids!$C$47&amp;" at the "&amp;Liquids!$C$39&amp;" for "&amp;Liquids!$C$78&amp;" and settled using "&amp;Liquids!$D$83&amp;" quoted in "&amp;UKGas!$D$74&amp;" per "&amp;Liquids!$C$87</f>
        <v>An agreement whereby a floating price is exchanged  for a fixed price over a specified period for 0.2% Sulphur Gasoil under the Platts Heading Cargoes FOB NWE to be delivered on the basis of Free on Board at the Amsterdam - Rotterdam - Antwerp  for a period from the 1st calender day of the month to the last calender day of that month and settled using the arithemetic average of the daily official settlement prices for the liquid grade as published in the Platts European Marketscan quoted in United States Dollars per metric tonne (1,000kg)</v>
      </c>
      <c r="N296" s="153"/>
      <c r="O296" s="153"/>
      <c r="P296" s="153"/>
      <c r="Q296" s="153"/>
      <c r="R296" s="153"/>
      <c r="S296" s="153"/>
      <c r="T296" s="153"/>
      <c r="U296" s="153"/>
      <c r="V296" s="153"/>
      <c r="W296" s="153"/>
      <c r="X296" s="153"/>
      <c r="Y296" s="153"/>
      <c r="Z296" s="153"/>
      <c r="AA296" s="153"/>
      <c r="AB296" s="153"/>
      <c r="AC296" s="153"/>
      <c r="AD296" s="153"/>
      <c r="AE296" s="153"/>
      <c r="AF296" s="153"/>
      <c r="AG296" s="153"/>
      <c r="AH296" s="153"/>
      <c r="AI296" s="153"/>
      <c r="AJ296" s="153"/>
      <c r="AK296" s="153"/>
      <c r="AL296" s="153"/>
      <c r="AM296" s="153"/>
      <c r="AN296" s="153"/>
      <c r="AO296" s="153"/>
      <c r="AP296" s="153"/>
      <c r="AQ296" s="153"/>
      <c r="AR296" s="153"/>
      <c r="AS296" s="153"/>
      <c r="AT296" s="153"/>
      <c r="AU296" s="153"/>
      <c r="AV296" s="153"/>
      <c r="AW296" s="153"/>
      <c r="AX296" s="153"/>
      <c r="AY296" s="153"/>
      <c r="AZ296" s="153"/>
      <c r="BA296" s="153"/>
      <c r="BB296" s="153"/>
      <c r="BC296" s="153"/>
    </row>
    <row r="297" spans="1:55" s="140" customFormat="1" ht="51" x14ac:dyDescent="0.2">
      <c r="A297" s="161" t="s">
        <v>837</v>
      </c>
      <c r="B297" s="165" t="s">
        <v>245</v>
      </c>
      <c r="C297" s="155" t="s">
        <v>694</v>
      </c>
      <c r="D297" s="155" t="s">
        <v>683</v>
      </c>
      <c r="E297" s="155" t="s">
        <v>451</v>
      </c>
      <c r="F297" s="155" t="s">
        <v>451</v>
      </c>
      <c r="G297" s="155" t="s">
        <v>9</v>
      </c>
      <c r="H297" s="159" t="s">
        <v>380</v>
      </c>
      <c r="I297" s="155" t="s">
        <v>451</v>
      </c>
      <c r="J297" s="155" t="s">
        <v>451</v>
      </c>
      <c r="K297" s="161" t="s">
        <v>746</v>
      </c>
      <c r="L297" s="161" t="s">
        <v>756</v>
      </c>
      <c r="M297" s="159" t="str">
        <f>Liquids!$C$32&amp;" for "&amp;Liquids!$C$62&amp;" "&amp;Liquids!$C$51&amp;" to be delivered on the basis of "&amp;Liquids!$C$47&amp;" at the "&amp;Liquids!$C$39&amp;" for "&amp;Liquids!$C$79&amp;" and settled using "&amp;Liquids!$D$83&amp;" quoted in "&amp;UKGas!$D$74&amp;" per "&amp;Liquids!$C$87</f>
        <v>An agreement whereby a floating price is exchanged  for a fixed price over a specified period for 0.2% Sulphur Gasoil under the Platts Heading Cargoes FOB NWE to be delivered on the basis of Free on Board at the Amsterdam - Rotterdam - Antwerp  for a period from the 1st calender day of the quarter to the last calender day of that quarter and settled using the arithemetic average of the daily official settlement prices for the liquid grade as published in the Platts European Marketscan quoted in United States Dollars per metric tonne (1,000kg)</v>
      </c>
      <c r="N297" s="153"/>
      <c r="O297" s="153"/>
      <c r="P297" s="153"/>
      <c r="Q297" s="153"/>
      <c r="R297" s="153"/>
      <c r="S297" s="153"/>
      <c r="T297" s="153"/>
      <c r="U297" s="153"/>
      <c r="V297" s="153"/>
      <c r="W297" s="153"/>
      <c r="X297" s="153"/>
      <c r="Y297" s="153"/>
      <c r="Z297" s="153"/>
      <c r="AA297" s="153"/>
      <c r="AB297" s="153"/>
      <c r="AC297" s="153"/>
      <c r="AD297" s="153"/>
      <c r="AE297" s="153"/>
      <c r="AF297" s="153"/>
      <c r="AG297" s="153"/>
      <c r="AH297" s="153"/>
      <c r="AI297" s="153"/>
      <c r="AJ297" s="153"/>
      <c r="AK297" s="153"/>
      <c r="AL297" s="153"/>
      <c r="AM297" s="153"/>
      <c r="AN297" s="153"/>
      <c r="AO297" s="153"/>
      <c r="AP297" s="153"/>
      <c r="AQ297" s="153"/>
      <c r="AR297" s="153"/>
      <c r="AS297" s="153"/>
      <c r="AT297" s="153"/>
      <c r="AU297" s="153"/>
      <c r="AV297" s="153"/>
      <c r="AW297" s="153"/>
      <c r="AX297" s="153"/>
      <c r="AY297" s="153"/>
      <c r="AZ297" s="153"/>
      <c r="BA297" s="153"/>
      <c r="BB297" s="153"/>
      <c r="BC297" s="153"/>
    </row>
    <row r="298" spans="1:55" s="140" customFormat="1" ht="51" x14ac:dyDescent="0.2">
      <c r="A298" s="161" t="s">
        <v>837</v>
      </c>
      <c r="B298" s="165" t="s">
        <v>245</v>
      </c>
      <c r="C298" s="155" t="s">
        <v>694</v>
      </c>
      <c r="D298" s="155" t="s">
        <v>683</v>
      </c>
      <c r="E298" s="155" t="s">
        <v>451</v>
      </c>
      <c r="F298" s="155" t="s">
        <v>451</v>
      </c>
      <c r="G298" s="155" t="s">
        <v>293</v>
      </c>
      <c r="H298" s="159" t="s">
        <v>380</v>
      </c>
      <c r="I298" s="155" t="s">
        <v>451</v>
      </c>
      <c r="J298" s="155" t="s">
        <v>451</v>
      </c>
      <c r="K298" s="161" t="s">
        <v>746</v>
      </c>
      <c r="L298" s="161" t="s">
        <v>756</v>
      </c>
      <c r="M298" s="159" t="str">
        <f>Liquids!$C$32&amp;" for "&amp;Liquids!$C$62&amp;" "&amp;Liquids!$C$51&amp;" to be delivered on the basis of "&amp;Liquids!$C$47&amp;" at the "&amp;Liquids!$C$39&amp;" for "&amp;Liquids!$C$80&amp;" and settled using "&amp;Liquids!$D$83&amp;" quoted in "&amp;UKGas!$D$74&amp;" per "&amp;Liquids!$C$87</f>
        <v>An agreement whereby a floating price is exchanged  for a fixed price over a specified period for 0.2% Sulphur Gasoil under the Platts Heading Cargoes FOB NWE to be delivered on the basis of Free on Board at the Amsterdam - Rotterdam - Antwerp  for a period from the 1st calender day of the year to the last calender day of that year and settled using the arithemetic average of the daily official settlement prices for the liquid grade as published in the Platts European Marketscan quoted in United States Dollars per metric tonne (1,000kg)</v>
      </c>
      <c r="N298" s="153"/>
      <c r="O298" s="153"/>
      <c r="P298" s="153"/>
      <c r="Q298" s="153"/>
      <c r="R298" s="153"/>
      <c r="S298" s="153"/>
      <c r="T298" s="153"/>
      <c r="U298" s="153"/>
      <c r="V298" s="153"/>
      <c r="W298" s="153"/>
      <c r="X298" s="153"/>
      <c r="Y298" s="153"/>
      <c r="Z298" s="153"/>
      <c r="AA298" s="153"/>
      <c r="AB298" s="153"/>
      <c r="AC298" s="153"/>
      <c r="AD298" s="153"/>
      <c r="AE298" s="153"/>
      <c r="AF298" s="153"/>
      <c r="AG298" s="153"/>
      <c r="AH298" s="153"/>
      <c r="AI298" s="153"/>
      <c r="AJ298" s="153"/>
      <c r="AK298" s="153"/>
      <c r="AL298" s="153"/>
      <c r="AM298" s="153"/>
      <c r="AN298" s="153"/>
      <c r="AO298" s="153"/>
      <c r="AP298" s="153"/>
      <c r="AQ298" s="153"/>
      <c r="AR298" s="153"/>
      <c r="AS298" s="153"/>
      <c r="AT298" s="153"/>
      <c r="AU298" s="153"/>
      <c r="AV298" s="153"/>
      <c r="AW298" s="153"/>
      <c r="AX298" s="153"/>
      <c r="AY298" s="153"/>
      <c r="AZ298" s="153"/>
      <c r="BA298" s="153"/>
      <c r="BB298" s="153"/>
      <c r="BC298" s="153"/>
    </row>
    <row r="299" spans="1:55" s="140" customFormat="1" ht="51" x14ac:dyDescent="0.2">
      <c r="A299" s="161" t="s">
        <v>837</v>
      </c>
      <c r="B299" s="165" t="s">
        <v>246</v>
      </c>
      <c r="C299" s="155" t="s">
        <v>694</v>
      </c>
      <c r="D299" s="155" t="s">
        <v>683</v>
      </c>
      <c r="E299" s="155" t="s">
        <v>451</v>
      </c>
      <c r="F299" s="155" t="s">
        <v>451</v>
      </c>
      <c r="G299" s="155" t="s">
        <v>296</v>
      </c>
      <c r="H299" s="159" t="s">
        <v>385</v>
      </c>
      <c r="I299" s="155" t="s">
        <v>451</v>
      </c>
      <c r="J299" s="155" t="s">
        <v>451</v>
      </c>
      <c r="K299" s="161" t="s">
        <v>746</v>
      </c>
      <c r="L299" s="161" t="s">
        <v>756</v>
      </c>
      <c r="M299" s="159" t="str">
        <f>Liquids!$C$32&amp;" for "&amp;Liquids!$C$70&amp;" "&amp;Liquids!$C$53&amp;" to be delivered on the basis of "&amp;Liquids!$C$46&amp;" at the "&amp;Liquids!$C$39&amp;" for "&amp;Liquids!$C$78&amp;" and settled using "&amp;Liquids!$D$85&amp;" quoted in "&amp;UKGas!$D$74&amp;" per "&amp;Liquids!$C$87</f>
        <v>An agreement whereby a floating price is exchanged  for a fixed price over a specified period for Propane under the Argus Heading 'Propane' in the section entitled 'Europe' to be delivered on the basis of Cost, Insurance and Freight at the Amsterdam - Rotterdam - Antwerp  for a period from the 1st calender day of the month to the last calender day of that month and settled using the arithemetic average of the daily official settlement prices for the liquid grade as published in the Argus International LPG report publication quoted in United States Dollars per metric tonne (1,000kg)</v>
      </c>
      <c r="N299" s="153"/>
      <c r="O299" s="153"/>
      <c r="P299" s="153"/>
      <c r="Q299" s="153"/>
      <c r="R299" s="153"/>
      <c r="S299" s="153"/>
      <c r="T299" s="153"/>
      <c r="U299" s="153"/>
      <c r="V299" s="153"/>
      <c r="W299" s="153"/>
      <c r="X299" s="153"/>
      <c r="Y299" s="153"/>
      <c r="Z299" s="153"/>
      <c r="AA299" s="153"/>
      <c r="AB299" s="153"/>
      <c r="AC299" s="153"/>
      <c r="AD299" s="153"/>
      <c r="AE299" s="153"/>
      <c r="AF299" s="153"/>
      <c r="AG299" s="153"/>
      <c r="AH299" s="153"/>
      <c r="AI299" s="153"/>
      <c r="AJ299" s="153"/>
      <c r="AK299" s="153"/>
      <c r="AL299" s="153"/>
      <c r="AM299" s="153"/>
      <c r="AN299" s="153"/>
      <c r="AO299" s="153"/>
      <c r="AP299" s="153"/>
      <c r="AQ299" s="153"/>
      <c r="AR299" s="153"/>
      <c r="AS299" s="153"/>
      <c r="AT299" s="153"/>
      <c r="AU299" s="153"/>
      <c r="AV299" s="153"/>
      <c r="AW299" s="153"/>
      <c r="AX299" s="153"/>
      <c r="AY299" s="153"/>
      <c r="AZ299" s="153"/>
      <c r="BA299" s="153"/>
      <c r="BB299" s="153"/>
      <c r="BC299" s="153"/>
    </row>
    <row r="300" spans="1:55" s="140" customFormat="1" ht="51" x14ac:dyDescent="0.2">
      <c r="A300" s="161" t="s">
        <v>837</v>
      </c>
      <c r="B300" s="165" t="s">
        <v>246</v>
      </c>
      <c r="C300" s="155" t="s">
        <v>694</v>
      </c>
      <c r="D300" s="155" t="s">
        <v>683</v>
      </c>
      <c r="E300" s="155" t="s">
        <v>451</v>
      </c>
      <c r="F300" s="155" t="s">
        <v>451</v>
      </c>
      <c r="G300" s="155" t="s">
        <v>9</v>
      </c>
      <c r="H300" s="159" t="s">
        <v>385</v>
      </c>
      <c r="I300" s="155" t="s">
        <v>451</v>
      </c>
      <c r="J300" s="155" t="s">
        <v>451</v>
      </c>
      <c r="K300" s="161" t="s">
        <v>746</v>
      </c>
      <c r="L300" s="161" t="s">
        <v>756</v>
      </c>
      <c r="M300" s="159" t="str">
        <f>Liquids!$C$32&amp;" for "&amp;Liquids!$C$70&amp;" "&amp;Liquids!$C$53&amp;" to be delivered on the basis of "&amp;Liquids!$C$46&amp;" at the "&amp;Liquids!$C$39&amp;" for "&amp;Liquids!$C$79&amp;" and settled using "&amp;Liquids!$D$85&amp;" quoted in "&amp;UKGas!$D$74&amp;" per "&amp;Liquids!$C$87</f>
        <v>An agreement whereby a floating price is exchanged  for a fixed price over a specified period for Propane under the Argus Heading 'Propane' in the section entitled 'Europe' to be delivered on the basis of Cost, Insurance and Freight at the Amsterdam - Rotterdam - Antwerp  for a period from the 1st calender day of the quarter to the last calender day of that quarter and settled using the arithemetic average of the daily official settlement prices for the liquid grade as published in the Argus International LPG report publication quoted in United States Dollars per metric tonne (1,000kg)</v>
      </c>
      <c r="N300" s="153"/>
      <c r="O300" s="153"/>
      <c r="P300" s="153"/>
      <c r="Q300" s="153"/>
      <c r="R300" s="153"/>
      <c r="S300" s="153"/>
      <c r="T300" s="153"/>
      <c r="U300" s="153"/>
      <c r="V300" s="153"/>
      <c r="W300" s="153"/>
      <c r="X300" s="153"/>
      <c r="Y300" s="153"/>
      <c r="Z300" s="153"/>
      <c r="AA300" s="153"/>
      <c r="AB300" s="153"/>
      <c r="AC300" s="153"/>
      <c r="AD300" s="153"/>
      <c r="AE300" s="153"/>
      <c r="AF300" s="153"/>
      <c r="AG300" s="153"/>
      <c r="AH300" s="153"/>
      <c r="AI300" s="153"/>
      <c r="AJ300" s="153"/>
      <c r="AK300" s="153"/>
      <c r="AL300" s="153"/>
      <c r="AM300" s="153"/>
      <c r="AN300" s="153"/>
      <c r="AO300" s="153"/>
      <c r="AP300" s="153"/>
      <c r="AQ300" s="153"/>
      <c r="AR300" s="153"/>
      <c r="AS300" s="153"/>
      <c r="AT300" s="153"/>
      <c r="AU300" s="153"/>
      <c r="AV300" s="153"/>
      <c r="AW300" s="153"/>
      <c r="AX300" s="153"/>
      <c r="AY300" s="153"/>
      <c r="AZ300" s="153"/>
      <c r="BA300" s="153"/>
      <c r="BB300" s="153"/>
      <c r="BC300" s="153"/>
    </row>
    <row r="301" spans="1:55" s="140" customFormat="1" ht="51" x14ac:dyDescent="0.2">
      <c r="A301" s="161" t="s">
        <v>837</v>
      </c>
      <c r="B301" s="165" t="s">
        <v>246</v>
      </c>
      <c r="C301" s="155" t="s">
        <v>694</v>
      </c>
      <c r="D301" s="155" t="s">
        <v>683</v>
      </c>
      <c r="E301" s="155" t="s">
        <v>451</v>
      </c>
      <c r="F301" s="155" t="s">
        <v>451</v>
      </c>
      <c r="G301" s="155" t="s">
        <v>293</v>
      </c>
      <c r="H301" s="159" t="s">
        <v>385</v>
      </c>
      <c r="I301" s="155" t="s">
        <v>451</v>
      </c>
      <c r="J301" s="155" t="s">
        <v>451</v>
      </c>
      <c r="K301" s="161" t="s">
        <v>746</v>
      </c>
      <c r="L301" s="161" t="s">
        <v>756</v>
      </c>
      <c r="M301" s="159" t="str">
        <f>Liquids!$C$32&amp;" for "&amp;Liquids!$C$70&amp;" "&amp;Liquids!$C$53&amp;" to be delivered on the basis of "&amp;Liquids!$C$46&amp;" at the "&amp;Liquids!$C$39&amp;" for "&amp;Liquids!$C$80&amp;" and settled using "&amp;Liquids!$D$85&amp;" quoted in "&amp;UKGas!$D$74&amp;" per "&amp;Liquids!$C$87</f>
        <v>An agreement whereby a floating price is exchanged  for a fixed price over a specified period for Propane under the Argus Heading 'Propane' in the section entitled 'Europe' to be delivered on the basis of Cost, Insurance and Freight at the Amsterdam - Rotterdam - Antwerp  for a period from the 1st calender day of the year to the last calender day of that year and settled using the arithemetic average of the daily official settlement prices for the liquid grade as published in the Argus International LPG report publication quoted in United States Dollars per metric tonne (1,000kg)</v>
      </c>
      <c r="N301" s="153"/>
      <c r="O301" s="153"/>
      <c r="P301" s="153"/>
      <c r="Q301" s="153"/>
      <c r="R301" s="153"/>
      <c r="S301" s="153"/>
      <c r="T301" s="153"/>
      <c r="U301" s="153"/>
      <c r="V301" s="153"/>
      <c r="W301" s="153"/>
      <c r="X301" s="153"/>
      <c r="Y301" s="153"/>
      <c r="Z301" s="153"/>
      <c r="AA301" s="153"/>
      <c r="AB301" s="153"/>
      <c r="AC301" s="153"/>
      <c r="AD301" s="153"/>
      <c r="AE301" s="153"/>
      <c r="AF301" s="153"/>
      <c r="AG301" s="153"/>
      <c r="AH301" s="153"/>
      <c r="AI301" s="153"/>
      <c r="AJ301" s="153"/>
      <c r="AK301" s="153"/>
      <c r="AL301" s="153"/>
      <c r="AM301" s="153"/>
      <c r="AN301" s="153"/>
      <c r="AO301" s="153"/>
      <c r="AP301" s="153"/>
      <c r="AQ301" s="153"/>
      <c r="AR301" s="153"/>
      <c r="AS301" s="153"/>
      <c r="AT301" s="153"/>
      <c r="AU301" s="153"/>
      <c r="AV301" s="153"/>
      <c r="AW301" s="153"/>
      <c r="AX301" s="153"/>
      <c r="AY301" s="153"/>
      <c r="AZ301" s="153"/>
      <c r="BA301" s="153"/>
      <c r="BB301" s="153"/>
      <c r="BC301" s="153"/>
    </row>
    <row r="302" spans="1:55" s="140" customFormat="1" ht="51" x14ac:dyDescent="0.2">
      <c r="A302" s="161" t="s">
        <v>837</v>
      </c>
      <c r="B302" s="166" t="s">
        <v>406</v>
      </c>
      <c r="C302" s="155" t="s">
        <v>694</v>
      </c>
      <c r="D302" s="155" t="s">
        <v>242</v>
      </c>
      <c r="E302" s="155" t="s">
        <v>451</v>
      </c>
      <c r="F302" s="155" t="s">
        <v>451</v>
      </c>
      <c r="G302" s="155" t="s">
        <v>296</v>
      </c>
      <c r="H302" s="159" t="s">
        <v>686</v>
      </c>
      <c r="I302" s="155" t="s">
        <v>451</v>
      </c>
      <c r="J302" s="155" t="s">
        <v>451</v>
      </c>
      <c r="K302" s="161" t="s">
        <v>746</v>
      </c>
      <c r="L302" s="161" t="s">
        <v>326</v>
      </c>
      <c r="M302" s="160" t="str">
        <f>Liquids!$C$33&amp;" for "&amp;Liquids!$C$64&amp;" for "&amp;Liquids!$C$78&amp;" and settled using "&amp;Liquids!$D$82&amp;" quoted in "&amp;UKGas!$D$74&amp;" per "&amp;Liquids!$C$87</f>
        <v>An agreement whereby a floating price is exchanged  for a fixed price over a specified period on a given product price differential for IPE Gasoil/Brent Crack for a period from the 1st calender day of the month to the last calender day of that month and settled using the arithmetic average of the daily official settlement prices for the first month IPE contract as reported in the Platts European Marketscan quoted in United States Dollars per metric tonne (1,000kg)</v>
      </c>
      <c r="N302" s="153"/>
      <c r="O302" s="153"/>
      <c r="P302" s="153"/>
      <c r="Q302" s="153"/>
      <c r="R302" s="153"/>
      <c r="S302" s="153"/>
      <c r="T302" s="153"/>
      <c r="U302" s="153"/>
      <c r="V302" s="153"/>
      <c r="W302" s="153"/>
      <c r="X302" s="153"/>
      <c r="Y302" s="153"/>
      <c r="Z302" s="153"/>
      <c r="AA302" s="153"/>
      <c r="AB302" s="153"/>
      <c r="AC302" s="153"/>
      <c r="AD302" s="153"/>
      <c r="AE302" s="153"/>
      <c r="AF302" s="153"/>
      <c r="AG302" s="153"/>
      <c r="AH302" s="153"/>
      <c r="AI302" s="153"/>
      <c r="AJ302" s="153"/>
      <c r="AK302" s="153"/>
      <c r="AL302" s="153"/>
      <c r="AM302" s="153"/>
      <c r="AN302" s="153"/>
      <c r="AO302" s="153"/>
      <c r="AP302" s="153"/>
      <c r="AQ302" s="153"/>
      <c r="AR302" s="153"/>
      <c r="AS302" s="153"/>
      <c r="AT302" s="153"/>
      <c r="AU302" s="153"/>
      <c r="AV302" s="153"/>
      <c r="AW302" s="153"/>
      <c r="AX302" s="153"/>
      <c r="AY302" s="153"/>
      <c r="AZ302" s="153"/>
      <c r="BA302" s="153"/>
      <c r="BB302" s="153"/>
      <c r="BC302" s="153"/>
    </row>
    <row r="303" spans="1:55" s="140" customFormat="1" ht="51" x14ac:dyDescent="0.2">
      <c r="A303" s="161" t="s">
        <v>837</v>
      </c>
      <c r="B303" s="166" t="s">
        <v>406</v>
      </c>
      <c r="C303" s="155" t="s">
        <v>694</v>
      </c>
      <c r="D303" s="155" t="s">
        <v>242</v>
      </c>
      <c r="E303" s="155" t="s">
        <v>451</v>
      </c>
      <c r="F303" s="155" t="s">
        <v>451</v>
      </c>
      <c r="G303" s="155" t="s">
        <v>9</v>
      </c>
      <c r="H303" s="159" t="s">
        <v>686</v>
      </c>
      <c r="I303" s="155" t="s">
        <v>451</v>
      </c>
      <c r="J303" s="155" t="s">
        <v>451</v>
      </c>
      <c r="K303" s="161" t="s">
        <v>746</v>
      </c>
      <c r="L303" s="161" t="s">
        <v>326</v>
      </c>
      <c r="M303" s="160" t="str">
        <f>Liquids!$C$33&amp;" for "&amp;Liquids!$C$64&amp;" for "&amp;Liquids!$C$79&amp;" and settled using "&amp;Liquids!$D$82&amp;" quoted in "&amp;UKGas!$D$74&amp;" per "&amp;Liquids!$C$87</f>
        <v>An agreement whereby a floating price is exchanged  for a fixed price over a specified period on a given product price differential for IPE Gasoil/Brent Crack for a period from the 1st calender day of the quarter to the last calender day of that quarter and settled using the arithmetic average of the daily official settlement prices for the first month IPE contract as reported in the Platts European Marketscan quoted in United States Dollars per metric tonne (1,000kg)</v>
      </c>
      <c r="N303" s="153"/>
      <c r="O303" s="153"/>
      <c r="P303" s="153"/>
      <c r="Q303" s="153"/>
      <c r="R303" s="153"/>
      <c r="S303" s="153"/>
      <c r="T303" s="153"/>
      <c r="U303" s="153"/>
      <c r="V303" s="153"/>
      <c r="W303" s="153"/>
      <c r="X303" s="153"/>
      <c r="Y303" s="153"/>
      <c r="Z303" s="153"/>
      <c r="AA303" s="153"/>
      <c r="AB303" s="153"/>
      <c r="AC303" s="153"/>
      <c r="AD303" s="153"/>
      <c r="AE303" s="153"/>
      <c r="AF303" s="153"/>
      <c r="AG303" s="153"/>
      <c r="AH303" s="153"/>
      <c r="AI303" s="153"/>
      <c r="AJ303" s="153"/>
      <c r="AK303" s="153"/>
      <c r="AL303" s="153"/>
      <c r="AM303" s="153"/>
      <c r="AN303" s="153"/>
      <c r="AO303" s="153"/>
      <c r="AP303" s="153"/>
      <c r="AQ303" s="153"/>
      <c r="AR303" s="153"/>
      <c r="AS303" s="153"/>
      <c r="AT303" s="153"/>
      <c r="AU303" s="153"/>
      <c r="AV303" s="153"/>
      <c r="AW303" s="153"/>
      <c r="AX303" s="153"/>
      <c r="AY303" s="153"/>
      <c r="AZ303" s="153"/>
      <c r="BA303" s="153"/>
      <c r="BB303" s="153"/>
      <c r="BC303" s="153"/>
    </row>
    <row r="304" spans="1:55" s="140" customFormat="1" ht="51" x14ac:dyDescent="0.2">
      <c r="A304" s="161" t="s">
        <v>837</v>
      </c>
      <c r="B304" s="166" t="s">
        <v>406</v>
      </c>
      <c r="C304" s="155" t="s">
        <v>694</v>
      </c>
      <c r="D304" s="155" t="s">
        <v>242</v>
      </c>
      <c r="E304" s="155" t="s">
        <v>451</v>
      </c>
      <c r="F304" s="155" t="s">
        <v>451</v>
      </c>
      <c r="G304" s="155" t="s">
        <v>293</v>
      </c>
      <c r="H304" s="159" t="s">
        <v>686</v>
      </c>
      <c r="I304" s="155" t="s">
        <v>451</v>
      </c>
      <c r="J304" s="155" t="s">
        <v>451</v>
      </c>
      <c r="K304" s="161" t="s">
        <v>746</v>
      </c>
      <c r="L304" s="161" t="s">
        <v>326</v>
      </c>
      <c r="M304" s="160" t="str">
        <f>Liquids!$C$33&amp;" for "&amp;Liquids!$C$64&amp;" for "&amp;Liquids!$C$80&amp;" and settled using "&amp;Liquids!$D$82&amp;" quoted in "&amp;UKGas!$D$74&amp;" per "&amp;Liquids!$C$87</f>
        <v>An agreement whereby a floating price is exchanged  for a fixed price over a specified period on a given product price differential for IPE Gasoil/Brent Crack for a period from the 1st calender day of the year to the last calender day of that year and settled using the arithmetic average of the daily official settlement prices for the first month IPE contract as reported in the Platts European Marketscan quoted in United States Dollars per metric tonne (1,000kg)</v>
      </c>
      <c r="N304" s="153"/>
      <c r="O304" s="153"/>
      <c r="P304" s="153"/>
      <c r="Q304" s="153"/>
      <c r="R304" s="153"/>
      <c r="S304" s="153"/>
      <c r="T304" s="153"/>
      <c r="U304" s="153"/>
      <c r="V304" s="153"/>
      <c r="W304" s="153"/>
      <c r="X304" s="153"/>
      <c r="Y304" s="153"/>
      <c r="Z304" s="153"/>
      <c r="AA304" s="153"/>
      <c r="AB304" s="153"/>
      <c r="AC304" s="153"/>
      <c r="AD304" s="153"/>
      <c r="AE304" s="153"/>
      <c r="AF304" s="153"/>
      <c r="AG304" s="153"/>
      <c r="AH304" s="153"/>
      <c r="AI304" s="153"/>
      <c r="AJ304" s="153"/>
      <c r="AK304" s="153"/>
      <c r="AL304" s="153"/>
      <c r="AM304" s="153"/>
      <c r="AN304" s="153"/>
      <c r="AO304" s="153"/>
      <c r="AP304" s="153"/>
      <c r="AQ304" s="153"/>
      <c r="AR304" s="153"/>
      <c r="AS304" s="153"/>
      <c r="AT304" s="153"/>
      <c r="AU304" s="153"/>
      <c r="AV304" s="153"/>
      <c r="AW304" s="153"/>
      <c r="AX304" s="153"/>
      <c r="AY304" s="153"/>
      <c r="AZ304" s="153"/>
      <c r="BA304" s="153"/>
      <c r="BB304" s="153"/>
      <c r="BC304" s="153"/>
    </row>
    <row r="305" spans="1:55" s="140" customFormat="1" ht="51" x14ac:dyDescent="0.2">
      <c r="A305" s="161" t="s">
        <v>837</v>
      </c>
      <c r="B305" s="165" t="s">
        <v>247</v>
      </c>
      <c r="C305" s="155" t="s">
        <v>695</v>
      </c>
      <c r="D305" s="155" t="s">
        <v>433</v>
      </c>
      <c r="E305" s="155" t="s">
        <v>451</v>
      </c>
      <c r="F305" s="155" t="s">
        <v>451</v>
      </c>
      <c r="G305" s="155" t="s">
        <v>248</v>
      </c>
      <c r="H305" s="155" t="s">
        <v>790</v>
      </c>
      <c r="I305" s="155" t="s">
        <v>451</v>
      </c>
      <c r="J305" s="155" t="s">
        <v>451</v>
      </c>
      <c r="K305" s="161" t="s">
        <v>489</v>
      </c>
      <c r="L305" s="161" t="s">
        <v>756</v>
      </c>
      <c r="M305" s="160" t="str">
        <f>Liquids!$C$34&amp;" for "&amp;Liquids!$C$66&amp;" to be delivered on the basis of "&amp;Liquids!$C$46&amp;" at "&amp;Liquids!$C$39&amp;" for "&amp;Liquids!$C$81&amp;" settled in "&amp;UKGas!$D$74&amp;" per "&amp;Liquids!$C$87</f>
        <v>An agreement whereby a physical volume is exchanged  for a fixed price over a specified period for Benzene to be delivered on the basis of Cost, Insurance and Freight at Amsterdam - Rotterdam - Antwerp  for a period from the 1st calender day of the next month to the last calender day of the second subsequent month settled in United States Dollars per metric tonne (1,000kg)</v>
      </c>
      <c r="N305" s="153"/>
      <c r="O305" s="153"/>
      <c r="P305" s="153"/>
      <c r="Q305" s="153"/>
      <c r="R305" s="153"/>
      <c r="S305" s="153"/>
      <c r="T305" s="153"/>
      <c r="U305" s="153"/>
      <c r="V305" s="153"/>
      <c r="W305" s="153"/>
      <c r="X305" s="153"/>
      <c r="Y305" s="153"/>
      <c r="Z305" s="153"/>
      <c r="AA305" s="153"/>
      <c r="AB305" s="153"/>
      <c r="AC305" s="153"/>
      <c r="AD305" s="153"/>
      <c r="AE305" s="153"/>
      <c r="AF305" s="153"/>
      <c r="AG305" s="153"/>
      <c r="AH305" s="153"/>
      <c r="AI305" s="153"/>
      <c r="AJ305" s="153"/>
      <c r="AK305" s="153"/>
      <c r="AL305" s="153"/>
      <c r="AM305" s="153"/>
      <c r="AN305" s="153"/>
      <c r="AO305" s="153"/>
      <c r="AP305" s="153"/>
      <c r="AQ305" s="153"/>
      <c r="AR305" s="153"/>
      <c r="AS305" s="153"/>
      <c r="AT305" s="153"/>
      <c r="AU305" s="153"/>
      <c r="AV305" s="153"/>
      <c r="AW305" s="153"/>
      <c r="AX305" s="153"/>
      <c r="AY305" s="153"/>
      <c r="AZ305" s="153"/>
      <c r="BA305" s="153"/>
      <c r="BB305" s="153"/>
      <c r="BC305" s="153"/>
    </row>
    <row r="306" spans="1:55" s="140" customFormat="1" ht="51" x14ac:dyDescent="0.2">
      <c r="A306" s="161" t="s">
        <v>837</v>
      </c>
      <c r="B306" s="165" t="s">
        <v>249</v>
      </c>
      <c r="C306" s="155" t="s">
        <v>695</v>
      </c>
      <c r="D306" s="155" t="s">
        <v>433</v>
      </c>
      <c r="E306" s="155" t="s">
        <v>451</v>
      </c>
      <c r="F306" s="155" t="s">
        <v>451</v>
      </c>
      <c r="G306" s="155" t="s">
        <v>248</v>
      </c>
      <c r="H306" s="155" t="s">
        <v>386</v>
      </c>
      <c r="I306" s="155" t="s">
        <v>451</v>
      </c>
      <c r="J306" s="155" t="s">
        <v>451</v>
      </c>
      <c r="K306" s="155" t="s">
        <v>495</v>
      </c>
      <c r="L306" s="161" t="s">
        <v>756</v>
      </c>
      <c r="M306" s="160" t="str">
        <f>Liquids!$C$34&amp;" for "&amp;Liquids!$C$69&amp;" to be delivered on the basis of "&amp;Liquids!$C$46&amp;" at "&amp;Liquids!$C$42&amp;" for "&amp;Liquids!$C$81&amp;" settled in Deutschmarks per "&amp;Liquids!$C$87</f>
        <v>An agreement whereby a physical volume is exchanged  for a fixed price over a specified period for Styrene Monomer to be delivered on the basis of Cost, Insurance and Freight at Rotterdam, Netherlands for a period from the 1st calender day of the next month to the last calender day of the second subsequent month settled in Deutschmarks per metric tonne (1,000kg)</v>
      </c>
      <c r="N306" s="153"/>
      <c r="O306" s="153"/>
      <c r="P306" s="153"/>
      <c r="Q306" s="153"/>
      <c r="R306" s="153"/>
      <c r="S306" s="153"/>
      <c r="T306" s="153"/>
      <c r="U306" s="153"/>
      <c r="V306" s="153"/>
      <c r="W306" s="153"/>
      <c r="X306" s="153"/>
      <c r="Y306" s="153"/>
      <c r="Z306" s="153"/>
      <c r="AA306" s="153"/>
      <c r="AB306" s="153"/>
      <c r="AC306" s="153"/>
      <c r="AD306" s="153"/>
      <c r="AE306" s="153"/>
      <c r="AF306" s="153"/>
      <c r="AG306" s="153"/>
      <c r="AH306" s="153"/>
      <c r="AI306" s="153"/>
      <c r="AJ306" s="153"/>
      <c r="AK306" s="153"/>
      <c r="AL306" s="153"/>
      <c r="AM306" s="153"/>
      <c r="AN306" s="153"/>
      <c r="AO306" s="153"/>
      <c r="AP306" s="153"/>
      <c r="AQ306" s="153"/>
      <c r="AR306" s="153"/>
      <c r="AS306" s="153"/>
      <c r="AT306" s="153"/>
      <c r="AU306" s="153"/>
      <c r="AV306" s="153"/>
      <c r="AW306" s="153"/>
      <c r="AX306" s="153"/>
      <c r="AY306" s="153"/>
      <c r="AZ306" s="153"/>
      <c r="BA306" s="153"/>
      <c r="BB306" s="153"/>
      <c r="BC306" s="153"/>
    </row>
    <row r="307" spans="1:55" s="140" customFormat="1" ht="51" x14ac:dyDescent="0.2">
      <c r="A307" s="161" t="s">
        <v>837</v>
      </c>
      <c r="B307" s="165" t="s">
        <v>250</v>
      </c>
      <c r="C307" s="155" t="s">
        <v>695</v>
      </c>
      <c r="D307" s="155" t="s">
        <v>433</v>
      </c>
      <c r="E307" s="155" t="s">
        <v>451</v>
      </c>
      <c r="F307" s="155" t="s">
        <v>451</v>
      </c>
      <c r="G307" s="155" t="s">
        <v>248</v>
      </c>
      <c r="H307" s="155" t="s">
        <v>386</v>
      </c>
      <c r="I307" s="155" t="s">
        <v>451</v>
      </c>
      <c r="J307" s="155" t="s">
        <v>451</v>
      </c>
      <c r="K307" s="155" t="s">
        <v>494</v>
      </c>
      <c r="L307" s="161" t="s">
        <v>756</v>
      </c>
      <c r="M307" s="160" t="str">
        <f>Liquids!$C$34&amp;" for "&amp;Liquids!$C$69&amp;" to be delivered on the basis of "&amp;Liquids!$C$47&amp;" at "&amp;Liquids!$C$42&amp;" for "&amp;Liquids!$C$81&amp;" settled in French Francs per "&amp;Liquids!$C$87</f>
        <v>An agreement whereby a physical volume is exchanged  for a fixed price over a specified period for Styrene Monomer to be delivered on the basis of Free on Board at Rotterdam, Netherlands for a period from the 1st calender day of the next month to the last calender day of the second subsequent month settled in French Francs per metric tonne (1,000kg)</v>
      </c>
      <c r="N307" s="153"/>
      <c r="O307" s="153"/>
      <c r="P307" s="153"/>
      <c r="Q307" s="153"/>
      <c r="R307" s="153"/>
      <c r="S307" s="153"/>
      <c r="T307" s="153"/>
      <c r="U307" s="153"/>
      <c r="V307" s="153"/>
      <c r="W307" s="153"/>
      <c r="X307" s="153"/>
      <c r="Y307" s="153"/>
      <c r="Z307" s="153"/>
      <c r="AA307" s="153"/>
      <c r="AB307" s="153"/>
      <c r="AC307" s="153"/>
      <c r="AD307" s="153"/>
      <c r="AE307" s="153"/>
      <c r="AF307" s="153"/>
      <c r="AG307" s="153"/>
      <c r="AH307" s="153"/>
      <c r="AI307" s="153"/>
      <c r="AJ307" s="153"/>
      <c r="AK307" s="153"/>
      <c r="AL307" s="153"/>
      <c r="AM307" s="153"/>
      <c r="AN307" s="153"/>
      <c r="AO307" s="153"/>
      <c r="AP307" s="153"/>
      <c r="AQ307" s="153"/>
      <c r="AR307" s="153"/>
      <c r="AS307" s="153"/>
      <c r="AT307" s="153"/>
      <c r="AU307" s="153"/>
      <c r="AV307" s="153"/>
      <c r="AW307" s="153"/>
      <c r="AX307" s="153"/>
      <c r="AY307" s="153"/>
      <c r="AZ307" s="153"/>
      <c r="BA307" s="153"/>
      <c r="BB307" s="153"/>
      <c r="BC307" s="153"/>
    </row>
    <row r="308" spans="1:55" s="140" customFormat="1" ht="51" x14ac:dyDescent="0.2">
      <c r="A308" s="161" t="s">
        <v>837</v>
      </c>
      <c r="B308" s="165" t="s">
        <v>251</v>
      </c>
      <c r="C308" s="155" t="s">
        <v>695</v>
      </c>
      <c r="D308" s="155" t="s">
        <v>433</v>
      </c>
      <c r="E308" s="155" t="s">
        <v>451</v>
      </c>
      <c r="F308" s="155" t="s">
        <v>451</v>
      </c>
      <c r="G308" s="155" t="s">
        <v>248</v>
      </c>
      <c r="H308" s="159" t="s">
        <v>402</v>
      </c>
      <c r="I308" s="155" t="s">
        <v>451</v>
      </c>
      <c r="J308" s="155" t="s">
        <v>451</v>
      </c>
      <c r="K308" s="155" t="s">
        <v>493</v>
      </c>
      <c r="L308" s="161" t="s">
        <v>756</v>
      </c>
      <c r="M308" s="160" t="str">
        <f>Liquids!$C$34&amp;" for "&amp;Liquids!$C$71&amp;" to be delivered on the basis of "&amp;Liquids!$C$47&amp;" at "&amp;Liquids!$C$40&amp;" for "&amp;Liquids!$C$81&amp;" settled in Austrian Schillings per "&amp;Liquids!$C$87</f>
        <v>An agreement whereby a physical volume is exchanged  for a fixed price over a specified period for MTBE to be delivered on the basis of Free on Board at Amsterdam, Netherlands for a period from the 1st calender day of the next month to the last calender day of the second subsequent month settled in Austrian Schillings per metric tonne (1,000kg)</v>
      </c>
      <c r="N308" s="153"/>
      <c r="O308" s="153"/>
      <c r="P308" s="153"/>
      <c r="Q308" s="153"/>
      <c r="R308" s="153"/>
      <c r="S308" s="153"/>
      <c r="T308" s="153"/>
      <c r="U308" s="153"/>
      <c r="V308" s="153"/>
      <c r="W308" s="153"/>
      <c r="X308" s="153"/>
      <c r="Y308" s="153"/>
      <c r="Z308" s="153"/>
      <c r="AA308" s="153"/>
      <c r="AB308" s="153"/>
      <c r="AC308" s="153"/>
      <c r="AD308" s="153"/>
      <c r="AE308" s="153"/>
      <c r="AF308" s="153"/>
      <c r="AG308" s="153"/>
      <c r="AH308" s="153"/>
      <c r="AI308" s="153"/>
      <c r="AJ308" s="153"/>
      <c r="AK308" s="153"/>
      <c r="AL308" s="153"/>
      <c r="AM308" s="153"/>
      <c r="AN308" s="153"/>
      <c r="AO308" s="153"/>
      <c r="AP308" s="153"/>
      <c r="AQ308" s="153"/>
      <c r="AR308" s="153"/>
      <c r="AS308" s="153"/>
      <c r="AT308" s="153"/>
      <c r="AU308" s="153"/>
      <c r="AV308" s="153"/>
      <c r="AW308" s="153"/>
      <c r="AX308" s="153"/>
      <c r="AY308" s="153"/>
      <c r="AZ308" s="153"/>
      <c r="BA308" s="153"/>
      <c r="BB308" s="153"/>
      <c r="BC308" s="153"/>
    </row>
    <row r="309" spans="1:55" s="140" customFormat="1" ht="51" x14ac:dyDescent="0.2">
      <c r="A309" s="161" t="s">
        <v>837</v>
      </c>
      <c r="B309" s="165" t="s">
        <v>251</v>
      </c>
      <c r="C309" s="155" t="s">
        <v>695</v>
      </c>
      <c r="D309" s="155" t="s">
        <v>433</v>
      </c>
      <c r="E309" s="155" t="s">
        <v>451</v>
      </c>
      <c r="F309" s="155" t="s">
        <v>451</v>
      </c>
      <c r="G309" s="155" t="s">
        <v>248</v>
      </c>
      <c r="H309" s="155" t="s">
        <v>386</v>
      </c>
      <c r="I309" s="155" t="s">
        <v>451</v>
      </c>
      <c r="J309" s="155" t="s">
        <v>451</v>
      </c>
      <c r="K309" s="155" t="s">
        <v>492</v>
      </c>
      <c r="L309" s="161" t="s">
        <v>756</v>
      </c>
      <c r="M309" s="160" t="str">
        <f>Liquids!$C$34&amp;" for "&amp;Liquids!$C$71&amp;" to be delivered on the basis of "&amp;Liquids!$C$47&amp;" at "&amp;Liquids!$C$42&amp;" for "&amp;Liquids!$C$81&amp;" settled in Pounds Sterling per "&amp;Liquids!$C$87</f>
        <v>An agreement whereby a physical volume is exchanged  for a fixed price over a specified period for MTBE to be delivered on the basis of Free on Board at Rotterdam, Netherlands for a period from the 1st calender day of the next month to the last calender day of the second subsequent month settled in Pounds Sterling per metric tonne (1,000kg)</v>
      </c>
      <c r="N309" s="153"/>
      <c r="O309" s="153"/>
      <c r="P309" s="153"/>
      <c r="Q309" s="153"/>
      <c r="R309" s="153"/>
      <c r="S309" s="153"/>
      <c r="T309" s="153"/>
      <c r="U309" s="153"/>
      <c r="V309" s="153"/>
      <c r="W309" s="153"/>
      <c r="X309" s="153"/>
      <c r="Y309" s="153"/>
      <c r="Z309" s="153"/>
      <c r="AA309" s="153"/>
      <c r="AB309" s="153"/>
      <c r="AC309" s="153"/>
      <c r="AD309" s="153"/>
      <c r="AE309" s="153"/>
      <c r="AF309" s="153"/>
      <c r="AG309" s="153"/>
      <c r="AH309" s="153"/>
      <c r="AI309" s="153"/>
      <c r="AJ309" s="153"/>
      <c r="AK309" s="153"/>
      <c r="AL309" s="153"/>
      <c r="AM309" s="153"/>
      <c r="AN309" s="153"/>
      <c r="AO309" s="153"/>
      <c r="AP309" s="153"/>
      <c r="AQ309" s="153"/>
      <c r="AR309" s="153"/>
      <c r="AS309" s="153"/>
      <c r="AT309" s="153"/>
      <c r="AU309" s="153"/>
      <c r="AV309" s="153"/>
      <c r="AW309" s="153"/>
      <c r="AX309" s="153"/>
      <c r="AY309" s="153"/>
      <c r="AZ309" s="153"/>
      <c r="BA309" s="153"/>
      <c r="BB309" s="153"/>
      <c r="BC309" s="153"/>
    </row>
    <row r="310" spans="1:55" s="140" customFormat="1" ht="51" x14ac:dyDescent="0.2">
      <c r="A310" s="161" t="s">
        <v>837</v>
      </c>
      <c r="B310" s="165" t="s">
        <v>252</v>
      </c>
      <c r="C310" s="155" t="s">
        <v>695</v>
      </c>
      <c r="D310" s="155" t="s">
        <v>433</v>
      </c>
      <c r="E310" s="155" t="s">
        <v>451</v>
      </c>
      <c r="F310" s="155" t="s">
        <v>451</v>
      </c>
      <c r="G310" s="155" t="s">
        <v>248</v>
      </c>
      <c r="H310" s="155" t="s">
        <v>386</v>
      </c>
      <c r="I310" s="155" t="s">
        <v>451</v>
      </c>
      <c r="J310" s="155" t="s">
        <v>451</v>
      </c>
      <c r="K310" s="155" t="s">
        <v>491</v>
      </c>
      <c r="L310" s="161" t="s">
        <v>756</v>
      </c>
      <c r="M310" s="160" t="str">
        <f>Liquids!$C$34&amp;" for "&amp;Liquids!$C$68&amp;" to be delivered on the basis of "&amp;Liquids!$C$47&amp;" at "&amp;Liquids!$C$42&amp;" for "&amp;Liquids!$C$81&amp;" settled in Euros per "&amp;Liquids!$C$87</f>
        <v>An agreement whereby a physical volume is exchanged  for a fixed price over a specified period for Mixed Xylene to be delivered on the basis of Free on Board at Rotterdam, Netherlands for a period from the 1st calender day of the next month to the last calender day of the second subsequent month settled in Euros per metric tonne (1,000kg)</v>
      </c>
      <c r="N310" s="153"/>
      <c r="O310" s="153"/>
      <c r="P310" s="153"/>
      <c r="Q310" s="153"/>
      <c r="R310" s="153"/>
      <c r="S310" s="153"/>
      <c r="T310" s="153"/>
      <c r="U310" s="153"/>
      <c r="V310" s="153"/>
      <c r="W310" s="153"/>
      <c r="X310" s="153"/>
      <c r="Y310" s="153"/>
      <c r="Z310" s="153"/>
      <c r="AA310" s="153"/>
      <c r="AB310" s="153"/>
      <c r="AC310" s="153"/>
      <c r="AD310" s="153"/>
      <c r="AE310" s="153"/>
      <c r="AF310" s="153"/>
      <c r="AG310" s="153"/>
      <c r="AH310" s="153"/>
      <c r="AI310" s="153"/>
      <c r="AJ310" s="153"/>
      <c r="AK310" s="153"/>
      <c r="AL310" s="153"/>
      <c r="AM310" s="153"/>
      <c r="AN310" s="153"/>
      <c r="AO310" s="153"/>
      <c r="AP310" s="153"/>
      <c r="AQ310" s="153"/>
      <c r="AR310" s="153"/>
      <c r="AS310" s="153"/>
      <c r="AT310" s="153"/>
      <c r="AU310" s="153"/>
      <c r="AV310" s="153"/>
      <c r="AW310" s="153"/>
      <c r="AX310" s="153"/>
      <c r="AY310" s="153"/>
      <c r="AZ310" s="153"/>
      <c r="BA310" s="153"/>
      <c r="BB310" s="153"/>
      <c r="BC310" s="153"/>
    </row>
    <row r="311" spans="1:55" s="140" customFormat="1" ht="51" x14ac:dyDescent="0.2">
      <c r="A311" s="161" t="s">
        <v>837</v>
      </c>
      <c r="B311" s="165" t="s">
        <v>253</v>
      </c>
      <c r="C311" s="155" t="s">
        <v>695</v>
      </c>
      <c r="D311" s="155" t="s">
        <v>433</v>
      </c>
      <c r="E311" s="155" t="s">
        <v>451</v>
      </c>
      <c r="F311" s="155" t="s">
        <v>451</v>
      </c>
      <c r="G311" s="155" t="s">
        <v>248</v>
      </c>
      <c r="H311" s="155" t="s">
        <v>405</v>
      </c>
      <c r="I311" s="155" t="s">
        <v>451</v>
      </c>
      <c r="J311" s="155" t="s">
        <v>451</v>
      </c>
      <c r="K311" s="161" t="s">
        <v>490</v>
      </c>
      <c r="L311" s="161" t="s">
        <v>756</v>
      </c>
      <c r="M311" s="160" t="str">
        <f>Liquids!$C$34&amp;" for "&amp;Liquids!$C$65&amp;" to be delivered on the basis of "&amp;Liquids!$C$47&amp;" at "&amp;Liquids!$C$41&amp;" for "&amp;Liquids!$C$81&amp;" settled in United States Dollars per "&amp;Liquids!$C$87</f>
        <v>An agreement whereby a physical volume is exchanged  for a fixed price over a specified period for Marine Diesel Oil DMB Specification to be delivered on the basis of Free on Board at Antwerp, Belgium for a period from the 1st calender day of the next month to the last calender day of the second subsequent month settled in United States Dollars per metric tonne (1,000kg)</v>
      </c>
      <c r="N311" s="153"/>
      <c r="O311" s="153"/>
      <c r="P311" s="153"/>
      <c r="Q311" s="153"/>
      <c r="R311" s="153"/>
      <c r="S311" s="153"/>
      <c r="T311" s="153"/>
      <c r="U311" s="153"/>
      <c r="V311" s="153"/>
      <c r="W311" s="153"/>
      <c r="X311" s="153"/>
      <c r="Y311" s="153"/>
      <c r="Z311" s="153"/>
      <c r="AA311" s="153"/>
      <c r="AB311" s="153"/>
      <c r="AC311" s="153"/>
      <c r="AD311" s="153"/>
      <c r="AE311" s="153"/>
      <c r="AF311" s="153"/>
      <c r="AG311" s="153"/>
      <c r="AH311" s="153"/>
      <c r="AI311" s="153"/>
      <c r="AJ311" s="153"/>
      <c r="AK311" s="153"/>
      <c r="AL311" s="153"/>
      <c r="AM311" s="153"/>
      <c r="AN311" s="153"/>
      <c r="AO311" s="153"/>
      <c r="AP311" s="153"/>
      <c r="AQ311" s="153"/>
      <c r="AR311" s="153"/>
      <c r="AS311" s="153"/>
      <c r="AT311" s="153"/>
      <c r="AU311" s="153"/>
      <c r="AV311" s="153"/>
      <c r="AW311" s="153"/>
      <c r="AX311" s="153"/>
      <c r="AY311" s="153"/>
      <c r="AZ311" s="153"/>
      <c r="BA311" s="153"/>
      <c r="BB311" s="153"/>
      <c r="BC311" s="153"/>
    </row>
    <row r="312" spans="1:55" s="186" customFormat="1" ht="93" customHeight="1" x14ac:dyDescent="0.2">
      <c r="A312" s="183" t="s">
        <v>316</v>
      </c>
      <c r="B312" s="184" t="s">
        <v>360</v>
      </c>
      <c r="C312" s="184" t="s">
        <v>206</v>
      </c>
      <c r="D312" s="184" t="s">
        <v>683</v>
      </c>
      <c r="E312" s="184" t="s">
        <v>451</v>
      </c>
      <c r="F312" s="184" t="s">
        <v>451</v>
      </c>
      <c r="G312" s="188" t="s">
        <v>309</v>
      </c>
      <c r="H312" s="183" t="s">
        <v>208</v>
      </c>
      <c r="I312" s="184" t="s">
        <v>451</v>
      </c>
      <c r="J312" s="194" t="s">
        <v>209</v>
      </c>
      <c r="K312" s="194" t="s">
        <v>210</v>
      </c>
      <c r="L312" s="195" t="s">
        <v>755</v>
      </c>
      <c r="M312" s="184" t="str">
        <f>CONCATENATE(NordicPower!$C$48, " ",NordicPower!$C$29,", for ",NordicPower!$C$18, " for ",NordicPower!$C$37, " and quoted in ",ContPower!$C$67, " per ", ContPower!$C$72,", ", NordicPower!$C51)</f>
        <v>A Transaction under which the Seller is obliged to pay a difference payment to the Buyer where the agreed price is, on an hour to hour basis, lower than the actual price, and the Buyer is obliged to pay a difference payment to the Seller where the agreed price is higher than the actual price, in respect of the specified quantity of power, where the actual price shall be the hourly system prices, as published by the NordPool ASA for the Price Reference Point in Sweden, for the period from the first day of the week to the last day of the week for the minimum amount of electric power delivered or required over a given period of time at a steady rate (168 hours per week) and quoted in Norwegian Krone per Megawatt (1,000,000 watts) hour, where watt is a unit of electrical power equivalent to one Joule per second, pursuant to the Nordic Power Traders' Association Standard Terms and Conditions A, as amended in this website (or its successor).</v>
      </c>
      <c r="N312" s="185"/>
      <c r="O312" s="185"/>
      <c r="P312" s="185"/>
      <c r="Q312" s="185"/>
      <c r="R312" s="185"/>
      <c r="S312" s="185"/>
      <c r="T312" s="185"/>
      <c r="U312" s="185"/>
      <c r="V312" s="185"/>
      <c r="W312" s="185"/>
      <c r="X312" s="185"/>
      <c r="Y312" s="185"/>
      <c r="Z312" s="185"/>
      <c r="AA312" s="185"/>
      <c r="AB312" s="185"/>
      <c r="AC312" s="185"/>
      <c r="AD312" s="185"/>
      <c r="AE312" s="185"/>
      <c r="AF312" s="185"/>
      <c r="AG312" s="185"/>
      <c r="AH312" s="185"/>
      <c r="AI312" s="185"/>
      <c r="AJ312" s="185"/>
      <c r="AK312" s="185"/>
      <c r="AL312" s="185"/>
      <c r="AM312" s="185"/>
      <c r="AN312" s="185"/>
      <c r="AO312" s="185"/>
      <c r="AP312" s="185"/>
      <c r="AQ312" s="185"/>
      <c r="AR312" s="185"/>
      <c r="AS312" s="185"/>
      <c r="AT312" s="185"/>
      <c r="AU312" s="185"/>
      <c r="AV312" s="185"/>
      <c r="AW312" s="185"/>
      <c r="AX312" s="185"/>
      <c r="AY312" s="185"/>
      <c r="AZ312" s="185"/>
      <c r="BA312" s="185"/>
      <c r="BB312" s="185"/>
      <c r="BC312" s="185"/>
    </row>
    <row r="313" spans="1:55" s="186" customFormat="1" ht="89.25" x14ac:dyDescent="0.2">
      <c r="A313" s="183" t="s">
        <v>316</v>
      </c>
      <c r="B313" s="184" t="s">
        <v>360</v>
      </c>
      <c r="C313" s="184" t="s">
        <v>206</v>
      </c>
      <c r="D313" s="184" t="s">
        <v>683</v>
      </c>
      <c r="E313" s="184" t="s">
        <v>451</v>
      </c>
      <c r="F313" s="184" t="s">
        <v>451</v>
      </c>
      <c r="G313" s="188" t="s">
        <v>310</v>
      </c>
      <c r="H313" s="184" t="s">
        <v>211</v>
      </c>
      <c r="I313" s="184" t="s">
        <v>451</v>
      </c>
      <c r="J313" s="193" t="s">
        <v>212</v>
      </c>
      <c r="K313" s="194" t="s">
        <v>210</v>
      </c>
      <c r="L313" s="195" t="s">
        <v>755</v>
      </c>
      <c r="M313" s="184" t="str">
        <f>CONCATENATE(NordicPower!$C$48, " ",NordicPower!$C$30,", for ",NordicPower!$C$19, " for ",NordicPower!$C$38, " and quoted in ",ContPower!$C$67, " per ", ContPower!$C$72,", ",NordicPower!$C$51)</f>
        <v>A Transaction under which the Seller is obliged to pay a difference payment to the Buyer where the agreed price is, on an hour to hour basis, lower than the actual price, and the Buyer is obliged to pay a difference payment to the Seller where the agreed price is higher than the actual price, in respect of the specified quantity of power, where the actual price shall be the hourly system prices, as published by the NordPool ASA for the Price Reference Point in Finland, for the period from the first day of the week to the last day of the following week for the amount of electric power delivered between 06:00am and 10:00pm on a weekday (75 hours per week) and quoted in Norwegian Krone per Megawatt (1,000,000 watts) hour, where watt is a unit of electrical power equivalent to one Joule per second, pursuant to the Nordic Power Traders' Association Standard Terms and Conditions A, as amended in this website (or its successor).</v>
      </c>
      <c r="N313" s="185"/>
      <c r="O313" s="185"/>
      <c r="P313" s="185"/>
      <c r="Q313" s="185"/>
      <c r="R313" s="185"/>
      <c r="S313" s="185"/>
      <c r="T313" s="185"/>
      <c r="U313" s="185"/>
      <c r="V313" s="185"/>
      <c r="W313" s="185"/>
      <c r="X313" s="185"/>
      <c r="Y313" s="185"/>
      <c r="Z313" s="185"/>
      <c r="AA313" s="185"/>
      <c r="AB313" s="185"/>
      <c r="AC313" s="185"/>
      <c r="AD313" s="185"/>
      <c r="AE313" s="185"/>
      <c r="AF313" s="185"/>
      <c r="AG313" s="185"/>
      <c r="AH313" s="185"/>
      <c r="AI313" s="185"/>
      <c r="AJ313" s="185"/>
      <c r="AK313" s="185"/>
      <c r="AL313" s="185"/>
      <c r="AM313" s="185"/>
      <c r="AN313" s="185"/>
      <c r="AO313" s="185"/>
      <c r="AP313" s="185"/>
      <c r="AQ313" s="185"/>
      <c r="AR313" s="185"/>
      <c r="AS313" s="185"/>
      <c r="AT313" s="185"/>
      <c r="AU313" s="185"/>
      <c r="AV313" s="185"/>
      <c r="AW313" s="185"/>
      <c r="AX313" s="185"/>
      <c r="AY313" s="185"/>
      <c r="AZ313" s="185"/>
      <c r="BA313" s="185"/>
      <c r="BB313" s="185"/>
      <c r="BC313" s="185"/>
    </row>
    <row r="314" spans="1:55" s="186" customFormat="1" ht="89.25" x14ac:dyDescent="0.2">
      <c r="A314" s="183" t="s">
        <v>316</v>
      </c>
      <c r="B314" s="184" t="s">
        <v>360</v>
      </c>
      <c r="C314" s="184" t="s">
        <v>206</v>
      </c>
      <c r="D314" s="184" t="s">
        <v>683</v>
      </c>
      <c r="E314" s="184" t="s">
        <v>451</v>
      </c>
      <c r="F314" s="184" t="s">
        <v>451</v>
      </c>
      <c r="G314" s="188" t="s">
        <v>311</v>
      </c>
      <c r="H314" s="184" t="s">
        <v>213</v>
      </c>
      <c r="I314" s="184" t="s">
        <v>451</v>
      </c>
      <c r="J314" s="193" t="s">
        <v>214</v>
      </c>
      <c r="K314" s="194" t="s">
        <v>210</v>
      </c>
      <c r="L314" s="195" t="s">
        <v>755</v>
      </c>
      <c r="M314" s="184" t="str">
        <f>CONCATENATE(NordicPower!$C$48, " ",NordicPower!$C$31,", for ",NordicPower!$C$20, " for ",NordicPower!$C$39, " and quoted in ",ContPower!$C$67, " per ", ContPower!$C$72,",",NordicPower!$C$51)</f>
        <v>A Transaction under which the Seller is obliged to pay a difference payment to the Buyer where the agreed price is, on an hour to hour basis, lower than the actual price, and the Buyer is obliged to pay a difference payment to the Seller where the agreed price is higher than the actual price, in respect of the specified quantity of power, where the actual price shall be the hourly system prices, as published by the NordPool ASA for the Price Reference Point in South / East Norway, for the period from the first day of the week to the last day of the week after next for the amount of electric power delivered between 10:00 pm and 06:00 am on a weekday and all weekend (93 hours per week) and quoted in Norwegian Krone per Megawatt (1,000,000 watts) hour, where watt is a unit of electrical power equivalent to one Joule per second,pursuant to the Nordic Power Traders' Association Standard Terms and Conditions A, as amended in this website (or its successor).</v>
      </c>
      <c r="N314" s="185"/>
      <c r="O314" s="185"/>
      <c r="P314" s="185"/>
      <c r="Q314" s="185"/>
      <c r="R314" s="185"/>
      <c r="S314" s="185"/>
      <c r="T314" s="185"/>
      <c r="U314" s="185"/>
      <c r="V314" s="185"/>
      <c r="W314" s="185"/>
      <c r="X314" s="185"/>
      <c r="Y314" s="185"/>
      <c r="Z314" s="185"/>
      <c r="AA314" s="185"/>
      <c r="AB314" s="185"/>
      <c r="AC314" s="185"/>
      <c r="AD314" s="185"/>
      <c r="AE314" s="185"/>
      <c r="AF314" s="185"/>
      <c r="AG314" s="185"/>
      <c r="AH314" s="185"/>
      <c r="AI314" s="185"/>
      <c r="AJ314" s="185"/>
      <c r="AK314" s="185"/>
      <c r="AL314" s="185"/>
      <c r="AM314" s="185"/>
      <c r="AN314" s="185"/>
      <c r="AO314" s="185"/>
      <c r="AP314" s="185"/>
      <c r="AQ314" s="185"/>
      <c r="AR314" s="185"/>
      <c r="AS314" s="185"/>
      <c r="AT314" s="185"/>
      <c r="AU314" s="185"/>
      <c r="AV314" s="185"/>
      <c r="AW314" s="185"/>
      <c r="AX314" s="185"/>
      <c r="AY314" s="185"/>
      <c r="AZ314" s="185"/>
      <c r="BA314" s="185"/>
      <c r="BB314" s="185"/>
      <c r="BC314" s="185"/>
    </row>
    <row r="315" spans="1:55" s="186" customFormat="1" ht="89.25" x14ac:dyDescent="0.2">
      <c r="A315" s="183" t="s">
        <v>316</v>
      </c>
      <c r="B315" s="184" t="s">
        <v>360</v>
      </c>
      <c r="C315" s="184" t="s">
        <v>206</v>
      </c>
      <c r="D315" s="184" t="s">
        <v>683</v>
      </c>
      <c r="E315" s="184" t="s">
        <v>451</v>
      </c>
      <c r="F315" s="184" t="s">
        <v>451</v>
      </c>
      <c r="G315" s="188" t="s">
        <v>312</v>
      </c>
      <c r="H315" s="184" t="s">
        <v>215</v>
      </c>
      <c r="I315" s="184" t="s">
        <v>451</v>
      </c>
      <c r="J315" s="194" t="s">
        <v>209</v>
      </c>
      <c r="K315" s="194" t="s">
        <v>210</v>
      </c>
      <c r="L315" s="195" t="s">
        <v>755</v>
      </c>
      <c r="M315" s="184" t="str">
        <f>CONCATENATE(NordicPower!$C$48, " ",NordicPower!$C$32,", for ",NordicPower!$C$21, " for ",NordicPower!$C$37, " and quoted in ",ContPower!$C$67, " per ", ContPower!$C$72,", ", NordicPower!$C$51)</f>
        <v>A Transaction under which the Seller is obliged to pay a difference payment to the Buyer where the agreed price is, on an hour to hour basis, lower than the actual price, and the Buyer is obliged to pay a difference payment to the Seller where the agreed price is higher than the actual price, in respect of the specified quantity of power, where the actual price shall be the hourly system prices, as published by the NordPool ASA for the Price Reference Point in Mid Norway, for the period from 1st January to 30th April for the minimum amount of electric power delivered or required over a given period of time at a steady rate (168 hours per week) and quoted in Norwegian Krone per Megawatt (1,000,000 watts) hour, where watt is a unit of electrical power equivalent to one Joule per second, pursuant to the Nordic Power Traders' Association Standard Terms and Conditions A, as amended in this website (or its successor).</v>
      </c>
      <c r="N315" s="185"/>
      <c r="O315" s="185"/>
      <c r="P315" s="185"/>
      <c r="Q315" s="185"/>
      <c r="R315" s="185"/>
      <c r="S315" s="185"/>
      <c r="T315" s="185"/>
      <c r="U315" s="185"/>
      <c r="V315" s="185"/>
      <c r="W315" s="185"/>
      <c r="X315" s="185"/>
      <c r="Y315" s="185"/>
      <c r="Z315" s="185"/>
      <c r="AA315" s="185"/>
      <c r="AB315" s="185"/>
      <c r="AC315" s="185"/>
      <c r="AD315" s="185"/>
      <c r="AE315" s="185"/>
      <c r="AF315" s="185"/>
      <c r="AG315" s="185"/>
      <c r="AH315" s="185"/>
      <c r="AI315" s="185"/>
      <c r="AJ315" s="185"/>
      <c r="AK315" s="185"/>
      <c r="AL315" s="185"/>
      <c r="AM315" s="185"/>
      <c r="AN315" s="185"/>
      <c r="AO315" s="185"/>
      <c r="AP315" s="185"/>
      <c r="AQ315" s="185"/>
      <c r="AR315" s="185"/>
      <c r="AS315" s="185"/>
      <c r="AT315" s="185"/>
      <c r="AU315" s="185"/>
      <c r="AV315" s="185"/>
      <c r="AW315" s="185"/>
      <c r="AX315" s="185"/>
      <c r="AY315" s="185"/>
      <c r="AZ315" s="185"/>
      <c r="BA315" s="185"/>
      <c r="BB315" s="185"/>
      <c r="BC315" s="185"/>
    </row>
    <row r="316" spans="1:55" s="186" customFormat="1" ht="89.25" x14ac:dyDescent="0.2">
      <c r="A316" s="183" t="s">
        <v>316</v>
      </c>
      <c r="B316" s="184" t="s">
        <v>360</v>
      </c>
      <c r="C316" s="184" t="s">
        <v>206</v>
      </c>
      <c r="D316" s="184" t="s">
        <v>683</v>
      </c>
      <c r="E316" s="184" t="s">
        <v>451</v>
      </c>
      <c r="F316" s="184" t="s">
        <v>451</v>
      </c>
      <c r="G316" s="188" t="s">
        <v>313</v>
      </c>
      <c r="H316" s="184" t="s">
        <v>216</v>
      </c>
      <c r="I316" s="184" t="s">
        <v>451</v>
      </c>
      <c r="J316" s="193" t="s">
        <v>212</v>
      </c>
      <c r="K316" s="194" t="s">
        <v>210</v>
      </c>
      <c r="L316" s="195" t="s">
        <v>755</v>
      </c>
      <c r="M316" s="184" t="str">
        <f>CONCATENATE(NordicPower!$C$48, " ",NordicPower!$C$33,", for ",NordicPower!$C$23, " for ",NordicPower!$C$38, " and quoted in ",ContPower!$C$67, " per ", ContPower!$C$72,", ",NordicPower!$C$51)</f>
        <v>A Transaction under which the Seller is obliged to pay a difference payment to the Buyer where the agreed price is, on an hour to hour basis, lower than the actual price, and the Buyer is obliged to pay a difference payment to the Seller where the agreed price is higher than the actual price, in respect of the specified quantity of power, where the actual price shall be the hourly system prices, as published by the NordPool ASA for the Price Reference Point in Northern Norway, for the period from 1st October to 31st December for the amount of electric power delivered between 06:00am and 10:00pm on a weekday (75 hours per week) and quoted in Norwegian Krone per Megawatt (1,000,000 watts) hour, where watt is a unit of electrical power equivalent to one Joule per second, pursuant to the Nordic Power Traders' Association Standard Terms and Conditions A, as amended in this website (or its successor).</v>
      </c>
      <c r="N316" s="185"/>
      <c r="O316" s="185"/>
      <c r="P316" s="185"/>
      <c r="Q316" s="185"/>
      <c r="R316" s="185"/>
      <c r="S316" s="185"/>
      <c r="T316" s="185"/>
      <c r="U316" s="185"/>
      <c r="V316" s="185"/>
      <c r="W316" s="185"/>
      <c r="X316" s="185"/>
      <c r="Y316" s="185"/>
      <c r="Z316" s="185"/>
      <c r="AA316" s="185"/>
      <c r="AB316" s="185"/>
      <c r="AC316" s="185"/>
      <c r="AD316" s="185"/>
      <c r="AE316" s="185"/>
      <c r="AF316" s="185"/>
      <c r="AG316" s="185"/>
      <c r="AH316" s="185"/>
      <c r="AI316" s="185"/>
      <c r="AJ316" s="185"/>
      <c r="AK316" s="185"/>
      <c r="AL316" s="185"/>
      <c r="AM316" s="185"/>
      <c r="AN316" s="185"/>
      <c r="AO316" s="185"/>
      <c r="AP316" s="185"/>
      <c r="AQ316" s="185"/>
      <c r="AR316" s="185"/>
      <c r="AS316" s="185"/>
      <c r="AT316" s="185"/>
      <c r="AU316" s="185"/>
      <c r="AV316" s="185"/>
      <c r="AW316" s="185"/>
      <c r="AX316" s="185"/>
      <c r="AY316" s="185"/>
      <c r="AZ316" s="185"/>
      <c r="BA316" s="185"/>
      <c r="BB316" s="185"/>
      <c r="BC316" s="185"/>
    </row>
    <row r="317" spans="1:55" s="186" customFormat="1" ht="89.25" x14ac:dyDescent="0.2">
      <c r="A317" s="183" t="s">
        <v>316</v>
      </c>
      <c r="B317" s="184" t="s">
        <v>360</v>
      </c>
      <c r="C317" s="184" t="s">
        <v>206</v>
      </c>
      <c r="D317" s="184" t="s">
        <v>683</v>
      </c>
      <c r="E317" s="184" t="s">
        <v>451</v>
      </c>
      <c r="F317" s="184" t="s">
        <v>451</v>
      </c>
      <c r="G317" s="196" t="s">
        <v>314</v>
      </c>
      <c r="H317" s="183" t="s">
        <v>208</v>
      </c>
      <c r="I317" s="184" t="s">
        <v>451</v>
      </c>
      <c r="J317" s="193" t="s">
        <v>214</v>
      </c>
      <c r="K317" s="194" t="s">
        <v>210</v>
      </c>
      <c r="L317" s="195" t="s">
        <v>755</v>
      </c>
      <c r="M317" s="184" t="str">
        <f>CONCATENATE(NordicPower!$C$48, " ",NordicPower!$C$29,", for ",NordicPower!$C$22, " for ",NordicPower!$C$39, " and quoted in ",ContPower!$C$67, " per ", ContPower!$C$72,", ",NordicPower!$C$51)</f>
        <v>A Transaction under which the Seller is obliged to pay a difference payment to the Buyer where the agreed price is, on an hour to hour basis, lower than the actual price, and the Buyer is obliged to pay a difference payment to the Seller where the agreed price is higher than the actual price, in respect of the specified quantity of power, where the actual price shall be the hourly system prices, as published by the NordPool ASA for the Price Reference Point in Sweden, for the period from 1st May to 30th September for the amount of electric power delivered between 10:00 pm and 06:00 am on a weekday and all weekend (93 hours per week) and quoted in Norwegian Krone per Megawatt (1,000,000 watts) hour, where watt is a unit of electrical power equivalent to one Joule per second, pursuant to the Nordic Power Traders' Association Standard Terms and Conditions A, as amended in this website (or its successor).</v>
      </c>
      <c r="N317" s="185"/>
      <c r="O317" s="185"/>
      <c r="P317" s="185"/>
      <c r="Q317" s="185"/>
      <c r="R317" s="185"/>
      <c r="S317" s="185"/>
      <c r="T317" s="185"/>
      <c r="U317" s="185"/>
      <c r="V317" s="185"/>
      <c r="W317" s="185"/>
      <c r="X317" s="185"/>
      <c r="Y317" s="185"/>
      <c r="Z317" s="185"/>
      <c r="AA317" s="185"/>
      <c r="AB317" s="185"/>
      <c r="AC317" s="185"/>
      <c r="AD317" s="185"/>
      <c r="AE317" s="185"/>
      <c r="AF317" s="185"/>
      <c r="AG317" s="185"/>
      <c r="AH317" s="185"/>
      <c r="AI317" s="185"/>
      <c r="AJ317" s="185"/>
      <c r="AK317" s="185"/>
      <c r="AL317" s="185"/>
      <c r="AM317" s="185"/>
      <c r="AN317" s="185"/>
      <c r="AO317" s="185"/>
      <c r="AP317" s="185"/>
      <c r="AQ317" s="185"/>
      <c r="AR317" s="185"/>
      <c r="AS317" s="185"/>
      <c r="AT317" s="185"/>
      <c r="AU317" s="185"/>
      <c r="AV317" s="185"/>
      <c r="AW317" s="185"/>
      <c r="AX317" s="185"/>
      <c r="AY317" s="185"/>
      <c r="AZ317" s="185"/>
      <c r="BA317" s="185"/>
      <c r="BB317" s="185"/>
      <c r="BC317" s="185"/>
    </row>
    <row r="318" spans="1:55" s="186" customFormat="1" ht="89.25" x14ac:dyDescent="0.2">
      <c r="A318" s="183" t="s">
        <v>316</v>
      </c>
      <c r="B318" s="184" t="s">
        <v>360</v>
      </c>
      <c r="C318" s="184" t="s">
        <v>206</v>
      </c>
      <c r="D318" s="184" t="s">
        <v>683</v>
      </c>
      <c r="E318" s="184" t="s">
        <v>451</v>
      </c>
      <c r="F318" s="184" t="s">
        <v>451</v>
      </c>
      <c r="G318" s="196" t="s">
        <v>315</v>
      </c>
      <c r="H318" s="184" t="s">
        <v>211</v>
      </c>
      <c r="I318" s="184" t="s">
        <v>451</v>
      </c>
      <c r="J318" s="194" t="s">
        <v>209</v>
      </c>
      <c r="K318" s="194" t="s">
        <v>210</v>
      </c>
      <c r="L318" s="195" t="s">
        <v>755</v>
      </c>
      <c r="M318" s="184" t="str">
        <f>CONCATENATE(NordicPower!$C$48, " ",NordicPower!$C$30,", for ",NordicPower!$C$25, " for ",NordicPower!$C$37, " and quoted in ",ContPower!$C$67, " per ", ContPower!$C$72,", ",NordicPower!$C$51)</f>
        <v>A Transaction under which the Seller is obliged to pay a difference payment to the Buyer where the agreed price is, on an hour to hour basis, lower than the actual price, and the Buyer is obliged to pay a difference payment to the Seller where the agreed price is higher than the actual price, in respect of the specified quantity of power, where the actual price shall be the hourly system prices, as published by the NordPool ASA for the Price Reference Point in Finland, for the period from 1st January to 31st December  for the minimum amount of electric power delivered or required over a given period of time at a steady rate (168 hours per week) and quoted in Norwegian Krone per Megawatt (1,000,000 watts) hour, where watt is a unit of electrical power equivalent to one Joule per second, pursuant to the Nordic Power Traders' Association Standard Terms and Conditions A, as amended in this website (or its successor).</v>
      </c>
      <c r="N318" s="185"/>
      <c r="O318" s="185"/>
      <c r="P318" s="185"/>
      <c r="Q318" s="185"/>
      <c r="R318" s="185"/>
      <c r="S318" s="185"/>
      <c r="T318" s="185"/>
      <c r="U318" s="185"/>
      <c r="V318" s="185"/>
      <c r="W318" s="185"/>
      <c r="X318" s="185"/>
      <c r="Y318" s="185"/>
      <c r="Z318" s="185"/>
      <c r="AA318" s="185"/>
      <c r="AB318" s="185"/>
      <c r="AC318" s="185"/>
      <c r="AD318" s="185"/>
      <c r="AE318" s="185"/>
      <c r="AF318" s="185"/>
      <c r="AG318" s="185"/>
      <c r="AH318" s="185"/>
      <c r="AI318" s="185"/>
      <c r="AJ318" s="185"/>
      <c r="AK318" s="185"/>
      <c r="AL318" s="185"/>
      <c r="AM318" s="185"/>
      <c r="AN318" s="185"/>
      <c r="AO318" s="185"/>
      <c r="AP318" s="185"/>
      <c r="AQ318" s="185"/>
      <c r="AR318" s="185"/>
      <c r="AS318" s="185"/>
      <c r="AT318" s="185"/>
      <c r="AU318" s="185"/>
      <c r="AV318" s="185"/>
      <c r="AW318" s="185"/>
      <c r="AX318" s="185"/>
      <c r="AY318" s="185"/>
      <c r="AZ318" s="185"/>
      <c r="BA318" s="185"/>
      <c r="BB318" s="185"/>
      <c r="BC318" s="185"/>
    </row>
    <row r="319" spans="1:55" s="186" customFormat="1" ht="89.25" x14ac:dyDescent="0.2">
      <c r="A319" s="183" t="s">
        <v>316</v>
      </c>
      <c r="B319" s="184" t="s">
        <v>360</v>
      </c>
      <c r="C319" s="184" t="s">
        <v>207</v>
      </c>
      <c r="D319" s="184" t="s">
        <v>683</v>
      </c>
      <c r="E319" s="184" t="s">
        <v>451</v>
      </c>
      <c r="F319" s="184" t="s">
        <v>451</v>
      </c>
      <c r="G319" s="188" t="s">
        <v>309</v>
      </c>
      <c r="H319" s="183" t="s">
        <v>208</v>
      </c>
      <c r="I319" s="184" t="s">
        <v>451</v>
      </c>
      <c r="J319" s="194" t="s">
        <v>209</v>
      </c>
      <c r="K319" s="194" t="s">
        <v>210</v>
      </c>
      <c r="L319" s="195" t="s">
        <v>755</v>
      </c>
      <c r="M319" s="184" t="str">
        <f>CONCATENATE(NordicPower!$C$49, " ",NordicPower!$C$29,", for ",NordicPower!$C$18, " for ",NordicPower!$C$37, " and quoted in ",ContPower!$C$67, " per ", ContPower!$C$72,", ", NordicPower!$C53)</f>
        <v>A Transaction under which the Seller is obliged to pay a difference payment to the Buyer where the agreed price is lower than the actual price, and the Buyer is obliged to pay a difference payment to the Seller where the agreed price is higher than the actual price, in respect of the specified quantity of power, where the actual price shall be the hourly system prices, as published by the NordPool ASA for the Price Reference Point in Sweden, for the period from the first day of the week to the last day of the week for the minimum amount of electric power delivered or required over a given period of time at a steady rate (168 hours per week) and quoted in Norwegian Krone per Megawatt (1,000,000 watts) hour, where watt is a unit of electrical power equivalent to one Joule per second, pursuant to the Nordic Power Traders' Association Standard Terms and Conditions D, as amended in this website (or its successor).</v>
      </c>
      <c r="N319" s="185"/>
      <c r="O319" s="185"/>
      <c r="P319" s="185"/>
      <c r="Q319" s="185"/>
      <c r="R319" s="185"/>
      <c r="S319" s="185"/>
      <c r="T319" s="185"/>
      <c r="U319" s="185"/>
      <c r="V319" s="185"/>
      <c r="W319" s="185"/>
      <c r="X319" s="185"/>
      <c r="Y319" s="185"/>
      <c r="Z319" s="185"/>
      <c r="AA319" s="185"/>
      <c r="AB319" s="185"/>
      <c r="AC319" s="185"/>
      <c r="AD319" s="185"/>
      <c r="AE319" s="185"/>
      <c r="AF319" s="185"/>
      <c r="AG319" s="185"/>
      <c r="AH319" s="185"/>
      <c r="AI319" s="185"/>
      <c r="AJ319" s="185"/>
      <c r="AK319" s="185"/>
      <c r="AL319" s="185"/>
      <c r="AM319" s="185"/>
      <c r="AN319" s="185"/>
      <c r="AO319" s="185"/>
      <c r="AP319" s="185"/>
      <c r="AQ319" s="185"/>
      <c r="AR319" s="185"/>
      <c r="AS319" s="185"/>
      <c r="AT319" s="185"/>
      <c r="AU319" s="185"/>
      <c r="AV319" s="185"/>
      <c r="AW319" s="185"/>
      <c r="AX319" s="185"/>
      <c r="AY319" s="185"/>
      <c r="AZ319" s="185"/>
      <c r="BA319" s="185"/>
      <c r="BB319" s="185"/>
      <c r="BC319" s="185"/>
    </row>
    <row r="320" spans="1:55" s="186" customFormat="1" ht="89.25" x14ac:dyDescent="0.2">
      <c r="A320" s="183" t="s">
        <v>316</v>
      </c>
      <c r="B320" s="184" t="s">
        <v>360</v>
      </c>
      <c r="C320" s="184" t="s">
        <v>207</v>
      </c>
      <c r="D320" s="184" t="s">
        <v>683</v>
      </c>
      <c r="E320" s="184" t="s">
        <v>451</v>
      </c>
      <c r="F320" s="184" t="s">
        <v>451</v>
      </c>
      <c r="G320" s="188" t="s">
        <v>310</v>
      </c>
      <c r="H320" s="184" t="s">
        <v>211</v>
      </c>
      <c r="I320" s="184" t="s">
        <v>451</v>
      </c>
      <c r="J320" s="193" t="s">
        <v>212</v>
      </c>
      <c r="K320" s="194" t="s">
        <v>210</v>
      </c>
      <c r="L320" s="195" t="s">
        <v>755</v>
      </c>
      <c r="M320" s="184" t="str">
        <f>CONCATENATE(NordicPower!$C$49, " ",NordicPower!$C$30,", for ",NordicPower!$C$19, " for ",NordicPower!$C$38, " and quoted in ",ContPower!$C$67, " per ", ContPower!$C$72,", ",NordicPower!$C$53)</f>
        <v>A Transaction under which the Seller is obliged to pay a difference payment to the Buyer where the agreed price is lower than the actual price, and the Buyer is obliged to pay a difference payment to the Seller where the agreed price is higher than the actual price, in respect of the specified quantity of power, where the actual price shall be the hourly system prices, as published by the NordPool ASA for the Price Reference Point in Finland, for the period from the first day of the week to the last day of the following week for the amount of electric power delivered between 06:00am and 10:00pm on a weekday (75 hours per week) and quoted in Norwegian Krone per Megawatt (1,000,000 watts) hour, where watt is a unit of electrical power equivalent to one Joule per second, pursuant to the Nordic Power Traders' Association Standard Terms and Conditions D, as amended in this website (or its successor).</v>
      </c>
      <c r="N320" s="185"/>
      <c r="O320" s="185"/>
      <c r="P320" s="185"/>
      <c r="Q320" s="185"/>
      <c r="R320" s="185"/>
      <c r="S320" s="185"/>
      <c r="T320" s="185"/>
      <c r="U320" s="185"/>
      <c r="V320" s="185"/>
      <c r="W320" s="185"/>
      <c r="X320" s="185"/>
      <c r="Y320" s="185"/>
      <c r="Z320" s="185"/>
      <c r="AA320" s="185"/>
      <c r="AB320" s="185"/>
      <c r="AC320" s="185"/>
      <c r="AD320" s="185"/>
      <c r="AE320" s="185"/>
      <c r="AF320" s="185"/>
      <c r="AG320" s="185"/>
      <c r="AH320" s="185"/>
      <c r="AI320" s="185"/>
      <c r="AJ320" s="185"/>
      <c r="AK320" s="185"/>
      <c r="AL320" s="185"/>
      <c r="AM320" s="185"/>
      <c r="AN320" s="185"/>
      <c r="AO320" s="185"/>
      <c r="AP320" s="185"/>
      <c r="AQ320" s="185"/>
      <c r="AR320" s="185"/>
      <c r="AS320" s="185"/>
      <c r="AT320" s="185"/>
      <c r="AU320" s="185"/>
      <c r="AV320" s="185"/>
      <c r="AW320" s="185"/>
      <c r="AX320" s="185"/>
      <c r="AY320" s="185"/>
      <c r="AZ320" s="185"/>
      <c r="BA320" s="185"/>
      <c r="BB320" s="185"/>
      <c r="BC320" s="185"/>
    </row>
    <row r="321" spans="1:55" s="186" customFormat="1" ht="89.25" x14ac:dyDescent="0.2">
      <c r="A321" s="183" t="s">
        <v>316</v>
      </c>
      <c r="B321" s="184" t="s">
        <v>360</v>
      </c>
      <c r="C321" s="184" t="s">
        <v>207</v>
      </c>
      <c r="D321" s="184" t="s">
        <v>683</v>
      </c>
      <c r="E321" s="184" t="s">
        <v>451</v>
      </c>
      <c r="F321" s="184" t="s">
        <v>451</v>
      </c>
      <c r="G321" s="188" t="s">
        <v>311</v>
      </c>
      <c r="H321" s="184" t="s">
        <v>213</v>
      </c>
      <c r="I321" s="184" t="s">
        <v>451</v>
      </c>
      <c r="J321" s="193" t="s">
        <v>214</v>
      </c>
      <c r="K321" s="194" t="s">
        <v>210</v>
      </c>
      <c r="L321" s="195" t="s">
        <v>755</v>
      </c>
      <c r="M321" s="184" t="str">
        <f>CONCATENATE(NordicPower!$C$49, " ",NordicPower!$C$31,", for ",NordicPower!$C$20, " for ",NordicPower!$C$39, " and quoted in ",ContPower!$C$67, " per ", ContPower!$C$72,",",NordicPower!$C$53)</f>
        <v>A Transaction under which the Seller is obliged to pay a difference payment to the Buyer where the agreed price is lower than the actual price, and the Buyer is obliged to pay a difference payment to the Seller where the agreed price is higher than the actual price, in respect of the specified quantity of power, where the actual price shall be the hourly system prices, as published by the NordPool ASA for the Price Reference Point in South / East Norway, for the period from the first day of the week to the last day of the week after next for the amount of electric power delivered between 10:00 pm and 06:00 am on a weekday and all weekend (93 hours per week) and quoted in Norwegian Krone per Megawatt (1,000,000 watts) hour, where watt is a unit of electrical power equivalent to one Joule per second,pursuant to the Nordic Power Traders' Association Standard Terms and Conditions D, as amended in this website (or its successor).</v>
      </c>
      <c r="N321" s="185"/>
      <c r="O321" s="185"/>
      <c r="P321" s="185"/>
      <c r="Q321" s="185"/>
      <c r="R321" s="185"/>
      <c r="S321" s="185"/>
      <c r="T321" s="185"/>
      <c r="U321" s="185"/>
      <c r="V321" s="185"/>
      <c r="W321" s="185"/>
      <c r="X321" s="185"/>
      <c r="Y321" s="185"/>
      <c r="Z321" s="185"/>
      <c r="AA321" s="185"/>
      <c r="AB321" s="185"/>
      <c r="AC321" s="185"/>
      <c r="AD321" s="185"/>
      <c r="AE321" s="185"/>
      <c r="AF321" s="185"/>
      <c r="AG321" s="185"/>
      <c r="AH321" s="185"/>
      <c r="AI321" s="185"/>
      <c r="AJ321" s="185"/>
      <c r="AK321" s="185"/>
      <c r="AL321" s="185"/>
      <c r="AM321" s="185"/>
      <c r="AN321" s="185"/>
      <c r="AO321" s="185"/>
      <c r="AP321" s="185"/>
      <c r="AQ321" s="185"/>
      <c r="AR321" s="185"/>
      <c r="AS321" s="185"/>
      <c r="AT321" s="185"/>
      <c r="AU321" s="185"/>
      <c r="AV321" s="185"/>
      <c r="AW321" s="185"/>
      <c r="AX321" s="185"/>
      <c r="AY321" s="185"/>
      <c r="AZ321" s="185"/>
      <c r="BA321" s="185"/>
      <c r="BB321" s="185"/>
      <c r="BC321" s="185"/>
    </row>
    <row r="322" spans="1:55" s="186" customFormat="1" ht="89.25" x14ac:dyDescent="0.2">
      <c r="A322" s="183" t="s">
        <v>316</v>
      </c>
      <c r="B322" s="184" t="s">
        <v>360</v>
      </c>
      <c r="C322" s="184" t="s">
        <v>207</v>
      </c>
      <c r="D322" s="184" t="s">
        <v>683</v>
      </c>
      <c r="E322" s="184" t="s">
        <v>451</v>
      </c>
      <c r="F322" s="184" t="s">
        <v>451</v>
      </c>
      <c r="G322" s="188" t="s">
        <v>312</v>
      </c>
      <c r="H322" s="184" t="s">
        <v>215</v>
      </c>
      <c r="I322" s="184" t="s">
        <v>451</v>
      </c>
      <c r="J322" s="194" t="s">
        <v>209</v>
      </c>
      <c r="K322" s="194" t="s">
        <v>210</v>
      </c>
      <c r="L322" s="195" t="s">
        <v>755</v>
      </c>
      <c r="M322" s="184" t="str">
        <f>CONCATENATE(NordicPower!$C$49, " ",NordicPower!$C$32,", for ",NordicPower!$C$21, " for ",NordicPower!$C$37, " and quoted in ",ContPower!$C$67, " per ", ContPower!$C$72,", ", NordicPower!$C$53)</f>
        <v>A Transaction under which the Seller is obliged to pay a difference payment to the Buyer where the agreed price is lower than the actual price, and the Buyer is obliged to pay a difference payment to the Seller where the agreed price is higher than the actual price, in respect of the specified quantity of power, where the actual price shall be the hourly system prices, as published by the NordPool ASA for the Price Reference Point in Mid Norway, for the period from 1st January to 30th April for the minimum amount of electric power delivered or required over a given period of time at a steady rate (168 hours per week) and quoted in Norwegian Krone per Megawatt (1,000,000 watts) hour, where watt is a unit of electrical power equivalent to one Joule per second, pursuant to the Nordic Power Traders' Association Standard Terms and Conditions D, as amended in this website (or its successor).</v>
      </c>
      <c r="N322" s="185"/>
      <c r="O322" s="185"/>
      <c r="P322" s="185"/>
      <c r="Q322" s="185"/>
      <c r="R322" s="185"/>
      <c r="S322" s="185"/>
      <c r="T322" s="185"/>
      <c r="U322" s="185"/>
      <c r="V322" s="185"/>
      <c r="W322" s="185"/>
      <c r="X322" s="185"/>
      <c r="Y322" s="185"/>
      <c r="Z322" s="185"/>
      <c r="AA322" s="185"/>
      <c r="AB322" s="185"/>
      <c r="AC322" s="185"/>
      <c r="AD322" s="185"/>
      <c r="AE322" s="185"/>
      <c r="AF322" s="185"/>
      <c r="AG322" s="185"/>
      <c r="AH322" s="185"/>
      <c r="AI322" s="185"/>
      <c r="AJ322" s="185"/>
      <c r="AK322" s="185"/>
      <c r="AL322" s="185"/>
      <c r="AM322" s="185"/>
      <c r="AN322" s="185"/>
      <c r="AO322" s="185"/>
      <c r="AP322" s="185"/>
      <c r="AQ322" s="185"/>
      <c r="AR322" s="185"/>
      <c r="AS322" s="185"/>
      <c r="AT322" s="185"/>
      <c r="AU322" s="185"/>
      <c r="AV322" s="185"/>
      <c r="AW322" s="185"/>
      <c r="AX322" s="185"/>
      <c r="AY322" s="185"/>
      <c r="AZ322" s="185"/>
      <c r="BA322" s="185"/>
      <c r="BB322" s="185"/>
      <c r="BC322" s="185"/>
    </row>
    <row r="323" spans="1:55" s="186" customFormat="1" ht="76.5" x14ac:dyDescent="0.2">
      <c r="A323" s="183" t="s">
        <v>316</v>
      </c>
      <c r="B323" s="184" t="s">
        <v>360</v>
      </c>
      <c r="C323" s="184" t="s">
        <v>207</v>
      </c>
      <c r="D323" s="184" t="s">
        <v>683</v>
      </c>
      <c r="E323" s="184" t="s">
        <v>451</v>
      </c>
      <c r="F323" s="184" t="s">
        <v>451</v>
      </c>
      <c r="G323" s="188" t="s">
        <v>313</v>
      </c>
      <c r="H323" s="184" t="s">
        <v>216</v>
      </c>
      <c r="I323" s="184" t="s">
        <v>451</v>
      </c>
      <c r="J323" s="193" t="s">
        <v>212</v>
      </c>
      <c r="K323" s="194" t="s">
        <v>210</v>
      </c>
      <c r="L323" s="195" t="s">
        <v>755</v>
      </c>
      <c r="M323" s="184" t="str">
        <f>CONCATENATE(NordicPower!$C$49, " ",NordicPower!$C$33,", for ",NordicPower!$C$23, " for ",NordicPower!$C$38, " and quoted in ",ContPower!$C$67, " per ", ContPower!$C$72,", ",NordicPower!$C$53)</f>
        <v>A Transaction under which the Seller is obliged to pay a difference payment to the Buyer where the agreed price is lower than the actual price, and the Buyer is obliged to pay a difference payment to the Seller where the agreed price is higher than the actual price, in respect of the specified quantity of power, where the actual price shall be the hourly system prices, as published by the NordPool ASA for the Price Reference Point in Northern Norway, for the period from 1st October to 31st December for the amount of electric power delivered between 06:00am and 10:00pm on a weekday (75 hours per week) and quoted in Norwegian Krone per Megawatt (1,000,000 watts) hour, where watt is a unit of electrical power equivalent to one Joule per second, pursuant to the Nordic Power Traders' Association Standard Terms and Conditions D, as amended in this website (or its successor).</v>
      </c>
      <c r="N323" s="185"/>
      <c r="O323" s="185"/>
      <c r="P323" s="185"/>
      <c r="Q323" s="185"/>
      <c r="R323" s="185"/>
      <c r="S323" s="185"/>
      <c r="T323" s="185"/>
      <c r="U323" s="185"/>
      <c r="V323" s="185"/>
      <c r="W323" s="185"/>
      <c r="X323" s="185"/>
      <c r="Y323" s="185"/>
      <c r="Z323" s="185"/>
      <c r="AA323" s="185"/>
      <c r="AB323" s="185"/>
      <c r="AC323" s="185"/>
      <c r="AD323" s="185"/>
      <c r="AE323" s="185"/>
      <c r="AF323" s="185"/>
      <c r="AG323" s="185"/>
      <c r="AH323" s="185"/>
      <c r="AI323" s="185"/>
      <c r="AJ323" s="185"/>
      <c r="AK323" s="185"/>
      <c r="AL323" s="185"/>
      <c r="AM323" s="185"/>
      <c r="AN323" s="185"/>
      <c r="AO323" s="185"/>
      <c r="AP323" s="185"/>
      <c r="AQ323" s="185"/>
      <c r="AR323" s="185"/>
      <c r="AS323" s="185"/>
      <c r="AT323" s="185"/>
      <c r="AU323" s="185"/>
      <c r="AV323" s="185"/>
      <c r="AW323" s="185"/>
      <c r="AX323" s="185"/>
      <c r="AY323" s="185"/>
      <c r="AZ323" s="185"/>
      <c r="BA323" s="185"/>
      <c r="BB323" s="185"/>
      <c r="BC323" s="185"/>
    </row>
    <row r="324" spans="1:55" s="186" customFormat="1" ht="76.5" x14ac:dyDescent="0.2">
      <c r="A324" s="183" t="s">
        <v>316</v>
      </c>
      <c r="B324" s="184" t="s">
        <v>360</v>
      </c>
      <c r="C324" s="184" t="s">
        <v>207</v>
      </c>
      <c r="D324" s="184" t="s">
        <v>683</v>
      </c>
      <c r="E324" s="184" t="s">
        <v>451</v>
      </c>
      <c r="F324" s="184" t="s">
        <v>451</v>
      </c>
      <c r="G324" s="196" t="s">
        <v>314</v>
      </c>
      <c r="H324" s="183" t="s">
        <v>208</v>
      </c>
      <c r="I324" s="184" t="s">
        <v>451</v>
      </c>
      <c r="J324" s="193" t="s">
        <v>214</v>
      </c>
      <c r="K324" s="194" t="s">
        <v>210</v>
      </c>
      <c r="L324" s="195" t="s">
        <v>755</v>
      </c>
      <c r="M324" s="184" t="str">
        <f>CONCATENATE(NordicPower!$C$49, " ",NordicPower!$C$29,", for ",NordicPower!$C$22, " for ",NordicPower!$C$39, " and quoted in ",ContPower!$C$67, " per ", ContPower!$C$72,", ",NordicPower!$C$53)</f>
        <v>A Transaction under which the Seller is obliged to pay a difference payment to the Buyer where the agreed price is lower than the actual price, and the Buyer is obliged to pay a difference payment to the Seller where the agreed price is higher than the actual price, in respect of the specified quantity of power, where the actual price shall be the hourly system prices, as published by the NordPool ASA for the Price Reference Point in Sweden, for the period from 1st May to 30th September for the amount of electric power delivered between 10:00 pm and 06:00 am on a weekday and all weekend (93 hours per week) and quoted in Norwegian Krone per Megawatt (1,000,000 watts) hour, where watt is a unit of electrical power equivalent to one Joule per second, pursuant to the Nordic Power Traders' Association Standard Terms and Conditions D, as amended in this website (or its successor).</v>
      </c>
      <c r="N324" s="185"/>
      <c r="O324" s="185"/>
      <c r="P324" s="185"/>
      <c r="Q324" s="185"/>
      <c r="R324" s="185"/>
      <c r="S324" s="185"/>
      <c r="T324" s="185"/>
      <c r="U324" s="185"/>
      <c r="V324" s="185"/>
      <c r="W324" s="185"/>
      <c r="X324" s="185"/>
      <c r="Y324" s="185"/>
      <c r="Z324" s="185"/>
      <c r="AA324" s="185"/>
      <c r="AB324" s="185"/>
      <c r="AC324" s="185"/>
      <c r="AD324" s="185"/>
      <c r="AE324" s="185"/>
      <c r="AF324" s="185"/>
      <c r="AG324" s="185"/>
      <c r="AH324" s="185"/>
      <c r="AI324" s="185"/>
      <c r="AJ324" s="185"/>
      <c r="AK324" s="185"/>
      <c r="AL324" s="185"/>
      <c r="AM324" s="185"/>
      <c r="AN324" s="185"/>
      <c r="AO324" s="185"/>
      <c r="AP324" s="185"/>
      <c r="AQ324" s="185"/>
      <c r="AR324" s="185"/>
      <c r="AS324" s="185"/>
      <c r="AT324" s="185"/>
      <c r="AU324" s="185"/>
      <c r="AV324" s="185"/>
      <c r="AW324" s="185"/>
      <c r="AX324" s="185"/>
      <c r="AY324" s="185"/>
      <c r="AZ324" s="185"/>
      <c r="BA324" s="185"/>
      <c r="BB324" s="185"/>
      <c r="BC324" s="185"/>
    </row>
    <row r="325" spans="1:55" s="186" customFormat="1" ht="89.25" x14ac:dyDescent="0.2">
      <c r="A325" s="183" t="s">
        <v>316</v>
      </c>
      <c r="B325" s="184" t="s">
        <v>360</v>
      </c>
      <c r="C325" s="184" t="s">
        <v>207</v>
      </c>
      <c r="D325" s="184" t="s">
        <v>683</v>
      </c>
      <c r="E325" s="184" t="s">
        <v>451</v>
      </c>
      <c r="F325" s="184" t="s">
        <v>451</v>
      </c>
      <c r="G325" s="196" t="s">
        <v>315</v>
      </c>
      <c r="H325" s="184" t="s">
        <v>211</v>
      </c>
      <c r="I325" s="184" t="s">
        <v>451</v>
      </c>
      <c r="J325" s="194" t="s">
        <v>209</v>
      </c>
      <c r="K325" s="194" t="s">
        <v>210</v>
      </c>
      <c r="L325" s="195" t="s">
        <v>755</v>
      </c>
      <c r="M325" s="184" t="str">
        <f>CONCATENATE(NordicPower!$C$49, " ",NordicPower!$C$30,", for ",NordicPower!$C$25, " for ",NordicPower!$C$37, " and quoted in ",ContPower!$C$67, " per ", ContPower!$C$72,", ",NordicPower!$C$53)</f>
        <v>A Transaction under which the Seller is obliged to pay a difference payment to the Buyer where the agreed price is lower than the actual price, and the Buyer is obliged to pay a difference payment to the Seller where the agreed price is higher than the actual price, in respect of the specified quantity of power, where the actual price shall be the hourly system prices, as published by the NordPool ASA for the Price Reference Point in Finland, for the period from 1st January to 31st December  for the minimum amount of electric power delivered or required over a given period of time at a steady rate (168 hours per week) and quoted in Norwegian Krone per Megawatt (1,000,000 watts) hour, where watt is a unit of electrical power equivalent to one Joule per second, pursuant to the Nordic Power Traders' Association Standard Terms and Conditions D, as amended in this website (or its successor).</v>
      </c>
      <c r="N325" s="185"/>
      <c r="O325" s="185"/>
      <c r="P325" s="185"/>
      <c r="Q325" s="185"/>
      <c r="R325" s="185"/>
      <c r="S325" s="185"/>
      <c r="T325" s="185"/>
      <c r="U325" s="185"/>
      <c r="V325" s="185"/>
      <c r="W325" s="185"/>
      <c r="X325" s="185"/>
      <c r="Y325" s="185"/>
      <c r="Z325" s="185"/>
      <c r="AA325" s="185"/>
      <c r="AB325" s="185"/>
      <c r="AC325" s="185"/>
      <c r="AD325" s="185"/>
      <c r="AE325" s="185"/>
      <c r="AF325" s="185"/>
      <c r="AG325" s="185"/>
      <c r="AH325" s="185"/>
      <c r="AI325" s="185"/>
      <c r="AJ325" s="185"/>
      <c r="AK325" s="185"/>
      <c r="AL325" s="185"/>
      <c r="AM325" s="185"/>
      <c r="AN325" s="185"/>
      <c r="AO325" s="185"/>
      <c r="AP325" s="185"/>
      <c r="AQ325" s="185"/>
      <c r="AR325" s="185"/>
      <c r="AS325" s="185"/>
      <c r="AT325" s="185"/>
      <c r="AU325" s="185"/>
      <c r="AV325" s="185"/>
      <c r="AW325" s="185"/>
      <c r="AX325" s="185"/>
      <c r="AY325" s="185"/>
      <c r="AZ325" s="185"/>
      <c r="BA325" s="185"/>
      <c r="BB325" s="185"/>
      <c r="BC325" s="185"/>
    </row>
    <row r="326" spans="1:55" s="186" customFormat="1" ht="89.25" x14ac:dyDescent="0.2">
      <c r="A326" s="183" t="s">
        <v>316</v>
      </c>
      <c r="B326" s="184" t="s">
        <v>360</v>
      </c>
      <c r="C326" s="184" t="s">
        <v>694</v>
      </c>
      <c r="D326" s="184" t="s">
        <v>684</v>
      </c>
      <c r="E326" s="183" t="s">
        <v>217</v>
      </c>
      <c r="F326" s="184" t="s">
        <v>451</v>
      </c>
      <c r="G326" s="188" t="s">
        <v>309</v>
      </c>
      <c r="H326" s="183" t="s">
        <v>208</v>
      </c>
      <c r="I326" s="184" t="s">
        <v>451</v>
      </c>
      <c r="J326" s="194" t="s">
        <v>209</v>
      </c>
      <c r="K326" s="194" t="s">
        <v>210</v>
      </c>
      <c r="L326" s="195" t="s">
        <v>755</v>
      </c>
      <c r="M326" s="184" t="str">
        <f>CONCATENATE(NordicPower!$C$45, " ",NordicPower!$C$29,", for ",NordicPower!$C$18, " for ",NordicPower!$C$37, " and quoted in ",ContPower!$C$67, " per ", ContPower!$C$72,", ",NordicPower!$C$55)</f>
        <v>A Transaction under which the Holder has the right, in relation to the Writer (the Seller), in return for payment of the Premium, to receive a difference payment from the Seller where the agreed price is lower than the actual price, in respect of the specified quantity of power, where the actual price shall be the arithmetic average of the hourly systems prices, as published by the NordPool ASA for the Price Reference Point in Sweden, for the period from the first day of the week to the last day of the week for the minimum amount of electric power delivered or required over a given period of time at a steady rate (168 hours per week) and quoted in Norwegian Krone per Megawatt (1,000,000 watts) hour, where watt is a unit of electrical power equivalent to one Joule per second, pursuant to the Nordic Power Traders' Association Standard Terms and Conditions F for Asian Options, as amended in this website (or its successor).</v>
      </c>
      <c r="N326" s="185"/>
      <c r="O326" s="185"/>
      <c r="P326" s="185"/>
      <c r="Q326" s="185"/>
      <c r="R326" s="185"/>
      <c r="S326" s="185"/>
      <c r="T326" s="185"/>
      <c r="U326" s="185"/>
      <c r="V326" s="185"/>
      <c r="W326" s="185"/>
      <c r="X326" s="185"/>
      <c r="Y326" s="185"/>
      <c r="Z326" s="185"/>
      <c r="AA326" s="185"/>
      <c r="AB326" s="185"/>
      <c r="AC326" s="185"/>
      <c r="AD326" s="185"/>
      <c r="AE326" s="185"/>
      <c r="AF326" s="185"/>
      <c r="AG326" s="185"/>
      <c r="AH326" s="185"/>
      <c r="AI326" s="185"/>
      <c r="AJ326" s="185"/>
      <c r="AK326" s="185"/>
      <c r="AL326" s="185"/>
      <c r="AM326" s="185"/>
      <c r="AN326" s="185"/>
      <c r="AO326" s="185"/>
      <c r="AP326" s="185"/>
      <c r="AQ326" s="185"/>
      <c r="AR326" s="185"/>
      <c r="AS326" s="185"/>
      <c r="AT326" s="185"/>
      <c r="AU326" s="185"/>
      <c r="AV326" s="185"/>
      <c r="AW326" s="185"/>
      <c r="AX326" s="185"/>
      <c r="AY326" s="185"/>
      <c r="AZ326" s="185"/>
      <c r="BA326" s="185"/>
      <c r="BB326" s="185"/>
      <c r="BC326" s="185"/>
    </row>
    <row r="327" spans="1:55" s="186" customFormat="1" ht="89.25" x14ac:dyDescent="0.2">
      <c r="A327" s="183" t="s">
        <v>316</v>
      </c>
      <c r="B327" s="184" t="s">
        <v>360</v>
      </c>
      <c r="C327" s="184" t="s">
        <v>694</v>
      </c>
      <c r="D327" s="184" t="s">
        <v>684</v>
      </c>
      <c r="E327" s="184" t="s">
        <v>218</v>
      </c>
      <c r="F327" s="184" t="s">
        <v>451</v>
      </c>
      <c r="G327" s="188" t="s">
        <v>310</v>
      </c>
      <c r="H327" s="184" t="s">
        <v>211</v>
      </c>
      <c r="I327" s="184" t="s">
        <v>451</v>
      </c>
      <c r="J327" s="193" t="s">
        <v>212</v>
      </c>
      <c r="K327" s="194" t="s">
        <v>210</v>
      </c>
      <c r="L327" s="195" t="s">
        <v>755</v>
      </c>
      <c r="M327" s="184" t="str">
        <f>CONCATENATE(NordicPower!$C$46, " ",NordicPower!$C$30,", for ",NordicPower!$C$19, " for ",NordicPower!$C$38, " and quoted in ",ContPower!$C$67, " per ", ContPower!$C$72,", ",NordicPower!$C$55)</f>
        <v>A Transaction under which the Holder has the right, in relation to the Writer (the Buyer), in return for payment of the Premium, to receive a difference payment from the Buyer where the agreed price is higher than the actual price, in respect of the specified quantity of power, where the actual price shall be the arithmetic average of the hourly systems prices, as published by the NordPool ASA for the Price Reference Point in Finland, for the period from the first day of the week to the last day of the following week for the amount of electric power delivered between 06:00am and 10:00pm on a weekday (75 hours per week) and quoted in Norwegian Krone per Megawatt (1,000,000 watts) hour, where watt is a unit of electrical power equivalent to one Joule per second, pursuant to the Nordic Power Traders' Association Standard Terms and Conditions F for Asian Options, as amended in this website (or its successor).</v>
      </c>
      <c r="N327" s="185"/>
      <c r="O327" s="185"/>
      <c r="P327" s="185"/>
      <c r="Q327" s="185"/>
      <c r="R327" s="185"/>
      <c r="S327" s="185"/>
      <c r="T327" s="185"/>
      <c r="U327" s="185"/>
      <c r="V327" s="185"/>
      <c r="W327" s="185"/>
      <c r="X327" s="185"/>
      <c r="Y327" s="185"/>
      <c r="Z327" s="185"/>
      <c r="AA327" s="185"/>
      <c r="AB327" s="185"/>
      <c r="AC327" s="185"/>
      <c r="AD327" s="185"/>
      <c r="AE327" s="185"/>
      <c r="AF327" s="185"/>
      <c r="AG327" s="185"/>
      <c r="AH327" s="185"/>
      <c r="AI327" s="185"/>
      <c r="AJ327" s="185"/>
      <c r="AK327" s="185"/>
      <c r="AL327" s="185"/>
      <c r="AM327" s="185"/>
      <c r="AN327" s="185"/>
      <c r="AO327" s="185"/>
      <c r="AP327" s="185"/>
      <c r="AQ327" s="185"/>
      <c r="AR327" s="185"/>
      <c r="AS327" s="185"/>
      <c r="AT327" s="185"/>
      <c r="AU327" s="185"/>
      <c r="AV327" s="185"/>
      <c r="AW327" s="185"/>
      <c r="AX327" s="185"/>
      <c r="AY327" s="185"/>
      <c r="AZ327" s="185"/>
      <c r="BA327" s="185"/>
      <c r="BB327" s="185"/>
      <c r="BC327" s="185"/>
    </row>
    <row r="328" spans="1:55" s="186" customFormat="1" ht="89.25" x14ac:dyDescent="0.2">
      <c r="A328" s="183" t="s">
        <v>316</v>
      </c>
      <c r="B328" s="184" t="s">
        <v>360</v>
      </c>
      <c r="C328" s="184" t="s">
        <v>694</v>
      </c>
      <c r="D328" s="184" t="s">
        <v>684</v>
      </c>
      <c r="E328" s="183" t="s">
        <v>217</v>
      </c>
      <c r="F328" s="184" t="s">
        <v>451</v>
      </c>
      <c r="G328" s="188" t="s">
        <v>311</v>
      </c>
      <c r="H328" s="184" t="s">
        <v>213</v>
      </c>
      <c r="I328" s="184" t="s">
        <v>451</v>
      </c>
      <c r="J328" s="193" t="s">
        <v>214</v>
      </c>
      <c r="K328" s="194" t="s">
        <v>210</v>
      </c>
      <c r="L328" s="195" t="s">
        <v>755</v>
      </c>
      <c r="M328" s="184" t="str">
        <f>CONCATENATE(NordicPower!$C$45, " ",NordicPower!$C$31,", for ",NordicPower!$C$20, " for ",NordicPower!$C$39, " and quoted in ",ContPower!$C$67, " per ", ContPower!$C$72,", ",NordicPower!C$55)</f>
        <v>A Transaction under which the Holder has the right, in relation to the Writer (the Seller), in return for payment of the Premium, to receive a difference payment from the Seller where the agreed price is lower than the actual price, in respect of the specified quantity of power, where the actual price shall be the arithmetic average of the hourly systems prices, as published by the NordPool ASA for the Price Reference Point in South / East Norway, for the period from the first day of the week to the last day of the week after next for the amount of electric power delivered between 10:00 pm and 06:00 am on a weekday and all weekend (93 hours per week) and quoted in Norwegian Krone per Megawatt (1,000,000 watts) hour, where watt is a unit of electrical power equivalent to one Joule per second, pursuant to the Nordic Power Traders' Association Standard Terms and Conditions F for Asian Options, as amended in this website (or its successor).</v>
      </c>
      <c r="N328" s="185"/>
      <c r="O328" s="185"/>
      <c r="P328" s="185"/>
      <c r="Q328" s="185"/>
      <c r="R328" s="185"/>
      <c r="S328" s="185"/>
      <c r="T328" s="185"/>
      <c r="U328" s="185"/>
      <c r="V328" s="185"/>
      <c r="W328" s="185"/>
      <c r="X328" s="185"/>
      <c r="Y328" s="185"/>
      <c r="Z328" s="185"/>
      <c r="AA328" s="185"/>
      <c r="AB328" s="185"/>
      <c r="AC328" s="185"/>
      <c r="AD328" s="185"/>
      <c r="AE328" s="185"/>
      <c r="AF328" s="185"/>
      <c r="AG328" s="185"/>
      <c r="AH328" s="185"/>
      <c r="AI328" s="185"/>
      <c r="AJ328" s="185"/>
      <c r="AK328" s="185"/>
      <c r="AL328" s="185"/>
      <c r="AM328" s="185"/>
      <c r="AN328" s="185"/>
      <c r="AO328" s="185"/>
      <c r="AP328" s="185"/>
      <c r="AQ328" s="185"/>
      <c r="AR328" s="185"/>
      <c r="AS328" s="185"/>
      <c r="AT328" s="185"/>
      <c r="AU328" s="185"/>
      <c r="AV328" s="185"/>
      <c r="AW328" s="185"/>
      <c r="AX328" s="185"/>
      <c r="AY328" s="185"/>
      <c r="AZ328" s="185"/>
      <c r="BA328" s="185"/>
      <c r="BB328" s="185"/>
      <c r="BC328" s="185"/>
    </row>
    <row r="329" spans="1:55" s="186" customFormat="1" ht="89.25" x14ac:dyDescent="0.2">
      <c r="A329" s="183" t="s">
        <v>316</v>
      </c>
      <c r="B329" s="184" t="s">
        <v>360</v>
      </c>
      <c r="C329" s="184" t="s">
        <v>694</v>
      </c>
      <c r="D329" s="184" t="s">
        <v>684</v>
      </c>
      <c r="E329" s="184" t="s">
        <v>218</v>
      </c>
      <c r="F329" s="184" t="s">
        <v>451</v>
      </c>
      <c r="G329" s="188" t="s">
        <v>312</v>
      </c>
      <c r="H329" s="184" t="s">
        <v>215</v>
      </c>
      <c r="I329" s="184" t="s">
        <v>451</v>
      </c>
      <c r="J329" s="194" t="s">
        <v>209</v>
      </c>
      <c r="K329" s="194" t="s">
        <v>210</v>
      </c>
      <c r="L329" s="195" t="s">
        <v>755</v>
      </c>
      <c r="M329" s="184" t="str">
        <f>CONCATENATE(NordicPower!$C$46, " ",NordicPower!$C$32,", for ",NordicPower!$C$21, " for ",NordicPower!$C$37, " and quoted in ",ContPower!$C$67, " per ", ContPower!$C$72,", ",NordicPower!$C$55)</f>
        <v>A Transaction under which the Holder has the right, in relation to the Writer (the Buyer), in return for payment of the Premium, to receive a difference payment from the Buyer where the agreed price is higher than the actual price, in respect of the specified quantity of power, where the actual price shall be the arithmetic average of the hourly systems prices, as published by the NordPool ASA for the Price Reference Point in Mid Norway, for the period from 1st January to 30th April for the minimum amount of electric power delivered or required over a given period of time at a steady rate (168 hours per week) and quoted in Norwegian Krone per Megawatt (1,000,000 watts) hour, where watt is a unit of electrical power equivalent to one Joule per second, pursuant to the Nordic Power Traders' Association Standard Terms and Conditions F for Asian Options, as amended in this website (or its successor).</v>
      </c>
      <c r="N329" s="185"/>
      <c r="O329" s="185"/>
      <c r="P329" s="185"/>
      <c r="Q329" s="185"/>
      <c r="R329" s="185"/>
      <c r="S329" s="185"/>
      <c r="T329" s="185"/>
      <c r="U329" s="185"/>
      <c r="V329" s="185"/>
      <c r="W329" s="185"/>
      <c r="X329" s="185"/>
      <c r="Y329" s="185"/>
      <c r="Z329" s="185"/>
      <c r="AA329" s="185"/>
      <c r="AB329" s="185"/>
      <c r="AC329" s="185"/>
      <c r="AD329" s="185"/>
      <c r="AE329" s="185"/>
      <c r="AF329" s="185"/>
      <c r="AG329" s="185"/>
      <c r="AH329" s="185"/>
      <c r="AI329" s="185"/>
      <c r="AJ329" s="185"/>
      <c r="AK329" s="185"/>
      <c r="AL329" s="185"/>
      <c r="AM329" s="185"/>
      <c r="AN329" s="185"/>
      <c r="AO329" s="185"/>
      <c r="AP329" s="185"/>
      <c r="AQ329" s="185"/>
      <c r="AR329" s="185"/>
      <c r="AS329" s="185"/>
      <c r="AT329" s="185"/>
      <c r="AU329" s="185"/>
      <c r="AV329" s="185"/>
      <c r="AW329" s="185"/>
      <c r="AX329" s="185"/>
      <c r="AY329" s="185"/>
      <c r="AZ329" s="185"/>
      <c r="BA329" s="185"/>
      <c r="BB329" s="185"/>
      <c r="BC329" s="185"/>
    </row>
    <row r="330" spans="1:55" s="186" customFormat="1" ht="89.25" x14ac:dyDescent="0.2">
      <c r="A330" s="183" t="s">
        <v>316</v>
      </c>
      <c r="B330" s="184" t="s">
        <v>360</v>
      </c>
      <c r="C330" s="184" t="s">
        <v>694</v>
      </c>
      <c r="D330" s="184" t="s">
        <v>684</v>
      </c>
      <c r="E330" s="183" t="s">
        <v>217</v>
      </c>
      <c r="F330" s="184" t="s">
        <v>451</v>
      </c>
      <c r="G330" s="188" t="s">
        <v>313</v>
      </c>
      <c r="H330" s="184" t="s">
        <v>216</v>
      </c>
      <c r="I330" s="184" t="s">
        <v>451</v>
      </c>
      <c r="J330" s="193" t="s">
        <v>212</v>
      </c>
      <c r="K330" s="194" t="s">
        <v>210</v>
      </c>
      <c r="L330" s="195" t="s">
        <v>755</v>
      </c>
      <c r="M330" s="184" t="str">
        <f>CONCATENATE(NordicPower!$C$45, " ",NordicPower!$C$33,", for ",NordicPower!$C$23, " for ",NordicPower!$C$38, " and quoted in ",ContPower!$C$67, " per ", ContPower!$C$72,", ",NordicPower!$C$55)</f>
        <v>A Transaction under which the Holder has the right, in relation to the Writer (the Seller), in return for payment of the Premium, to receive a difference payment from the Seller where the agreed price is lower than the actual price, in respect of the specified quantity of power, where the actual price shall be the arithmetic average of the hourly systems prices, as published by the NordPool ASA for the Price Reference Point in Northern Norway, for the period from 1st October to 31st December for the amount of electric power delivered between 06:00am and 10:00pm on a weekday (75 hours per week) and quoted in Norwegian Krone per Megawatt (1,000,000 watts) hour, where watt is a unit of electrical power equivalent to one Joule per second, pursuant to the Nordic Power Traders' Association Standard Terms and Conditions F for Asian Options, as amended in this website (or its successor).</v>
      </c>
      <c r="N330" s="185"/>
      <c r="O330" s="185"/>
      <c r="P330" s="185"/>
      <c r="Q330" s="185"/>
      <c r="R330" s="185"/>
      <c r="S330" s="185"/>
      <c r="T330" s="185"/>
      <c r="U330" s="185"/>
      <c r="V330" s="185"/>
      <c r="W330" s="185"/>
      <c r="X330" s="185"/>
      <c r="Y330" s="185"/>
      <c r="Z330" s="185"/>
      <c r="AA330" s="185"/>
      <c r="AB330" s="185"/>
      <c r="AC330" s="185"/>
      <c r="AD330" s="185"/>
      <c r="AE330" s="185"/>
      <c r="AF330" s="185"/>
      <c r="AG330" s="185"/>
      <c r="AH330" s="185"/>
      <c r="AI330" s="185"/>
      <c r="AJ330" s="185"/>
      <c r="AK330" s="185"/>
      <c r="AL330" s="185"/>
      <c r="AM330" s="185"/>
      <c r="AN330" s="185"/>
      <c r="AO330" s="185"/>
      <c r="AP330" s="185"/>
      <c r="AQ330" s="185"/>
      <c r="AR330" s="185"/>
      <c r="AS330" s="185"/>
      <c r="AT330" s="185"/>
      <c r="AU330" s="185"/>
      <c r="AV330" s="185"/>
      <c r="AW330" s="185"/>
      <c r="AX330" s="185"/>
      <c r="AY330" s="185"/>
      <c r="AZ330" s="185"/>
      <c r="BA330" s="185"/>
      <c r="BB330" s="185"/>
      <c r="BC330" s="185"/>
    </row>
    <row r="331" spans="1:55" s="186" customFormat="1" ht="89.25" x14ac:dyDescent="0.2">
      <c r="A331" s="183" t="s">
        <v>316</v>
      </c>
      <c r="B331" s="184" t="s">
        <v>360</v>
      </c>
      <c r="C331" s="184" t="s">
        <v>694</v>
      </c>
      <c r="D331" s="184" t="s">
        <v>684</v>
      </c>
      <c r="E331" s="184" t="s">
        <v>218</v>
      </c>
      <c r="F331" s="184" t="s">
        <v>451</v>
      </c>
      <c r="G331" s="196" t="s">
        <v>314</v>
      </c>
      <c r="H331" s="183" t="s">
        <v>208</v>
      </c>
      <c r="I331" s="184" t="s">
        <v>451</v>
      </c>
      <c r="J331" s="193" t="s">
        <v>214</v>
      </c>
      <c r="K331" s="194" t="s">
        <v>210</v>
      </c>
      <c r="L331" s="195" t="s">
        <v>755</v>
      </c>
      <c r="M331" s="184" t="str">
        <f>CONCATENATE(NordicPower!$C$46, " ",NordicPower!$C$29,", for ",NordicPower!$C$22, " for ",NordicPower!$C$39," and quoted in ",ContPower!$C$67, " per ", ContPower!$C$72,", ",NordicPower!$C$55)</f>
        <v>A Transaction under which the Holder has the right, in relation to the Writer (the Buyer), in return for payment of the Premium, to receive a difference payment from the Buyer where the agreed price is higher than the actual price, in respect of the specified quantity of power, where the actual price shall be the arithmetic average of the hourly systems prices, as published by the NordPool ASA for the Price Reference Point in Sweden, for the period from 1st May to 30th September for the amount of electric power delivered between 10:00 pm and 06:00 am on a weekday and all weekend (93 hours per week) and quoted in Norwegian Krone per Megawatt (1,000,000 watts) hour, where watt is a unit of electrical power equivalent to one Joule per second, pursuant to the Nordic Power Traders' Association Standard Terms and Conditions F for Asian Options, as amended in this website (or its successor).</v>
      </c>
      <c r="N331" s="185"/>
      <c r="O331" s="185"/>
      <c r="P331" s="185"/>
      <c r="Q331" s="185"/>
      <c r="R331" s="185"/>
      <c r="S331" s="185"/>
      <c r="T331" s="185"/>
      <c r="U331" s="185"/>
      <c r="V331" s="185"/>
      <c r="W331" s="185"/>
      <c r="X331" s="185"/>
      <c r="Y331" s="185"/>
      <c r="Z331" s="185"/>
      <c r="AA331" s="185"/>
      <c r="AB331" s="185"/>
      <c r="AC331" s="185"/>
      <c r="AD331" s="185"/>
      <c r="AE331" s="185"/>
      <c r="AF331" s="185"/>
      <c r="AG331" s="185"/>
      <c r="AH331" s="185"/>
      <c r="AI331" s="185"/>
      <c r="AJ331" s="185"/>
      <c r="AK331" s="185"/>
      <c r="AL331" s="185"/>
      <c r="AM331" s="185"/>
      <c r="AN331" s="185"/>
      <c r="AO331" s="185"/>
      <c r="AP331" s="185"/>
      <c r="AQ331" s="185"/>
      <c r="AR331" s="185"/>
      <c r="AS331" s="185"/>
      <c r="AT331" s="185"/>
      <c r="AU331" s="185"/>
      <c r="AV331" s="185"/>
      <c r="AW331" s="185"/>
      <c r="AX331" s="185"/>
      <c r="AY331" s="185"/>
      <c r="AZ331" s="185"/>
      <c r="BA331" s="185"/>
      <c r="BB331" s="185"/>
      <c r="BC331" s="185"/>
    </row>
    <row r="332" spans="1:55" s="186" customFormat="1" ht="89.25" x14ac:dyDescent="0.2">
      <c r="A332" s="183" t="s">
        <v>316</v>
      </c>
      <c r="B332" s="184" t="s">
        <v>360</v>
      </c>
      <c r="C332" s="184" t="s">
        <v>694</v>
      </c>
      <c r="D332" s="184" t="s">
        <v>684</v>
      </c>
      <c r="E332" s="183" t="s">
        <v>217</v>
      </c>
      <c r="F332" s="184" t="s">
        <v>451</v>
      </c>
      <c r="G332" s="196" t="s">
        <v>315</v>
      </c>
      <c r="H332" s="184" t="s">
        <v>211</v>
      </c>
      <c r="I332" s="184" t="s">
        <v>451</v>
      </c>
      <c r="J332" s="194" t="s">
        <v>209</v>
      </c>
      <c r="K332" s="194" t="s">
        <v>210</v>
      </c>
      <c r="L332" s="195" t="s">
        <v>755</v>
      </c>
      <c r="M332" s="184" t="str">
        <f>CONCATENATE(NordicPower!$C$45, " ",NordicPower!$C$30,", for ",NordicPower!$C$25, " for ",NordicPower!$C$37, " and quoted in ",ContPower!$C$67, " per ", ContPower!$C$72,", ",NordicPower!$C$55)</f>
        <v>A Transaction under which the Holder has the right, in relation to the Writer (the Seller), in return for payment of the Premium, to receive a difference payment from the Seller where the agreed price is lower than the actual price, in respect of the specified quantity of power, where the actual price shall be the arithmetic average of the hourly systems prices, as published by the NordPool ASA for the Price Reference Point in Finland, for the period from 1st January to 31st December  for the minimum amount of electric power delivered or required over a given period of time at a steady rate (168 hours per week) and quoted in Norwegian Krone per Megawatt (1,000,000 watts) hour, where watt is a unit of electrical power equivalent to one Joule per second, pursuant to the Nordic Power Traders' Association Standard Terms and Conditions F for Asian Options, as amended in this website (or its successor).</v>
      </c>
      <c r="N332" s="185"/>
      <c r="O332" s="185"/>
      <c r="P332" s="185"/>
      <c r="Q332" s="185"/>
      <c r="R332" s="185"/>
      <c r="S332" s="185"/>
      <c r="T332" s="185"/>
      <c r="U332" s="185"/>
      <c r="V332" s="185"/>
      <c r="W332" s="185"/>
      <c r="X332" s="185"/>
      <c r="Y332" s="185"/>
      <c r="Z332" s="185"/>
      <c r="AA332" s="185"/>
      <c r="AB332" s="185"/>
      <c r="AC332" s="185"/>
      <c r="AD332" s="185"/>
      <c r="AE332" s="185"/>
      <c r="AF332" s="185"/>
      <c r="AG332" s="185"/>
      <c r="AH332" s="185"/>
      <c r="AI332" s="185"/>
      <c r="AJ332" s="185"/>
      <c r="AK332" s="185"/>
      <c r="AL332" s="185"/>
      <c r="AM332" s="185"/>
      <c r="AN332" s="185"/>
      <c r="AO332" s="185"/>
      <c r="AP332" s="185"/>
      <c r="AQ332" s="185"/>
      <c r="AR332" s="185"/>
      <c r="AS332" s="185"/>
      <c r="AT332" s="185"/>
      <c r="AU332" s="185"/>
      <c r="AV332" s="185"/>
      <c r="AW332" s="185"/>
      <c r="AX332" s="185"/>
      <c r="AY332" s="185"/>
      <c r="AZ332" s="185"/>
      <c r="BA332" s="185"/>
      <c r="BB332" s="185"/>
      <c r="BC332" s="185"/>
    </row>
    <row r="333" spans="1:55" s="186" customFormat="1" ht="123" customHeight="1" x14ac:dyDescent="0.2">
      <c r="A333" s="183" t="s">
        <v>316</v>
      </c>
      <c r="B333" s="184" t="s">
        <v>360</v>
      </c>
      <c r="C333" s="184" t="s">
        <v>694</v>
      </c>
      <c r="D333" s="184" t="s">
        <v>829</v>
      </c>
      <c r="E333" s="183" t="s">
        <v>219</v>
      </c>
      <c r="F333" s="184" t="s">
        <v>451</v>
      </c>
      <c r="G333" s="188" t="s">
        <v>309</v>
      </c>
      <c r="H333" s="183" t="s">
        <v>208</v>
      </c>
      <c r="I333" s="184" t="s">
        <v>451</v>
      </c>
      <c r="J333" s="194" t="s">
        <v>209</v>
      </c>
      <c r="K333" s="194" t="s">
        <v>210</v>
      </c>
      <c r="L333" s="195" t="s">
        <v>755</v>
      </c>
      <c r="M333" s="184" t="str">
        <f>CONCATENATE(NordicPower!$C$43, " ",NordicPower!$C$29,", for ",NordicPower!$C$18, " for ",NordicPower!$C$37, ", and quoted in ",ContPower!$C$67, " per ", ContPower!$C$72,", ",NordicPower!$C$54," and ",NordicPower!$C$52)</f>
        <v>A Transaction under which the Holder has the right, in relation to the Writer (the Seller), in return for payment of the Premium, and after the exercise of the Call within the Exercise Period, to receive a difference payment from the Seller where the agreed price is lower than the actual price, and the Buyer has the obligation to pay a difference payment to the Seller where the agreed price is higher than the actual price, in respect of the specified quantity of power, where the actual price shall be the hourly system prices, as published by the NordPool ASA for the Price Reference Point in Sweden, for the period from the first day of the week to the last day of the week for the minimum amount of electric power delivered or required over a given period of time at a steady rate (168 hours per week), and quoted in Norwegian Krone per Megawatt (1,000,000 watts) hour, where watt is a unit of electrical power equivalent to one Joule per second, pursuant to the Nordic Power Traders' Association Standard Terms and Conditions E for Options, as amended in this website (or its successor) and pursuant to the Nordic Power Traders' Association Standard Terms and Conditions B, as amended in this website (or its successor).</v>
      </c>
      <c r="N333" s="185"/>
      <c r="O333" s="185"/>
      <c r="P333" s="185"/>
      <c r="Q333" s="185"/>
      <c r="R333" s="185"/>
      <c r="S333" s="185"/>
      <c r="T333" s="185"/>
      <c r="U333" s="185"/>
      <c r="V333" s="185"/>
      <c r="W333" s="185"/>
      <c r="X333" s="185"/>
      <c r="Y333" s="185"/>
      <c r="Z333" s="185"/>
      <c r="AA333" s="185"/>
      <c r="AB333" s="185"/>
      <c r="AC333" s="185"/>
      <c r="AD333" s="185"/>
      <c r="AE333" s="185"/>
      <c r="AF333" s="185"/>
      <c r="AG333" s="185"/>
      <c r="AH333" s="185"/>
      <c r="AI333" s="185"/>
      <c r="AJ333" s="185"/>
      <c r="AK333" s="185"/>
      <c r="AL333" s="185"/>
      <c r="AM333" s="185"/>
      <c r="AN333" s="185"/>
      <c r="AO333" s="185"/>
      <c r="AP333" s="185"/>
      <c r="AQ333" s="185"/>
      <c r="AR333" s="185"/>
      <c r="AS333" s="185"/>
      <c r="AT333" s="185"/>
      <c r="AU333" s="185"/>
      <c r="AV333" s="185"/>
      <c r="AW333" s="185"/>
      <c r="AX333" s="185"/>
      <c r="AY333" s="185"/>
      <c r="AZ333" s="185"/>
      <c r="BA333" s="185"/>
      <c r="BB333" s="185"/>
      <c r="BC333" s="185"/>
    </row>
    <row r="334" spans="1:55" s="186" customFormat="1" ht="103.5" customHeight="1" x14ac:dyDescent="0.2">
      <c r="A334" s="183" t="s">
        <v>316</v>
      </c>
      <c r="B334" s="184" t="s">
        <v>360</v>
      </c>
      <c r="C334" s="184" t="s">
        <v>694</v>
      </c>
      <c r="D334" s="184" t="s">
        <v>829</v>
      </c>
      <c r="E334" s="184" t="s">
        <v>220</v>
      </c>
      <c r="F334" s="184" t="s">
        <v>451</v>
      </c>
      <c r="G334" s="188" t="s">
        <v>310</v>
      </c>
      <c r="H334" s="184" t="s">
        <v>211</v>
      </c>
      <c r="I334" s="184" t="s">
        <v>451</v>
      </c>
      <c r="J334" s="193" t="s">
        <v>212</v>
      </c>
      <c r="K334" s="194" t="s">
        <v>210</v>
      </c>
      <c r="L334" s="195" t="s">
        <v>755</v>
      </c>
      <c r="M334" s="184" t="str">
        <f>CONCATENATE(NordicPower!$C$44, " ",NordicPower!$C$30,", for ",NordicPower!$C$19, " for ",NordicPower!$C$38, " and quoted in ",ContPower!$C$67, " per ", ContPower!$C$72,", ",NordicPower!$C$54," and ",NordicPower!$C52)</f>
        <v>A Transaction under which the Holder has the right, in relation to the Writer (the Buyer), in return for payment of the Premium, and after the exercise of the Put within the Exercise Period, to receive a difference payment from the Buyer where the agreed price is higher than the actual price, and the Seller has the obligation to pay a difference payment to the Buyer where the agreed price is lower than the actual price, in respect of the specified quantity of power, where the actual price shall be the hourly system prices, as published by the NordPool ASA for the Price Reference Point in Finland, for the period from the first day of the week to the last day of the following week for the amount of electric power delivered between 06:00am and 10:00pm on a weekday (75 hours per week) and quoted in Norwegian Krone per Megawatt (1,000,000 watts) hour, where watt is a unit of electrical power equivalent to one Joule per second, pursuant to the Nordic Power Traders' Association Standard Terms and Conditions E for Options, as amended in this website (or its successor) and pursuant to the Nordic Power Traders' Association Standard Terms and Conditions B, as amended in this website (or its successor).</v>
      </c>
      <c r="N334" s="185"/>
      <c r="O334" s="185"/>
      <c r="P334" s="185"/>
      <c r="Q334" s="185"/>
      <c r="R334" s="185"/>
      <c r="S334" s="185"/>
      <c r="T334" s="185"/>
      <c r="U334" s="185"/>
      <c r="V334" s="185"/>
      <c r="W334" s="185"/>
      <c r="X334" s="185"/>
      <c r="Y334" s="185"/>
      <c r="Z334" s="185"/>
      <c r="AA334" s="185"/>
      <c r="AB334" s="185"/>
      <c r="AC334" s="185"/>
      <c r="AD334" s="185"/>
      <c r="AE334" s="185"/>
      <c r="AF334" s="185"/>
      <c r="AG334" s="185"/>
      <c r="AH334" s="185"/>
      <c r="AI334" s="185"/>
      <c r="AJ334" s="185"/>
      <c r="AK334" s="185"/>
      <c r="AL334" s="185"/>
      <c r="AM334" s="185"/>
      <c r="AN334" s="185"/>
      <c r="AO334" s="185"/>
      <c r="AP334" s="185"/>
      <c r="AQ334" s="185"/>
      <c r="AR334" s="185"/>
      <c r="AS334" s="185"/>
      <c r="AT334" s="185"/>
      <c r="AU334" s="185"/>
      <c r="AV334" s="185"/>
      <c r="AW334" s="185"/>
      <c r="AX334" s="185"/>
      <c r="AY334" s="185"/>
      <c r="AZ334" s="185"/>
      <c r="BA334" s="185"/>
      <c r="BB334" s="185"/>
      <c r="BC334" s="185"/>
    </row>
    <row r="335" spans="1:55" s="186" customFormat="1" ht="114.75" x14ac:dyDescent="0.2">
      <c r="A335" s="183" t="s">
        <v>316</v>
      </c>
      <c r="B335" s="184" t="s">
        <v>360</v>
      </c>
      <c r="C335" s="184" t="s">
        <v>694</v>
      </c>
      <c r="D335" s="184" t="s">
        <v>829</v>
      </c>
      <c r="E335" s="183" t="s">
        <v>219</v>
      </c>
      <c r="F335" s="184" t="s">
        <v>451</v>
      </c>
      <c r="G335" s="188" t="s">
        <v>311</v>
      </c>
      <c r="H335" s="184" t="s">
        <v>213</v>
      </c>
      <c r="I335" s="184" t="s">
        <v>451</v>
      </c>
      <c r="J335" s="193" t="s">
        <v>214</v>
      </c>
      <c r="K335" s="194" t="s">
        <v>210</v>
      </c>
      <c r="L335" s="195" t="s">
        <v>755</v>
      </c>
      <c r="M335" s="184" t="str">
        <f>CONCATENATE(NordicPower!$C$43, " ",NordicPower!$C$31,", for ",NordicPower!$C$20, " for ",NordicPower!$C$39, " and quoted in ",ContPower!$C$67, " per ", ContPower!$C$72,", ",NordicPower!$C$54," and ",NordicPower!$C$52)</f>
        <v>A Transaction under which the Holder has the right, in relation to the Writer (the Seller), in return for payment of the Premium, and after the exercise of the Call within the Exercise Period, to receive a difference payment from the Seller where the agreed price is lower than the actual price, and the Buyer has the obligation to pay a difference payment to the Seller where the agreed price is higher than the actual price, in respect of the specified quantity of power, where the actual price shall be the hourly system prices, as published by the NordPool ASA for the Price Reference Point in South / East Norway, for the period from the first day of the week to the last day of the week after next for the amount of electric power delivered between 10:00 pm and 06:00 am on a weekday and all weekend (93 hours per week) and quoted in Norwegian Krone per Megawatt (1,000,000 watts) hour, where watt is a unit of electrical power equivalent to one Joule per second, pursuant to the Nordic Power Traders' Association Standard Terms and Conditions E for Options, as amended in this website (or its successor) and pursuant to the Nordic Power Traders' Association Standard Terms and Conditions B, as amended in this website (or its successor).</v>
      </c>
      <c r="N335" s="185"/>
      <c r="O335" s="185"/>
      <c r="P335" s="185"/>
      <c r="Q335" s="185"/>
      <c r="R335" s="185"/>
      <c r="S335" s="185"/>
      <c r="T335" s="185"/>
      <c r="U335" s="185"/>
      <c r="V335" s="185"/>
      <c r="W335" s="185"/>
      <c r="X335" s="185"/>
      <c r="Y335" s="185"/>
      <c r="Z335" s="185"/>
      <c r="AA335" s="185"/>
      <c r="AB335" s="185"/>
      <c r="AC335" s="185"/>
      <c r="AD335" s="185"/>
      <c r="AE335" s="185"/>
      <c r="AF335" s="185"/>
      <c r="AG335" s="185"/>
      <c r="AH335" s="185"/>
      <c r="AI335" s="185"/>
      <c r="AJ335" s="185"/>
      <c r="AK335" s="185"/>
      <c r="AL335" s="185"/>
      <c r="AM335" s="185"/>
      <c r="AN335" s="185"/>
      <c r="AO335" s="185"/>
      <c r="AP335" s="185"/>
      <c r="AQ335" s="185"/>
      <c r="AR335" s="185"/>
      <c r="AS335" s="185"/>
      <c r="AT335" s="185"/>
      <c r="AU335" s="185"/>
      <c r="AV335" s="185"/>
      <c r="AW335" s="185"/>
      <c r="AX335" s="185"/>
      <c r="AY335" s="185"/>
      <c r="AZ335" s="185"/>
      <c r="BA335" s="185"/>
      <c r="BB335" s="185"/>
      <c r="BC335" s="185"/>
    </row>
    <row r="336" spans="1:55" s="186" customFormat="1" ht="103.5" customHeight="1" x14ac:dyDescent="0.2">
      <c r="A336" s="183" t="s">
        <v>316</v>
      </c>
      <c r="B336" s="184" t="s">
        <v>360</v>
      </c>
      <c r="C336" s="184" t="s">
        <v>694</v>
      </c>
      <c r="D336" s="184" t="s">
        <v>829</v>
      </c>
      <c r="E336" s="184" t="s">
        <v>220</v>
      </c>
      <c r="F336" s="184" t="s">
        <v>451</v>
      </c>
      <c r="G336" s="188" t="s">
        <v>312</v>
      </c>
      <c r="H336" s="184" t="s">
        <v>215</v>
      </c>
      <c r="I336" s="184" t="s">
        <v>451</v>
      </c>
      <c r="J336" s="194" t="s">
        <v>209</v>
      </c>
      <c r="K336" s="194" t="s">
        <v>210</v>
      </c>
      <c r="L336" s="195" t="s">
        <v>755</v>
      </c>
      <c r="M336" s="184" t="str">
        <f>CONCATENATE(NordicPower!$C$44, " ",NordicPower!$C$32,", for ",NordicPower!$C$21, " for ",NordicPower!$C$37, " and quoted in ",ContPower!$C$67, " per ", ContPower!$C$72,", ",NordicPower!$C$54," and ",NordicPower!$C$52)</f>
        <v>A Transaction under which the Holder has the right, in relation to the Writer (the Buyer), in return for payment of the Premium, and after the exercise of the Put within the Exercise Period, to receive a difference payment from the Buyer where the agreed price is higher than the actual price, and the Seller has the obligation to pay a difference payment to the Buyer where the agreed price is lower than the actual price, in respect of the specified quantity of power, where the actual price shall be the hourly system prices, as published by the NordPool ASA for the Price Reference Point in Mid Norway, for the period from 1st January to 30th April for the minimum amount of electric power delivered or required over a given period of time at a steady rate (168 hours per week) and quoted in Norwegian Krone per Megawatt (1,000,000 watts) hour, where watt is a unit of electrical power equivalent to one Joule per second, pursuant to the Nordic Power Traders' Association Standard Terms and Conditions E for Options, as amended in this website (or its successor) and pursuant to the Nordic Power Traders' Association Standard Terms and Conditions B, as amended in this website (or its successor).</v>
      </c>
      <c r="N336" s="185"/>
      <c r="O336" s="185"/>
      <c r="P336" s="185"/>
      <c r="Q336" s="185"/>
      <c r="R336" s="185"/>
      <c r="S336" s="185"/>
      <c r="T336" s="185"/>
      <c r="U336" s="185"/>
      <c r="V336" s="185"/>
      <c r="W336" s="185"/>
      <c r="X336" s="185"/>
      <c r="Y336" s="185"/>
      <c r="Z336" s="185"/>
      <c r="AA336" s="185"/>
      <c r="AB336" s="185"/>
      <c r="AC336" s="185"/>
      <c r="AD336" s="185"/>
      <c r="AE336" s="185"/>
      <c r="AF336" s="185"/>
      <c r="AG336" s="185"/>
      <c r="AH336" s="185"/>
      <c r="AI336" s="185"/>
      <c r="AJ336" s="185"/>
      <c r="AK336" s="185"/>
      <c r="AL336" s="185"/>
      <c r="AM336" s="185"/>
      <c r="AN336" s="185"/>
      <c r="AO336" s="185"/>
      <c r="AP336" s="185"/>
      <c r="AQ336" s="185"/>
      <c r="AR336" s="185"/>
      <c r="AS336" s="185"/>
      <c r="AT336" s="185"/>
      <c r="AU336" s="185"/>
      <c r="AV336" s="185"/>
      <c r="AW336" s="185"/>
      <c r="AX336" s="185"/>
      <c r="AY336" s="185"/>
      <c r="AZ336" s="185"/>
      <c r="BA336" s="185"/>
      <c r="BB336" s="185"/>
      <c r="BC336" s="185"/>
    </row>
    <row r="337" spans="1:55" s="186" customFormat="1" ht="114.75" x14ac:dyDescent="0.2">
      <c r="A337" s="183" t="s">
        <v>316</v>
      </c>
      <c r="B337" s="184" t="s">
        <v>360</v>
      </c>
      <c r="C337" s="184" t="s">
        <v>694</v>
      </c>
      <c r="D337" s="184" t="s">
        <v>829</v>
      </c>
      <c r="E337" s="183" t="s">
        <v>219</v>
      </c>
      <c r="F337" s="184" t="s">
        <v>451</v>
      </c>
      <c r="G337" s="188" t="s">
        <v>313</v>
      </c>
      <c r="H337" s="184" t="s">
        <v>216</v>
      </c>
      <c r="I337" s="184" t="s">
        <v>451</v>
      </c>
      <c r="J337" s="193" t="s">
        <v>212</v>
      </c>
      <c r="K337" s="194" t="s">
        <v>210</v>
      </c>
      <c r="L337" s="195" t="s">
        <v>755</v>
      </c>
      <c r="M337" s="184" t="str">
        <f>CONCATENATE(NordicPower!$C$43, " ",NordicPower!$C$33,", for ",NordicPower!$C$23, " for ",NordicPower!$C$38, " and quoted in ",ContPower!$C$67, " per ", ContPower!$C$72,", ",NordicPower!$C$54," and ",NordicPower!$C$52)</f>
        <v>A Transaction under which the Holder has the right, in relation to the Writer (the Seller), in return for payment of the Premium, and after the exercise of the Call within the Exercise Period, to receive a difference payment from the Seller where the agreed price is lower than the actual price, and the Buyer has the obligation to pay a difference payment to the Seller where the agreed price is higher than the actual price, in respect of the specified quantity of power, where the actual price shall be the hourly system prices, as published by the NordPool ASA for the Price Reference Point in Northern Norway, for the period from 1st October to 31st December for the amount of electric power delivered between 06:00am and 10:00pm on a weekday (75 hours per week) and quoted in Norwegian Krone per Megawatt (1,000,000 watts) hour, where watt is a unit of electrical power equivalent to one Joule per second, pursuant to the Nordic Power Traders' Association Standard Terms and Conditions E for Options, as amended in this website (or its successor) and pursuant to the Nordic Power Traders' Association Standard Terms and Conditions B, as amended in this website (or its successor).</v>
      </c>
      <c r="N337" s="185"/>
      <c r="O337" s="185"/>
      <c r="P337" s="185"/>
      <c r="Q337" s="185"/>
      <c r="R337" s="185"/>
      <c r="S337" s="185"/>
      <c r="T337" s="185"/>
      <c r="U337" s="185"/>
      <c r="V337" s="185"/>
      <c r="W337" s="185"/>
      <c r="X337" s="185"/>
      <c r="Y337" s="185"/>
      <c r="Z337" s="185"/>
      <c r="AA337" s="185"/>
      <c r="AB337" s="185"/>
      <c r="AC337" s="185"/>
      <c r="AD337" s="185"/>
      <c r="AE337" s="185"/>
      <c r="AF337" s="185"/>
      <c r="AG337" s="185"/>
      <c r="AH337" s="185"/>
      <c r="AI337" s="185"/>
      <c r="AJ337" s="185"/>
      <c r="AK337" s="185"/>
      <c r="AL337" s="185"/>
      <c r="AM337" s="185"/>
      <c r="AN337" s="185"/>
      <c r="AO337" s="185"/>
      <c r="AP337" s="185"/>
      <c r="AQ337" s="185"/>
      <c r="AR337" s="185"/>
      <c r="AS337" s="185"/>
      <c r="AT337" s="185"/>
      <c r="AU337" s="185"/>
      <c r="AV337" s="185"/>
      <c r="AW337" s="185"/>
      <c r="AX337" s="185"/>
      <c r="AY337" s="185"/>
      <c r="AZ337" s="185"/>
      <c r="BA337" s="185"/>
      <c r="BB337" s="185"/>
      <c r="BC337" s="185"/>
    </row>
    <row r="338" spans="1:55" s="186" customFormat="1" ht="116.25" customHeight="1" x14ac:dyDescent="0.2">
      <c r="A338" s="183" t="s">
        <v>316</v>
      </c>
      <c r="B338" s="184" t="s">
        <v>360</v>
      </c>
      <c r="C338" s="184" t="s">
        <v>694</v>
      </c>
      <c r="D338" s="184" t="s">
        <v>829</v>
      </c>
      <c r="E338" s="184" t="s">
        <v>220</v>
      </c>
      <c r="F338" s="184" t="s">
        <v>451</v>
      </c>
      <c r="G338" s="196" t="s">
        <v>314</v>
      </c>
      <c r="H338" s="183" t="s">
        <v>208</v>
      </c>
      <c r="I338" s="184" t="s">
        <v>451</v>
      </c>
      <c r="J338" s="193" t="s">
        <v>214</v>
      </c>
      <c r="K338" s="194" t="s">
        <v>210</v>
      </c>
      <c r="L338" s="195" t="s">
        <v>755</v>
      </c>
      <c r="M338" s="184" t="str">
        <f>CONCATENATE(NordicPower!$C$44, " ",NordicPower!$C$29,", for ",NordicPower!$C$22, " for ",NordicPower!$C$39, " and quoted in ",ContPower!$C$67, " per ", ContPower!$C$72,", ",NordicPower!$C$54," and ",NordicPower!$C$52)</f>
        <v>A Transaction under which the Holder has the right, in relation to the Writer (the Buyer), in return for payment of the Premium, and after the exercise of the Put within the Exercise Period, to receive a difference payment from the Buyer where the agreed price is higher than the actual price, and the Seller has the obligation to pay a difference payment to the Buyer where the agreed price is lower than the actual price, in respect of the specified quantity of power, where the actual price shall be the hourly system prices, as published by the NordPool ASA for the Price Reference Point in Sweden, for the period from 1st May to 30th September for the amount of electric power delivered between 10:00 pm and 06:00 am on a weekday and all weekend (93 hours per week) and quoted in Norwegian Krone per Megawatt (1,000,000 watts) hour, where watt is a unit of electrical power equivalent to one Joule per second, pursuant to the Nordic Power Traders' Association Standard Terms and Conditions E for Options, as amended in this website (or its successor) and pursuant to the Nordic Power Traders' Association Standard Terms and Conditions B, as amended in this website (or its successor).</v>
      </c>
      <c r="N338" s="185"/>
      <c r="O338" s="185"/>
      <c r="P338" s="185"/>
      <c r="Q338" s="185"/>
      <c r="R338" s="185"/>
      <c r="S338" s="185"/>
      <c r="T338" s="185"/>
      <c r="U338" s="185"/>
      <c r="V338" s="185"/>
      <c r="W338" s="185"/>
      <c r="X338" s="185"/>
      <c r="Y338" s="185"/>
      <c r="Z338" s="185"/>
      <c r="AA338" s="185"/>
      <c r="AB338" s="185"/>
      <c r="AC338" s="185"/>
      <c r="AD338" s="185"/>
      <c r="AE338" s="185"/>
      <c r="AF338" s="185"/>
      <c r="AG338" s="185"/>
      <c r="AH338" s="185"/>
      <c r="AI338" s="185"/>
      <c r="AJ338" s="185"/>
      <c r="AK338" s="185"/>
      <c r="AL338" s="185"/>
      <c r="AM338" s="185"/>
      <c r="AN338" s="185"/>
      <c r="AO338" s="185"/>
      <c r="AP338" s="185"/>
      <c r="AQ338" s="185"/>
      <c r="AR338" s="185"/>
      <c r="AS338" s="185"/>
      <c r="AT338" s="185"/>
      <c r="AU338" s="185"/>
      <c r="AV338" s="185"/>
      <c r="AW338" s="185"/>
      <c r="AX338" s="185"/>
      <c r="AY338" s="185"/>
      <c r="AZ338" s="185"/>
      <c r="BA338" s="185"/>
      <c r="BB338" s="185"/>
      <c r="BC338" s="185"/>
    </row>
    <row r="339" spans="1:55" s="186" customFormat="1" ht="105.75" customHeight="1" x14ac:dyDescent="0.2">
      <c r="A339" s="183" t="s">
        <v>316</v>
      </c>
      <c r="B339" s="184" t="s">
        <v>360</v>
      </c>
      <c r="C339" s="184" t="s">
        <v>694</v>
      </c>
      <c r="D339" s="184" t="s">
        <v>829</v>
      </c>
      <c r="E339" s="183" t="s">
        <v>219</v>
      </c>
      <c r="F339" s="184" t="s">
        <v>451</v>
      </c>
      <c r="G339" s="196" t="s">
        <v>315</v>
      </c>
      <c r="H339" s="184" t="s">
        <v>211</v>
      </c>
      <c r="I339" s="184" t="s">
        <v>451</v>
      </c>
      <c r="J339" s="194" t="s">
        <v>209</v>
      </c>
      <c r="K339" s="194" t="s">
        <v>210</v>
      </c>
      <c r="L339" s="195" t="s">
        <v>755</v>
      </c>
      <c r="M339" s="184" t="str">
        <f>CONCATENATE(NordicPower!$C$43, " ",NordicPower!$C$30,", for ",NordicPower!$C$25, " for ",NordicPower!$C$37, " and quoted in ",ContPower!$C$67, " per ", ContPower!$C$72,", ",NordicPower!$C$54," and ",NordicPower!$C$52)</f>
        <v>A Transaction under which the Holder has the right, in relation to the Writer (the Seller), in return for payment of the Premium, and after the exercise of the Call within the Exercise Period, to receive a difference payment from the Seller where the agreed price is lower than the actual price, and the Buyer has the obligation to pay a difference payment to the Seller where the agreed price is higher than the actual price, in respect of the specified quantity of power, where the actual price shall be the hourly system prices, as published by the NordPool ASA for the Price Reference Point in Finland, for the period from 1st January to 31st December  for the minimum amount of electric power delivered or required over a given period of time at a steady rate (168 hours per week) and quoted in Norwegian Krone per Megawatt (1,000,000 watts) hour, where watt is a unit of electrical power equivalent to one Joule per second, pursuant to the Nordic Power Traders' Association Standard Terms and Conditions E for Options, as amended in this website (or its successor) and pursuant to the Nordic Power Traders' Association Standard Terms and Conditions B, as amended in this website (or its successor).</v>
      </c>
      <c r="N339" s="185"/>
      <c r="O339" s="185"/>
      <c r="P339" s="185"/>
      <c r="Q339" s="185"/>
      <c r="R339" s="185"/>
      <c r="S339" s="185"/>
      <c r="T339" s="185"/>
      <c r="U339" s="185"/>
      <c r="V339" s="185"/>
      <c r="W339" s="185"/>
      <c r="X339" s="185"/>
      <c r="Y339" s="185"/>
      <c r="Z339" s="185"/>
      <c r="AA339" s="185"/>
      <c r="AB339" s="185"/>
      <c r="AC339" s="185"/>
      <c r="AD339" s="185"/>
      <c r="AE339" s="185"/>
      <c r="AF339" s="185"/>
      <c r="AG339" s="185"/>
      <c r="AH339" s="185"/>
      <c r="AI339" s="185"/>
      <c r="AJ339" s="185"/>
      <c r="AK339" s="185"/>
      <c r="AL339" s="185"/>
      <c r="AM339" s="185"/>
      <c r="AN339" s="185"/>
      <c r="AO339" s="185"/>
      <c r="AP339" s="185"/>
      <c r="AQ339" s="185"/>
      <c r="AR339" s="185"/>
      <c r="AS339" s="185"/>
      <c r="AT339" s="185"/>
      <c r="AU339" s="185"/>
      <c r="AV339" s="185"/>
      <c r="AW339" s="185"/>
      <c r="AX339" s="185"/>
      <c r="AY339" s="185"/>
      <c r="AZ339" s="185"/>
      <c r="BA339" s="185"/>
      <c r="BB339" s="185"/>
      <c r="BC339" s="185"/>
    </row>
    <row r="340" spans="1:55" s="186" customFormat="1" ht="63.75" x14ac:dyDescent="0.2">
      <c r="A340" s="183" t="s">
        <v>316</v>
      </c>
      <c r="B340" s="184" t="s">
        <v>360</v>
      </c>
      <c r="C340" s="184" t="s">
        <v>695</v>
      </c>
      <c r="D340" s="184" t="s">
        <v>357</v>
      </c>
      <c r="E340" s="184" t="s">
        <v>451</v>
      </c>
      <c r="F340" s="184" t="s">
        <v>451</v>
      </c>
      <c r="G340" s="188" t="s">
        <v>309</v>
      </c>
      <c r="H340" s="183" t="s">
        <v>208</v>
      </c>
      <c r="I340" s="184" t="s">
        <v>451</v>
      </c>
      <c r="J340" s="194" t="s">
        <v>209</v>
      </c>
      <c r="K340" s="194" t="s">
        <v>210</v>
      </c>
      <c r="L340" s="195" t="s">
        <v>755</v>
      </c>
      <c r="M340" s="184" t="str">
        <f>CONCATENATE(NordicPower!$C$47, " ",NordicPower!$C$29,", for ",NordicPower!$C$18, " for ",NordicPower!$C$37, " and quoted in ",ContPower!$C$67, " per ", ContPower!$C$72,", ",NordicPower!$C$51)</f>
        <v>A Transaction under which the Seller shall sell and the Buyer shall purchase a specified quantity of power, at the agreed price for the Price Reference Point in Sweden, for the period from the first day of the week to the last day of the week for the minimum amount of electric power delivered or required over a given period of time at a steady rate (168 hours per week) and quoted in Norwegian Krone per Megawatt (1,000,000 watts) hour, where watt is a unit of electrical power equivalent to one Joule per second, pursuant to the Nordic Power Traders' Association Standard Terms and Conditions A, as amended in this website (or its successor).</v>
      </c>
      <c r="N340" s="185"/>
      <c r="O340" s="185"/>
      <c r="P340" s="185"/>
      <c r="Q340" s="185"/>
      <c r="R340" s="185"/>
      <c r="S340" s="185"/>
      <c r="T340" s="185"/>
      <c r="U340" s="185"/>
      <c r="V340" s="185"/>
      <c r="W340" s="185"/>
      <c r="X340" s="185"/>
      <c r="Y340" s="185"/>
      <c r="Z340" s="185"/>
      <c r="AA340" s="185"/>
      <c r="AB340" s="185"/>
      <c r="AC340" s="185"/>
      <c r="AD340" s="185"/>
      <c r="AE340" s="185"/>
      <c r="AF340" s="185"/>
      <c r="AG340" s="185"/>
      <c r="AH340" s="185"/>
      <c r="AI340" s="185"/>
      <c r="AJ340" s="185"/>
      <c r="AK340" s="185"/>
      <c r="AL340" s="185"/>
      <c r="AM340" s="185"/>
      <c r="AN340" s="185"/>
      <c r="AO340" s="185"/>
      <c r="AP340" s="185"/>
      <c r="AQ340" s="185"/>
      <c r="AR340" s="185"/>
      <c r="AS340" s="185"/>
      <c r="AT340" s="185"/>
      <c r="AU340" s="185"/>
      <c r="AV340" s="185"/>
      <c r="AW340" s="185"/>
      <c r="AX340" s="185"/>
      <c r="AY340" s="185"/>
      <c r="AZ340" s="185"/>
      <c r="BA340" s="185"/>
      <c r="BB340" s="185"/>
      <c r="BC340" s="185"/>
    </row>
    <row r="341" spans="1:55" s="186" customFormat="1" ht="63.75" x14ac:dyDescent="0.2">
      <c r="A341" s="183" t="s">
        <v>316</v>
      </c>
      <c r="B341" s="184" t="s">
        <v>360</v>
      </c>
      <c r="C341" s="184" t="s">
        <v>695</v>
      </c>
      <c r="D341" s="184" t="s">
        <v>357</v>
      </c>
      <c r="E341" s="184" t="s">
        <v>451</v>
      </c>
      <c r="F341" s="184" t="s">
        <v>451</v>
      </c>
      <c r="G341" s="188" t="s">
        <v>310</v>
      </c>
      <c r="H341" s="184" t="s">
        <v>211</v>
      </c>
      <c r="I341" s="184" t="s">
        <v>451</v>
      </c>
      <c r="J341" s="193" t="s">
        <v>212</v>
      </c>
      <c r="K341" s="194" t="s">
        <v>210</v>
      </c>
      <c r="L341" s="195" t="s">
        <v>755</v>
      </c>
      <c r="M341" s="184" t="str">
        <f>CONCATENATE(NordicPower!$C$47, " ",NordicPower!$C$30,", for ",NordicPower!$C$19, " for ",NordicPower!$C$38, " and quoted in ",ContPower!$C$67, " per ", ContPower!$C$72,", ",NordicPower!$C$51)</f>
        <v>A Transaction under which the Seller shall sell and the Buyer shall purchase a specified quantity of power, at the agreed price for the Price Reference Point in Finland, for the period from the first day of the week to the last day of the following week for the amount of electric power delivered between 06:00am and 10:00pm on a weekday (75 hours per week) and quoted in Norwegian Krone per Megawatt (1,000,000 watts) hour, where watt is a unit of electrical power equivalent to one Joule per second, pursuant to the Nordic Power Traders' Association Standard Terms and Conditions A, as amended in this website (or its successor).</v>
      </c>
      <c r="N341" s="185"/>
      <c r="O341" s="185"/>
      <c r="P341" s="185"/>
      <c r="Q341" s="185"/>
      <c r="R341" s="185"/>
      <c r="S341" s="185"/>
      <c r="T341" s="185"/>
      <c r="U341" s="185"/>
      <c r="V341" s="185"/>
      <c r="W341" s="185"/>
      <c r="X341" s="185"/>
      <c r="Y341" s="185"/>
      <c r="Z341" s="185"/>
      <c r="AA341" s="185"/>
      <c r="AB341" s="185"/>
      <c r="AC341" s="185"/>
      <c r="AD341" s="185"/>
      <c r="AE341" s="185"/>
      <c r="AF341" s="185"/>
      <c r="AG341" s="185"/>
      <c r="AH341" s="185"/>
      <c r="AI341" s="185"/>
      <c r="AJ341" s="185"/>
      <c r="AK341" s="185"/>
      <c r="AL341" s="185"/>
      <c r="AM341" s="185"/>
      <c r="AN341" s="185"/>
      <c r="AO341" s="185"/>
      <c r="AP341" s="185"/>
      <c r="AQ341" s="185"/>
      <c r="AR341" s="185"/>
      <c r="AS341" s="185"/>
      <c r="AT341" s="185"/>
      <c r="AU341" s="185"/>
      <c r="AV341" s="185"/>
      <c r="AW341" s="185"/>
      <c r="AX341" s="185"/>
      <c r="AY341" s="185"/>
      <c r="AZ341" s="185"/>
      <c r="BA341" s="185"/>
      <c r="BB341" s="185"/>
      <c r="BC341" s="185"/>
    </row>
    <row r="342" spans="1:55" s="186" customFormat="1" ht="63.75" x14ac:dyDescent="0.2">
      <c r="A342" s="183" t="s">
        <v>316</v>
      </c>
      <c r="B342" s="184" t="s">
        <v>360</v>
      </c>
      <c r="C342" s="184" t="s">
        <v>695</v>
      </c>
      <c r="D342" s="184" t="s">
        <v>357</v>
      </c>
      <c r="E342" s="184" t="s">
        <v>451</v>
      </c>
      <c r="F342" s="184" t="s">
        <v>451</v>
      </c>
      <c r="G342" s="188" t="s">
        <v>311</v>
      </c>
      <c r="H342" s="184" t="s">
        <v>213</v>
      </c>
      <c r="I342" s="184" t="s">
        <v>451</v>
      </c>
      <c r="J342" s="193" t="s">
        <v>214</v>
      </c>
      <c r="K342" s="194" t="s">
        <v>210</v>
      </c>
      <c r="L342" s="195" t="s">
        <v>755</v>
      </c>
      <c r="M342" s="184" t="str">
        <f>CONCATENATE(NordicPower!$C$47, " ",NordicPower!$C$31,", for ",NordicPower!$C$20, " for ",NordicPower!$C$39, " and quoted in ",ContPower!$C$67, " per ", ContPower!$C$72,", ",NordicPower!$C$51)</f>
        <v>A Transaction under which the Seller shall sell and the Buyer shall purchase a specified quantity of power, at the agreed price for the Price Reference Point in South / East Norway, for the period from the first day of the week to the last day of the week after next for the amount of electric power delivered between 10:00 pm and 06:00 am on a weekday and all weekend (93 hours per week) and quoted in Norwegian Krone per Megawatt (1,000,000 watts) hour, where watt is a unit of electrical power equivalent to one Joule per second, pursuant to the Nordic Power Traders' Association Standard Terms and Conditions A, as amended in this website (or its successor).</v>
      </c>
      <c r="N342" s="185"/>
      <c r="O342" s="185"/>
      <c r="P342" s="185"/>
      <c r="Q342" s="185"/>
      <c r="R342" s="185"/>
      <c r="S342" s="185"/>
      <c r="T342" s="185"/>
      <c r="U342" s="185"/>
      <c r="V342" s="185"/>
      <c r="W342" s="185"/>
      <c r="X342" s="185"/>
      <c r="Y342" s="185"/>
      <c r="Z342" s="185"/>
      <c r="AA342" s="185"/>
      <c r="AB342" s="185"/>
      <c r="AC342" s="185"/>
      <c r="AD342" s="185"/>
      <c r="AE342" s="185"/>
      <c r="AF342" s="185"/>
      <c r="AG342" s="185"/>
      <c r="AH342" s="185"/>
      <c r="AI342" s="185"/>
      <c r="AJ342" s="185"/>
      <c r="AK342" s="185"/>
      <c r="AL342" s="185"/>
      <c r="AM342" s="185"/>
      <c r="AN342" s="185"/>
      <c r="AO342" s="185"/>
      <c r="AP342" s="185"/>
      <c r="AQ342" s="185"/>
      <c r="AR342" s="185"/>
      <c r="AS342" s="185"/>
      <c r="AT342" s="185"/>
      <c r="AU342" s="185"/>
      <c r="AV342" s="185"/>
      <c r="AW342" s="185"/>
      <c r="AX342" s="185"/>
      <c r="AY342" s="185"/>
      <c r="AZ342" s="185"/>
      <c r="BA342" s="185"/>
      <c r="BB342" s="185"/>
      <c r="BC342" s="185"/>
    </row>
    <row r="343" spans="1:55" s="186" customFormat="1" ht="63.75" x14ac:dyDescent="0.2">
      <c r="A343" s="183" t="s">
        <v>316</v>
      </c>
      <c r="B343" s="184" t="s">
        <v>360</v>
      </c>
      <c r="C343" s="184" t="s">
        <v>695</v>
      </c>
      <c r="D343" s="184" t="s">
        <v>357</v>
      </c>
      <c r="E343" s="184" t="s">
        <v>451</v>
      </c>
      <c r="F343" s="184" t="s">
        <v>451</v>
      </c>
      <c r="G343" s="188" t="s">
        <v>312</v>
      </c>
      <c r="H343" s="184" t="s">
        <v>215</v>
      </c>
      <c r="I343" s="184" t="s">
        <v>451</v>
      </c>
      <c r="J343" s="194" t="s">
        <v>209</v>
      </c>
      <c r="K343" s="194" t="s">
        <v>210</v>
      </c>
      <c r="L343" s="195" t="s">
        <v>755</v>
      </c>
      <c r="M343" s="184" t="str">
        <f>CONCATENATE(NordicPower!$C$47, " ",NordicPower!$C$32,", for ",NordicPower!$C$21, " for ",NordicPower!$C$37, " and settled in ",ContPower!$C$67, " per ", ContPower!$C$72,", ",NordicPower!$C$51)</f>
        <v>A Transaction under which the Seller shall sell and the Buyer shall purchase a specified quantity of power, at the agreed price for the Price Reference Point in Mid Norway, for the period from 1st January to 30th April for the minimum amount of electric power delivered or required over a given period of time at a steady rate (168 hours per week) and settled in Norwegian Krone per Megawatt (1,000,000 watts) hour, where watt is a unit of electrical power equivalent to one Joule per second, pursuant to the Nordic Power Traders' Association Standard Terms and Conditions A, as amended in this website (or its successor).</v>
      </c>
      <c r="N343" s="185"/>
      <c r="O343" s="185"/>
      <c r="P343" s="185"/>
      <c r="Q343" s="185"/>
      <c r="R343" s="185"/>
      <c r="S343" s="185"/>
      <c r="T343" s="185"/>
      <c r="U343" s="185"/>
      <c r="V343" s="185"/>
      <c r="W343" s="185"/>
      <c r="X343" s="185"/>
      <c r="Y343" s="185"/>
      <c r="Z343" s="185"/>
      <c r="AA343" s="185"/>
      <c r="AB343" s="185"/>
      <c r="AC343" s="185"/>
      <c r="AD343" s="185"/>
      <c r="AE343" s="185"/>
      <c r="AF343" s="185"/>
      <c r="AG343" s="185"/>
      <c r="AH343" s="185"/>
      <c r="AI343" s="185"/>
      <c r="AJ343" s="185"/>
      <c r="AK343" s="185"/>
      <c r="AL343" s="185"/>
      <c r="AM343" s="185"/>
      <c r="AN343" s="185"/>
      <c r="AO343" s="185"/>
      <c r="AP343" s="185"/>
      <c r="AQ343" s="185"/>
      <c r="AR343" s="185"/>
      <c r="AS343" s="185"/>
      <c r="AT343" s="185"/>
      <c r="AU343" s="185"/>
      <c r="AV343" s="185"/>
      <c r="AW343" s="185"/>
      <c r="AX343" s="185"/>
      <c r="AY343" s="185"/>
      <c r="AZ343" s="185"/>
      <c r="BA343" s="185"/>
      <c r="BB343" s="185"/>
      <c r="BC343" s="185"/>
    </row>
    <row r="344" spans="1:55" s="186" customFormat="1" ht="63.75" x14ac:dyDescent="0.2">
      <c r="A344" s="183" t="s">
        <v>316</v>
      </c>
      <c r="B344" s="184" t="s">
        <v>360</v>
      </c>
      <c r="C344" s="184" t="s">
        <v>695</v>
      </c>
      <c r="D344" s="184" t="s">
        <v>357</v>
      </c>
      <c r="E344" s="184" t="s">
        <v>451</v>
      </c>
      <c r="F344" s="184" t="s">
        <v>451</v>
      </c>
      <c r="G344" s="188" t="s">
        <v>313</v>
      </c>
      <c r="H344" s="184" t="s">
        <v>216</v>
      </c>
      <c r="I344" s="184" t="s">
        <v>451</v>
      </c>
      <c r="J344" s="193" t="s">
        <v>212</v>
      </c>
      <c r="K344" s="194" t="s">
        <v>210</v>
      </c>
      <c r="L344" s="195" t="s">
        <v>755</v>
      </c>
      <c r="M344" s="184" t="str">
        <f>CONCATENATE(NordicPower!$C$47, " ",NordicPower!$C$33,", for ",NordicPower!$C$23, " for ",NordicPower!$C$38, " and settled in ",ContPower!$C$67, " per ", ContPower!$C$72,", ",NordicPower!$C$51)</f>
        <v>A Transaction under which the Seller shall sell and the Buyer shall purchase a specified quantity of power, at the agreed price for the Price Reference Point in Northern Norway, for the period from 1st October to 31st December for the amount of electric power delivered between 06:00am and 10:00pm on a weekday (75 hours per week) and settled in Norwegian Krone per Megawatt (1,000,000 watts) hour, where watt is a unit of electrical power equivalent to one Joule per second, pursuant to the Nordic Power Traders' Association Standard Terms and Conditions A, as amended in this website (or its successor).</v>
      </c>
      <c r="N344" s="185"/>
      <c r="O344" s="185"/>
      <c r="P344" s="185"/>
      <c r="Q344" s="185"/>
      <c r="R344" s="185"/>
      <c r="S344" s="185"/>
      <c r="T344" s="185"/>
      <c r="U344" s="185"/>
      <c r="V344" s="185"/>
      <c r="W344" s="185"/>
      <c r="X344" s="185"/>
      <c r="Y344" s="185"/>
      <c r="Z344" s="185"/>
      <c r="AA344" s="185"/>
      <c r="AB344" s="185"/>
      <c r="AC344" s="185"/>
      <c r="AD344" s="185"/>
      <c r="AE344" s="185"/>
      <c r="AF344" s="185"/>
      <c r="AG344" s="185"/>
      <c r="AH344" s="185"/>
      <c r="AI344" s="185"/>
      <c r="AJ344" s="185"/>
      <c r="AK344" s="185"/>
      <c r="AL344" s="185"/>
      <c r="AM344" s="185"/>
      <c r="AN344" s="185"/>
      <c r="AO344" s="185"/>
      <c r="AP344" s="185"/>
      <c r="AQ344" s="185"/>
      <c r="AR344" s="185"/>
      <c r="AS344" s="185"/>
      <c r="AT344" s="185"/>
      <c r="AU344" s="185"/>
      <c r="AV344" s="185"/>
      <c r="AW344" s="185"/>
      <c r="AX344" s="185"/>
      <c r="AY344" s="185"/>
      <c r="AZ344" s="185"/>
      <c r="BA344" s="185"/>
      <c r="BB344" s="185"/>
      <c r="BC344" s="185"/>
    </row>
    <row r="345" spans="1:55" s="186" customFormat="1" ht="63.75" x14ac:dyDescent="0.2">
      <c r="A345" s="183" t="s">
        <v>316</v>
      </c>
      <c r="B345" s="184" t="s">
        <v>360</v>
      </c>
      <c r="C345" s="184" t="s">
        <v>695</v>
      </c>
      <c r="D345" s="184" t="s">
        <v>357</v>
      </c>
      <c r="E345" s="184" t="s">
        <v>451</v>
      </c>
      <c r="F345" s="184" t="s">
        <v>451</v>
      </c>
      <c r="G345" s="196" t="s">
        <v>314</v>
      </c>
      <c r="H345" s="183" t="s">
        <v>208</v>
      </c>
      <c r="I345" s="184" t="s">
        <v>451</v>
      </c>
      <c r="J345" s="193" t="s">
        <v>214</v>
      </c>
      <c r="K345" s="194" t="s">
        <v>210</v>
      </c>
      <c r="L345" s="195" t="s">
        <v>755</v>
      </c>
      <c r="M345" s="184" t="str">
        <f>CONCATENATE(NordicPower!$C$47, " ",NordicPower!$C$29,", for ",NordicPower!$C$22, " for ",NordicPower!$C$39, " and settled in ",ContPower!$C$67, " per ", ContPower!$C$72,", ",NordicPower!$C$51)</f>
        <v>A Transaction under which the Seller shall sell and the Buyer shall purchase a specified quantity of power, at the agreed price for the Price Reference Point in Sweden, for the period from 1st May to 30th September for the amount of electric power delivered between 10:00 pm and 06:00 am on a weekday and all weekend (93 hours per week) and settled in Norwegian Krone per Megawatt (1,000,000 watts) hour, where watt is a unit of electrical power equivalent to one Joule per second, pursuant to the Nordic Power Traders' Association Standard Terms and Conditions A, as amended in this website (or its successor).</v>
      </c>
      <c r="N345" s="185"/>
      <c r="O345" s="185"/>
      <c r="P345" s="185"/>
      <c r="Q345" s="185"/>
      <c r="R345" s="185"/>
      <c r="S345" s="185"/>
      <c r="T345" s="185"/>
      <c r="U345" s="185"/>
      <c r="V345" s="185"/>
      <c r="W345" s="185"/>
      <c r="X345" s="185"/>
      <c r="Y345" s="185"/>
      <c r="Z345" s="185"/>
      <c r="AA345" s="185"/>
      <c r="AB345" s="185"/>
      <c r="AC345" s="185"/>
      <c r="AD345" s="185"/>
      <c r="AE345" s="185"/>
      <c r="AF345" s="185"/>
      <c r="AG345" s="185"/>
      <c r="AH345" s="185"/>
      <c r="AI345" s="185"/>
      <c r="AJ345" s="185"/>
      <c r="AK345" s="185"/>
      <c r="AL345" s="185"/>
      <c r="AM345" s="185"/>
      <c r="AN345" s="185"/>
      <c r="AO345" s="185"/>
      <c r="AP345" s="185"/>
      <c r="AQ345" s="185"/>
      <c r="AR345" s="185"/>
      <c r="AS345" s="185"/>
      <c r="AT345" s="185"/>
      <c r="AU345" s="185"/>
      <c r="AV345" s="185"/>
      <c r="AW345" s="185"/>
      <c r="AX345" s="185"/>
      <c r="AY345" s="185"/>
      <c r="AZ345" s="185"/>
      <c r="BA345" s="185"/>
      <c r="BB345" s="185"/>
      <c r="BC345" s="185"/>
    </row>
    <row r="346" spans="1:55" s="186" customFormat="1" ht="63.75" x14ac:dyDescent="0.2">
      <c r="A346" s="183" t="s">
        <v>316</v>
      </c>
      <c r="B346" s="184" t="s">
        <v>360</v>
      </c>
      <c r="C346" s="184" t="s">
        <v>695</v>
      </c>
      <c r="D346" s="184" t="s">
        <v>357</v>
      </c>
      <c r="E346" s="184" t="s">
        <v>451</v>
      </c>
      <c r="F346" s="184" t="s">
        <v>451</v>
      </c>
      <c r="G346" s="196" t="s">
        <v>315</v>
      </c>
      <c r="H346" s="184" t="s">
        <v>211</v>
      </c>
      <c r="I346" s="184" t="s">
        <v>451</v>
      </c>
      <c r="J346" s="194" t="s">
        <v>209</v>
      </c>
      <c r="K346" s="194" t="s">
        <v>210</v>
      </c>
      <c r="L346" s="195" t="s">
        <v>755</v>
      </c>
      <c r="M346" s="184" t="str">
        <f>CONCATENATE(NordicPower!$C$47, " ",NordicPower!$C$30,", for ",NordicPower!$C$25, " for ",NordicPower!$C$37, " and settled in ",ContPower!$C$67, " per ", ContPower!$C$72,", ",NordicPower!$C$51)</f>
        <v>A Transaction under which the Seller shall sell and the Buyer shall purchase a specified quantity of power, at the agreed price for the Price Reference Point in Finland, for the period from 1st January to 31st December  for the minimum amount of electric power delivered or required over a given period of time at a steady rate (168 hours per week) and settled in Norwegian Krone per Megawatt (1,000,000 watts) hour, where watt is a unit of electrical power equivalent to one Joule per second, pursuant to the Nordic Power Traders' Association Standard Terms and Conditions A, as amended in this website (or its successor).</v>
      </c>
      <c r="N346" s="185"/>
      <c r="O346" s="185"/>
      <c r="P346" s="185"/>
      <c r="Q346" s="185"/>
      <c r="R346" s="185"/>
      <c r="S346" s="185"/>
      <c r="T346" s="185"/>
      <c r="U346" s="185"/>
      <c r="V346" s="185"/>
      <c r="W346" s="185"/>
      <c r="X346" s="185"/>
      <c r="Y346" s="185"/>
      <c r="Z346" s="185"/>
      <c r="AA346" s="185"/>
      <c r="AB346" s="185"/>
      <c r="AC346" s="185"/>
      <c r="AD346" s="185"/>
      <c r="AE346" s="185"/>
      <c r="AF346" s="185"/>
      <c r="AG346" s="185"/>
      <c r="AH346" s="185"/>
      <c r="AI346" s="185"/>
      <c r="AJ346" s="185"/>
      <c r="AK346" s="185"/>
      <c r="AL346" s="185"/>
      <c r="AM346" s="185"/>
      <c r="AN346" s="185"/>
      <c r="AO346" s="185"/>
      <c r="AP346" s="185"/>
      <c r="AQ346" s="185"/>
      <c r="AR346" s="185"/>
      <c r="AS346" s="185"/>
      <c r="AT346" s="185"/>
      <c r="AU346" s="185"/>
      <c r="AV346" s="185"/>
      <c r="AW346" s="185"/>
      <c r="AX346" s="185"/>
      <c r="AY346" s="185"/>
      <c r="AZ346" s="185"/>
      <c r="BA346" s="185"/>
      <c r="BB346" s="185"/>
      <c r="BC346" s="185"/>
    </row>
    <row r="347" spans="1:55" customFormat="1" x14ac:dyDescent="0.2"/>
    <row r="348" spans="1:55" customFormat="1" x14ac:dyDescent="0.2"/>
    <row r="349" spans="1:55" customFormat="1" x14ac:dyDescent="0.2"/>
    <row r="350" spans="1:55" customFormat="1" x14ac:dyDescent="0.2"/>
    <row r="351" spans="1:55" customFormat="1" x14ac:dyDescent="0.2"/>
    <row r="352" spans="1:55" customFormat="1" x14ac:dyDescent="0.2"/>
    <row r="353" customFormat="1" x14ac:dyDescent="0.2"/>
    <row r="354" customFormat="1" x14ac:dyDescent="0.2"/>
    <row r="355" customFormat="1" x14ac:dyDescent="0.2"/>
    <row r="356" customFormat="1" x14ac:dyDescent="0.2"/>
    <row r="357" customFormat="1" x14ac:dyDescent="0.2"/>
    <row r="358" customFormat="1" x14ac:dyDescent="0.2"/>
    <row r="359" customFormat="1" x14ac:dyDescent="0.2"/>
    <row r="360" customFormat="1" x14ac:dyDescent="0.2"/>
    <row r="361" customFormat="1" x14ac:dyDescent="0.2"/>
    <row r="362" customFormat="1" x14ac:dyDescent="0.2"/>
    <row r="363" customFormat="1" x14ac:dyDescent="0.2"/>
    <row r="364" customFormat="1" x14ac:dyDescent="0.2"/>
    <row r="365" customFormat="1" x14ac:dyDescent="0.2"/>
    <row r="366" customFormat="1" x14ac:dyDescent="0.2"/>
    <row r="367" customFormat="1" x14ac:dyDescent="0.2"/>
    <row r="368" customFormat="1" x14ac:dyDescent="0.2"/>
    <row r="369" customFormat="1" x14ac:dyDescent="0.2"/>
    <row r="370" customFormat="1" x14ac:dyDescent="0.2"/>
    <row r="371" customFormat="1" x14ac:dyDescent="0.2"/>
    <row r="372" customFormat="1" x14ac:dyDescent="0.2"/>
    <row r="373" customFormat="1" x14ac:dyDescent="0.2"/>
    <row r="374" customFormat="1" x14ac:dyDescent="0.2"/>
    <row r="375" customFormat="1" x14ac:dyDescent="0.2"/>
    <row r="376" customFormat="1" x14ac:dyDescent="0.2"/>
    <row r="377" customFormat="1" x14ac:dyDescent="0.2"/>
    <row r="378" customFormat="1" x14ac:dyDescent="0.2"/>
    <row r="379" customFormat="1" x14ac:dyDescent="0.2"/>
    <row r="380" customFormat="1" x14ac:dyDescent="0.2"/>
    <row r="381" customFormat="1" x14ac:dyDescent="0.2"/>
    <row r="382" customFormat="1" x14ac:dyDescent="0.2"/>
    <row r="383" customFormat="1" x14ac:dyDescent="0.2"/>
    <row r="384" customFormat="1" x14ac:dyDescent="0.2"/>
    <row r="385" customFormat="1" x14ac:dyDescent="0.2"/>
    <row r="386" customFormat="1" x14ac:dyDescent="0.2"/>
    <row r="387" customFormat="1" x14ac:dyDescent="0.2"/>
    <row r="388" customFormat="1" x14ac:dyDescent="0.2"/>
    <row r="389" customFormat="1" x14ac:dyDescent="0.2"/>
    <row r="390" customFormat="1" x14ac:dyDescent="0.2"/>
    <row r="391" customFormat="1" x14ac:dyDescent="0.2"/>
    <row r="392" customFormat="1" x14ac:dyDescent="0.2"/>
    <row r="393" customFormat="1" x14ac:dyDescent="0.2"/>
    <row r="394" customFormat="1" x14ac:dyDescent="0.2"/>
    <row r="395" customFormat="1" x14ac:dyDescent="0.2"/>
    <row r="396" customFormat="1" x14ac:dyDescent="0.2"/>
    <row r="397" customFormat="1" x14ac:dyDescent="0.2"/>
    <row r="398" customFormat="1" x14ac:dyDescent="0.2"/>
    <row r="399" customFormat="1" x14ac:dyDescent="0.2"/>
    <row r="400" customFormat="1" x14ac:dyDescent="0.2"/>
    <row r="401" customFormat="1" x14ac:dyDescent="0.2"/>
    <row r="402" customFormat="1" x14ac:dyDescent="0.2"/>
    <row r="403" customFormat="1" x14ac:dyDescent="0.2"/>
    <row r="404" customFormat="1" x14ac:dyDescent="0.2"/>
    <row r="405" customFormat="1" x14ac:dyDescent="0.2"/>
    <row r="406" customFormat="1" x14ac:dyDescent="0.2"/>
    <row r="407" customFormat="1" x14ac:dyDescent="0.2"/>
    <row r="408" customFormat="1" x14ac:dyDescent="0.2"/>
    <row r="409" customFormat="1" x14ac:dyDescent="0.2"/>
    <row r="410" customFormat="1" x14ac:dyDescent="0.2"/>
    <row r="411" customFormat="1" x14ac:dyDescent="0.2"/>
    <row r="412" customFormat="1" x14ac:dyDescent="0.2"/>
    <row r="413" customFormat="1" x14ac:dyDescent="0.2"/>
    <row r="414" customFormat="1" x14ac:dyDescent="0.2"/>
    <row r="415" customFormat="1" x14ac:dyDescent="0.2"/>
    <row r="416" customFormat="1" x14ac:dyDescent="0.2"/>
    <row r="417" customFormat="1" x14ac:dyDescent="0.2"/>
    <row r="418" customFormat="1" x14ac:dyDescent="0.2"/>
  </sheetData>
  <pageMargins left="0.47" right="0.41" top="0.47" bottom="0.47" header="0.4" footer="0.36"/>
  <pageSetup paperSize="9" scale="50" fitToHeight="50" orientation="landscape" r:id="rId1"/>
  <headerFooter alignWithMargins="0">
    <oddHeader>&amp;R&amp;P</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Z107"/>
  <sheetViews>
    <sheetView workbookViewId="0">
      <selection activeCell="B5" sqref="B5"/>
    </sheetView>
  </sheetViews>
  <sheetFormatPr defaultRowHeight="12.75" x14ac:dyDescent="0.2"/>
  <cols>
    <col min="1" max="1" width="17.85546875" customWidth="1"/>
    <col min="2" max="2" width="26.140625" customWidth="1"/>
    <col min="3" max="3" width="10.42578125" customWidth="1"/>
    <col min="4" max="4" width="6.140625" customWidth="1"/>
    <col min="5" max="5" width="22.5703125" customWidth="1"/>
    <col min="6" max="6" width="5.85546875" customWidth="1"/>
    <col min="7" max="7" width="14.7109375" customWidth="1"/>
    <col min="8" max="8" width="7.42578125" customWidth="1"/>
    <col min="9" max="9" width="18.28515625" customWidth="1"/>
    <col min="10" max="10" width="10.42578125" customWidth="1"/>
    <col min="11" max="11" width="13.85546875" customWidth="1"/>
    <col min="12" max="12" width="8.7109375" customWidth="1"/>
    <col min="13" max="13" width="10.42578125" customWidth="1"/>
    <col min="15" max="15" width="13.140625" customWidth="1"/>
    <col min="16" max="16" width="13.7109375" customWidth="1"/>
    <col min="17" max="17" width="14" customWidth="1"/>
    <col min="18" max="18" width="9.5703125" customWidth="1"/>
    <col min="19" max="19" width="11.85546875" customWidth="1"/>
  </cols>
  <sheetData>
    <row r="1" spans="1:26" x14ac:dyDescent="0.2">
      <c r="A1" s="65" t="s">
        <v>70</v>
      </c>
      <c r="B1" t="s">
        <v>393</v>
      </c>
      <c r="C1" t="s">
        <v>396</v>
      </c>
    </row>
    <row r="2" spans="1:26" ht="18.75" x14ac:dyDescent="0.3">
      <c r="A2" s="23" t="s">
        <v>783</v>
      </c>
      <c r="B2" s="4"/>
    </row>
    <row r="3" spans="1:26" ht="13.5" thickBot="1" x14ac:dyDescent="0.25"/>
    <row r="4" spans="1:26" ht="34.5" customHeight="1" thickBot="1" x14ac:dyDescent="0.25">
      <c r="A4" s="7" t="s">
        <v>694</v>
      </c>
      <c r="B4" s="9"/>
      <c r="C4" s="5" t="s">
        <v>647</v>
      </c>
      <c r="D4" s="14"/>
      <c r="E4" s="5" t="s">
        <v>22</v>
      </c>
      <c r="F4" s="14"/>
      <c r="G4" s="5" t="s">
        <v>791</v>
      </c>
      <c r="H4" s="6"/>
      <c r="I4" s="5" t="s">
        <v>786</v>
      </c>
      <c r="J4" s="6"/>
      <c r="K4" s="5" t="s">
        <v>649</v>
      </c>
      <c r="L4" s="6"/>
      <c r="M4" s="5" t="s">
        <v>872</v>
      </c>
      <c r="N4" s="6"/>
      <c r="O4" s="34" t="s">
        <v>685</v>
      </c>
      <c r="P4" s="17"/>
      <c r="Q4" s="5" t="s">
        <v>745</v>
      </c>
      <c r="R4" s="6"/>
      <c r="S4" s="34" t="s">
        <v>750</v>
      </c>
    </row>
    <row r="5" spans="1:26" x14ac:dyDescent="0.2">
      <c r="A5" t="s">
        <v>683</v>
      </c>
      <c r="C5" t="s">
        <v>790</v>
      </c>
      <c r="D5" s="38"/>
      <c r="E5" s="63" t="s">
        <v>375</v>
      </c>
      <c r="G5" t="s">
        <v>792</v>
      </c>
      <c r="I5" t="s">
        <v>376</v>
      </c>
      <c r="K5" s="48" t="s">
        <v>566</v>
      </c>
      <c r="M5" s="2">
        <v>1999</v>
      </c>
      <c r="O5" s="18" t="s">
        <v>686</v>
      </c>
      <c r="P5" s="18"/>
      <c r="Q5" s="18" t="s">
        <v>746</v>
      </c>
      <c r="R5" s="18"/>
      <c r="S5" s="18" t="s">
        <v>756</v>
      </c>
    </row>
    <row r="6" spans="1:26" x14ac:dyDescent="0.2">
      <c r="A6" t="s">
        <v>407</v>
      </c>
      <c r="C6" t="s">
        <v>785</v>
      </c>
      <c r="E6" s="64" t="s">
        <v>378</v>
      </c>
      <c r="G6" t="s">
        <v>793</v>
      </c>
      <c r="I6" t="s">
        <v>379</v>
      </c>
      <c r="K6" s="15" t="s">
        <v>831</v>
      </c>
      <c r="M6" s="2">
        <v>2000</v>
      </c>
      <c r="O6" s="18" t="s">
        <v>380</v>
      </c>
      <c r="P6" s="18"/>
      <c r="Q6" s="18"/>
      <c r="R6" s="18"/>
      <c r="S6" s="18" t="s">
        <v>784</v>
      </c>
    </row>
    <row r="7" spans="1:26" x14ac:dyDescent="0.2">
      <c r="C7" t="s">
        <v>381</v>
      </c>
      <c r="E7" s="39" t="s">
        <v>278</v>
      </c>
      <c r="G7" t="s">
        <v>383</v>
      </c>
      <c r="I7" t="s">
        <v>384</v>
      </c>
      <c r="K7" s="15" t="s">
        <v>832</v>
      </c>
      <c r="O7" t="s">
        <v>385</v>
      </c>
    </row>
    <row r="8" spans="1:26" x14ac:dyDescent="0.2">
      <c r="C8" t="s">
        <v>386</v>
      </c>
      <c r="E8" s="39" t="s">
        <v>23</v>
      </c>
      <c r="G8" t="s">
        <v>387</v>
      </c>
      <c r="I8" t="s">
        <v>388</v>
      </c>
      <c r="K8" s="15" t="s">
        <v>833</v>
      </c>
    </row>
    <row r="9" spans="1:26" x14ac:dyDescent="0.2">
      <c r="E9" t="s">
        <v>392</v>
      </c>
      <c r="I9" t="s">
        <v>389</v>
      </c>
      <c r="K9" s="15" t="s">
        <v>834</v>
      </c>
    </row>
    <row r="10" spans="1:26" x14ac:dyDescent="0.2">
      <c r="E10" s="2" t="s">
        <v>390</v>
      </c>
      <c r="K10" s="2" t="s">
        <v>875</v>
      </c>
    </row>
    <row r="11" spans="1:26" x14ac:dyDescent="0.2">
      <c r="A11" s="57"/>
      <c r="B11" s="50"/>
    </row>
    <row r="13" spans="1:26" ht="13.5" thickBot="1" x14ac:dyDescent="0.25"/>
    <row r="14" spans="1:26" ht="37.5" customHeight="1" thickBot="1" x14ac:dyDescent="0.25">
      <c r="A14" s="7" t="s">
        <v>695</v>
      </c>
      <c r="B14" s="9"/>
      <c r="C14" s="5" t="s">
        <v>647</v>
      </c>
      <c r="D14" s="14"/>
      <c r="E14" s="5" t="s">
        <v>22</v>
      </c>
      <c r="F14" s="14"/>
      <c r="G14" s="5" t="s">
        <v>791</v>
      </c>
      <c r="H14" s="6"/>
      <c r="I14" s="5" t="s">
        <v>786</v>
      </c>
      <c r="J14" s="6"/>
      <c r="K14" s="5" t="s">
        <v>649</v>
      </c>
      <c r="L14" s="6"/>
      <c r="M14" s="5" t="s">
        <v>872</v>
      </c>
      <c r="N14" s="6"/>
      <c r="O14" s="34" t="s">
        <v>685</v>
      </c>
      <c r="P14" s="17"/>
      <c r="Q14" s="5" t="s">
        <v>745</v>
      </c>
      <c r="R14" s="6"/>
      <c r="S14" s="34" t="s">
        <v>750</v>
      </c>
      <c r="T14" s="6"/>
      <c r="Z14" s="6"/>
    </row>
    <row r="15" spans="1:26" x14ac:dyDescent="0.2">
      <c r="A15" t="s">
        <v>807</v>
      </c>
      <c r="C15" t="s">
        <v>790</v>
      </c>
      <c r="D15" s="38"/>
      <c r="E15" s="63" t="s">
        <v>394</v>
      </c>
      <c r="G15" t="s">
        <v>792</v>
      </c>
      <c r="I15" t="s">
        <v>787</v>
      </c>
      <c r="K15" s="2" t="s">
        <v>395</v>
      </c>
      <c r="M15" s="2">
        <v>1999</v>
      </c>
      <c r="O15" s="18" t="s">
        <v>380</v>
      </c>
      <c r="P15" s="18"/>
      <c r="Q15" s="18" t="s">
        <v>746</v>
      </c>
      <c r="R15" s="18"/>
      <c r="S15" s="18" t="s">
        <v>756</v>
      </c>
    </row>
    <row r="16" spans="1:26" x14ac:dyDescent="0.2">
      <c r="C16" t="s">
        <v>785</v>
      </c>
      <c r="E16" s="63" t="s">
        <v>397</v>
      </c>
      <c r="G16" t="s">
        <v>793</v>
      </c>
      <c r="I16" t="s">
        <v>788</v>
      </c>
      <c r="K16" s="15"/>
      <c r="M16" s="2">
        <v>2000</v>
      </c>
      <c r="O16" s="18" t="s">
        <v>398</v>
      </c>
      <c r="P16" s="18"/>
      <c r="Q16" s="18" t="s">
        <v>757</v>
      </c>
      <c r="R16" s="18"/>
      <c r="S16" s="18" t="s">
        <v>784</v>
      </c>
    </row>
    <row r="17" spans="1:17" x14ac:dyDescent="0.2">
      <c r="C17" t="s">
        <v>381</v>
      </c>
      <c r="E17" s="63" t="s">
        <v>399</v>
      </c>
      <c r="G17" t="s">
        <v>400</v>
      </c>
      <c r="I17" t="s">
        <v>789</v>
      </c>
      <c r="K17" s="15"/>
      <c r="Q17" t="s">
        <v>401</v>
      </c>
    </row>
    <row r="18" spans="1:17" x14ac:dyDescent="0.2">
      <c r="C18" t="s">
        <v>402</v>
      </c>
      <c r="E18" s="63" t="s">
        <v>403</v>
      </c>
      <c r="K18" s="15"/>
      <c r="Q18" t="s">
        <v>404</v>
      </c>
    </row>
    <row r="19" spans="1:17" x14ac:dyDescent="0.2">
      <c r="C19" t="s">
        <v>405</v>
      </c>
      <c r="E19" s="63" t="s">
        <v>279</v>
      </c>
      <c r="K19" s="15"/>
      <c r="Q19" t="s">
        <v>748</v>
      </c>
    </row>
    <row r="20" spans="1:17" x14ac:dyDescent="0.2">
      <c r="C20" t="s">
        <v>386</v>
      </c>
      <c r="E20" s="63" t="s">
        <v>280</v>
      </c>
      <c r="K20" s="2"/>
      <c r="Q20" t="s">
        <v>747</v>
      </c>
    </row>
    <row r="21" spans="1:17" x14ac:dyDescent="0.2">
      <c r="E21" s="63" t="s">
        <v>281</v>
      </c>
      <c r="K21" s="2"/>
      <c r="Q21" t="s">
        <v>283</v>
      </c>
    </row>
    <row r="22" spans="1:17" x14ac:dyDescent="0.2">
      <c r="E22" s="63" t="s">
        <v>282</v>
      </c>
      <c r="K22" s="2"/>
    </row>
    <row r="23" spans="1:17" x14ac:dyDescent="0.2">
      <c r="K23" s="2"/>
    </row>
    <row r="24" spans="1:17" x14ac:dyDescent="0.2">
      <c r="E24" s="2"/>
      <c r="K24" s="2"/>
    </row>
    <row r="25" spans="1:17" x14ac:dyDescent="0.2">
      <c r="A25" s="57" t="s">
        <v>682</v>
      </c>
      <c r="B25" s="50" t="s">
        <v>412</v>
      </c>
    </row>
    <row r="26" spans="1:17" x14ac:dyDescent="0.2">
      <c r="A26" s="50"/>
      <c r="B26" s="50"/>
    </row>
    <row r="27" spans="1:17" x14ac:dyDescent="0.2">
      <c r="A27" s="50"/>
      <c r="B27" s="50"/>
    </row>
    <row r="28" spans="1:17" x14ac:dyDescent="0.2">
      <c r="A28" s="50"/>
      <c r="B28" s="50"/>
    </row>
    <row r="29" spans="1:17" ht="18.75" x14ac:dyDescent="0.3">
      <c r="A29" s="23" t="s">
        <v>710</v>
      </c>
    </row>
    <row r="31" spans="1:17" x14ac:dyDescent="0.2">
      <c r="A31" s="74" t="s">
        <v>641</v>
      </c>
      <c r="B31" s="73"/>
      <c r="C31" s="73"/>
      <c r="D31" s="73"/>
    </row>
    <row r="32" spans="1:17" x14ac:dyDescent="0.2">
      <c r="A32" s="73"/>
      <c r="B32" s="75" t="s">
        <v>683</v>
      </c>
      <c r="C32" s="73" t="s">
        <v>543</v>
      </c>
    </row>
    <row r="33" spans="1:3" x14ac:dyDescent="0.2">
      <c r="A33" s="73"/>
      <c r="B33" s="31" t="s">
        <v>377</v>
      </c>
      <c r="C33" s="73" t="s">
        <v>413</v>
      </c>
    </row>
    <row r="34" spans="1:3" x14ac:dyDescent="0.2">
      <c r="A34" s="73"/>
      <c r="B34" s="31" t="s">
        <v>807</v>
      </c>
      <c r="C34" s="73" t="s">
        <v>544</v>
      </c>
    </row>
    <row r="35" spans="1:3" x14ac:dyDescent="0.2">
      <c r="A35" s="73"/>
      <c r="B35" s="31" t="s">
        <v>496</v>
      </c>
      <c r="C35" s="73" t="s">
        <v>497</v>
      </c>
    </row>
    <row r="36" spans="1:3" x14ac:dyDescent="0.2">
      <c r="A36" s="73"/>
      <c r="B36" s="31"/>
      <c r="C36" s="73"/>
    </row>
    <row r="37" spans="1:3" x14ac:dyDescent="0.2">
      <c r="A37" s="73"/>
      <c r="B37" s="31"/>
      <c r="C37" s="73"/>
    </row>
    <row r="39" spans="1:3" x14ac:dyDescent="0.2">
      <c r="A39" s="30" t="s">
        <v>647</v>
      </c>
      <c r="B39" s="31" t="s">
        <v>790</v>
      </c>
      <c r="C39" t="s">
        <v>414</v>
      </c>
    </row>
    <row r="40" spans="1:3" x14ac:dyDescent="0.2">
      <c r="A40" s="30"/>
      <c r="B40" s="31" t="s">
        <v>402</v>
      </c>
      <c r="C40" t="s">
        <v>415</v>
      </c>
    </row>
    <row r="41" spans="1:3" x14ac:dyDescent="0.2">
      <c r="A41" s="30"/>
      <c r="B41" s="31" t="s">
        <v>405</v>
      </c>
      <c r="C41" t="s">
        <v>416</v>
      </c>
    </row>
    <row r="42" spans="1:3" x14ac:dyDescent="0.2">
      <c r="A42" s="30"/>
      <c r="B42" s="31" t="s">
        <v>386</v>
      </c>
      <c r="C42" t="s">
        <v>417</v>
      </c>
    </row>
    <row r="43" spans="1:3" x14ac:dyDescent="0.2">
      <c r="B43" s="31" t="s">
        <v>785</v>
      </c>
      <c r="C43" t="s">
        <v>418</v>
      </c>
    </row>
    <row r="44" spans="1:3" x14ac:dyDescent="0.2">
      <c r="B44" s="31" t="s">
        <v>381</v>
      </c>
      <c r="C44" t="s">
        <v>419</v>
      </c>
    </row>
    <row r="45" spans="1:3" x14ac:dyDescent="0.2">
      <c r="B45" s="31"/>
    </row>
    <row r="46" spans="1:3" x14ac:dyDescent="0.2">
      <c r="A46" s="30" t="s">
        <v>786</v>
      </c>
      <c r="B46" s="31" t="s">
        <v>787</v>
      </c>
      <c r="C46" t="s">
        <v>420</v>
      </c>
    </row>
    <row r="47" spans="1:3" x14ac:dyDescent="0.2">
      <c r="B47" s="45" t="s">
        <v>788</v>
      </c>
      <c r="C47" s="61" t="s">
        <v>421</v>
      </c>
    </row>
    <row r="48" spans="1:3" x14ac:dyDescent="0.2">
      <c r="B48" s="53" t="s">
        <v>789</v>
      </c>
      <c r="C48" s="62" t="s">
        <v>422</v>
      </c>
    </row>
    <row r="49" spans="1:7" x14ac:dyDescent="0.2">
      <c r="B49" s="45" t="s">
        <v>389</v>
      </c>
      <c r="C49" s="61" t="s">
        <v>423</v>
      </c>
    </row>
    <row r="50" spans="1:7" x14ac:dyDescent="0.2">
      <c r="B50" s="45" t="s">
        <v>376</v>
      </c>
      <c r="C50" s="61" t="s">
        <v>507</v>
      </c>
    </row>
    <row r="51" spans="1:7" x14ac:dyDescent="0.2">
      <c r="B51" s="45" t="s">
        <v>379</v>
      </c>
      <c r="C51" s="61" t="s">
        <v>508</v>
      </c>
    </row>
    <row r="52" spans="1:7" x14ac:dyDescent="0.2">
      <c r="B52" s="45" t="s">
        <v>384</v>
      </c>
      <c r="C52" s="61" t="s">
        <v>509</v>
      </c>
    </row>
    <row r="53" spans="1:7" x14ac:dyDescent="0.2">
      <c r="B53" s="45" t="s">
        <v>388</v>
      </c>
      <c r="C53" s="61" t="s">
        <v>510</v>
      </c>
    </row>
    <row r="54" spans="1:7" x14ac:dyDescent="0.2">
      <c r="B54" s="45" t="s">
        <v>503</v>
      </c>
      <c r="C54" s="61" t="s">
        <v>504</v>
      </c>
    </row>
    <row r="55" spans="1:7" x14ac:dyDescent="0.2">
      <c r="B55" s="45" t="s">
        <v>389</v>
      </c>
      <c r="C55" s="61"/>
    </row>
    <row r="56" spans="1:7" x14ac:dyDescent="0.2">
      <c r="B56" s="45"/>
      <c r="C56" s="61"/>
    </row>
    <row r="57" spans="1:7" x14ac:dyDescent="0.2">
      <c r="B57" s="45"/>
      <c r="C57" s="61"/>
    </row>
    <row r="58" spans="1:7" x14ac:dyDescent="0.2">
      <c r="B58" s="45"/>
      <c r="C58" s="61"/>
    </row>
    <row r="59" spans="1:7" x14ac:dyDescent="0.2">
      <c r="B59" s="53"/>
    </row>
    <row r="60" spans="1:7" x14ac:dyDescent="0.2">
      <c r="A60" s="30" t="s">
        <v>22</v>
      </c>
      <c r="B60" s="55" t="s">
        <v>378</v>
      </c>
      <c r="C60" s="64" t="s">
        <v>564</v>
      </c>
    </row>
    <row r="61" spans="1:7" x14ac:dyDescent="0.2">
      <c r="B61" s="54" t="s">
        <v>375</v>
      </c>
      <c r="C61" s="63" t="s">
        <v>563</v>
      </c>
      <c r="F61" s="55"/>
      <c r="G61" s="64"/>
    </row>
    <row r="62" spans="1:7" x14ac:dyDescent="0.2">
      <c r="B62" s="54" t="s">
        <v>23</v>
      </c>
      <c r="C62" s="63" t="s">
        <v>424</v>
      </c>
    </row>
    <row r="63" spans="1:7" x14ac:dyDescent="0.2">
      <c r="B63" s="54" t="s">
        <v>284</v>
      </c>
      <c r="C63" s="63" t="s">
        <v>506</v>
      </c>
    </row>
    <row r="64" spans="1:7" x14ac:dyDescent="0.2">
      <c r="B64" s="54" t="s">
        <v>390</v>
      </c>
      <c r="C64" s="63" t="s">
        <v>390</v>
      </c>
    </row>
    <row r="65" spans="1:8" x14ac:dyDescent="0.2">
      <c r="B65" s="54" t="s">
        <v>425</v>
      </c>
      <c r="C65" s="63" t="s">
        <v>279</v>
      </c>
    </row>
    <row r="66" spans="1:8" x14ac:dyDescent="0.2">
      <c r="B66" s="54" t="s">
        <v>396</v>
      </c>
      <c r="C66" s="63" t="s">
        <v>394</v>
      </c>
    </row>
    <row r="67" spans="1:8" x14ac:dyDescent="0.2">
      <c r="B67" s="54" t="s">
        <v>396</v>
      </c>
      <c r="C67" s="63" t="s">
        <v>397</v>
      </c>
    </row>
    <row r="68" spans="1:8" x14ac:dyDescent="0.2">
      <c r="B68" s="54" t="s">
        <v>396</v>
      </c>
      <c r="C68" s="63" t="s">
        <v>399</v>
      </c>
    </row>
    <row r="69" spans="1:8" x14ac:dyDescent="0.2">
      <c r="B69" s="54" t="s">
        <v>396</v>
      </c>
      <c r="C69" s="63" t="s">
        <v>403</v>
      </c>
    </row>
    <row r="70" spans="1:8" x14ac:dyDescent="0.2">
      <c r="B70" s="54" t="s">
        <v>392</v>
      </c>
      <c r="C70" s="63" t="s">
        <v>392</v>
      </c>
    </row>
    <row r="71" spans="1:8" x14ac:dyDescent="0.2">
      <c r="B71" s="39"/>
      <c r="C71" t="s">
        <v>121</v>
      </c>
    </row>
    <row r="72" spans="1:8" x14ac:dyDescent="0.2">
      <c r="A72" s="30" t="s">
        <v>791</v>
      </c>
      <c r="B72" s="54" t="s">
        <v>793</v>
      </c>
      <c r="C72" s="63" t="s">
        <v>511</v>
      </c>
      <c r="E72" s="63" t="s">
        <v>565</v>
      </c>
    </row>
    <row r="73" spans="1:8" x14ac:dyDescent="0.2">
      <c r="B73" s="54" t="s">
        <v>792</v>
      </c>
      <c r="C73" s="63" t="s">
        <v>512</v>
      </c>
      <c r="E73" s="63" t="s">
        <v>426</v>
      </c>
    </row>
    <row r="74" spans="1:8" x14ac:dyDescent="0.2">
      <c r="B74" s="54" t="s">
        <v>400</v>
      </c>
      <c r="C74" t="s">
        <v>501</v>
      </c>
      <c r="G74" s="54"/>
      <c r="H74" s="63"/>
    </row>
    <row r="75" spans="1:8" x14ac:dyDescent="0.2">
      <c r="B75" s="31" t="s">
        <v>383</v>
      </c>
      <c r="C75" t="s">
        <v>500</v>
      </c>
    </row>
    <row r="76" spans="1:8" x14ac:dyDescent="0.2">
      <c r="B76" s="31" t="s">
        <v>387</v>
      </c>
      <c r="C76" s="63" t="s">
        <v>499</v>
      </c>
    </row>
    <row r="77" spans="1:8" x14ac:dyDescent="0.2">
      <c r="B77" s="39"/>
    </row>
    <row r="78" spans="1:8" x14ac:dyDescent="0.2">
      <c r="A78" s="30" t="s">
        <v>649</v>
      </c>
      <c r="B78" s="54" t="s">
        <v>567</v>
      </c>
      <c r="C78" s="63" t="s">
        <v>143</v>
      </c>
    </row>
    <row r="79" spans="1:8" x14ac:dyDescent="0.2">
      <c r="B79" s="54" t="s">
        <v>568</v>
      </c>
      <c r="C79" s="63" t="s">
        <v>142</v>
      </c>
    </row>
    <row r="80" spans="1:8" x14ac:dyDescent="0.2">
      <c r="B80" s="54" t="s">
        <v>569</v>
      </c>
      <c r="C80" s="63" t="s">
        <v>141</v>
      </c>
    </row>
    <row r="81" spans="1:12" x14ac:dyDescent="0.2">
      <c r="B81" s="54" t="s">
        <v>123</v>
      </c>
      <c r="C81" s="63" t="s">
        <v>122</v>
      </c>
    </row>
    <row r="82" spans="1:12" x14ac:dyDescent="0.2">
      <c r="A82" s="30" t="s">
        <v>685</v>
      </c>
      <c r="B82" s="31" t="s">
        <v>686</v>
      </c>
      <c r="D82" t="s">
        <v>505</v>
      </c>
    </row>
    <row r="83" spans="1:12" x14ac:dyDescent="0.2">
      <c r="B83" s="31" t="s">
        <v>380</v>
      </c>
      <c r="D83" t="s">
        <v>625</v>
      </c>
    </row>
    <row r="84" spans="1:12" x14ac:dyDescent="0.2">
      <c r="B84" s="31" t="s">
        <v>427</v>
      </c>
      <c r="D84" t="s">
        <v>428</v>
      </c>
    </row>
    <row r="85" spans="1:12" x14ac:dyDescent="0.2">
      <c r="B85" s="31" t="s">
        <v>385</v>
      </c>
      <c r="D85" t="s">
        <v>502</v>
      </c>
    </row>
    <row r="87" spans="1:12" x14ac:dyDescent="0.2">
      <c r="A87" s="30" t="s">
        <v>750</v>
      </c>
      <c r="B87" s="31" t="s">
        <v>570</v>
      </c>
      <c r="C87" s="22" t="s">
        <v>571</v>
      </c>
    </row>
    <row r="88" spans="1:12" x14ac:dyDescent="0.2">
      <c r="B88" s="31" t="s">
        <v>784</v>
      </c>
      <c r="C88" s="22" t="s">
        <v>429</v>
      </c>
    </row>
    <row r="90" spans="1:12" x14ac:dyDescent="0.2">
      <c r="A90" s="73"/>
      <c r="C90" s="73"/>
      <c r="D90" s="73"/>
      <c r="E90" s="73"/>
    </row>
    <row r="91" spans="1:12" ht="18.75" x14ac:dyDescent="0.3">
      <c r="A91" s="23" t="s">
        <v>693</v>
      </c>
    </row>
    <row r="92" spans="1:12" ht="13.5" thickBot="1" x14ac:dyDescent="0.25"/>
    <row r="93" spans="1:12" ht="13.5" thickBot="1" x14ac:dyDescent="0.25">
      <c r="A93" s="32" t="s">
        <v>715</v>
      </c>
      <c r="B93" s="26" t="s">
        <v>144</v>
      </c>
      <c r="C93" s="24"/>
      <c r="D93" s="24"/>
      <c r="E93" s="24"/>
      <c r="F93" s="24"/>
      <c r="G93" s="24"/>
      <c r="H93" s="25"/>
      <c r="I93" s="27"/>
    </row>
    <row r="94" spans="1:12" x14ac:dyDescent="0.2">
      <c r="A94" s="32"/>
      <c r="B94" s="40"/>
      <c r="C94" s="27"/>
      <c r="D94" s="27"/>
      <c r="E94" s="27"/>
      <c r="F94" s="27"/>
      <c r="G94" s="27"/>
      <c r="H94" s="27"/>
      <c r="I94" s="27"/>
    </row>
    <row r="95" spans="1:12" ht="65.25" customHeight="1" x14ac:dyDescent="0.2">
      <c r="A95" s="67" t="s">
        <v>714</v>
      </c>
      <c r="B95" s="202" t="str">
        <f>CONCATENATE(C32," for ",C60,"  to be delivered on the basis of ",C47, " at the ", C43, ", for ",C79,", and settled using ",D83,", quoted in ",[1]UKGas!D69," per ",C87,".")</f>
        <v>An agreement whereby a floating price is exchanged  for a fixed price over a specified period for 1% Low Sulphur Fuel Oil  to be delivered on the basis of Free on Board at the Mediterranean, for a period from the 1st calender day of the quarter to the last calender day of that quarter, and settled using the arithemetic average of the daily official settlement prices for the liquid grade as published in the Platts European Marketscan, quoted in United States Dollar per metric tonne (1,000kg).</v>
      </c>
      <c r="C95" s="203"/>
      <c r="D95" s="203"/>
      <c r="E95" s="203"/>
      <c r="F95" s="203"/>
      <c r="G95" s="203"/>
      <c r="H95" s="203"/>
      <c r="I95" s="203"/>
      <c r="J95" s="203"/>
      <c r="K95" s="197"/>
      <c r="L95" s="197"/>
    </row>
    <row r="96" spans="1:12" ht="13.5" thickBot="1" x14ac:dyDescent="0.25">
      <c r="A96" s="32"/>
      <c r="I96" s="27"/>
    </row>
    <row r="97" spans="1:12" ht="17.25" customHeight="1" thickBot="1" x14ac:dyDescent="0.25">
      <c r="A97" s="32" t="s">
        <v>715</v>
      </c>
      <c r="B97" s="26" t="s">
        <v>430</v>
      </c>
      <c r="C97" s="24"/>
      <c r="D97" s="24"/>
      <c r="E97" s="24"/>
      <c r="F97" s="24"/>
      <c r="G97" s="24"/>
      <c r="H97" s="25"/>
      <c r="I97" s="27"/>
    </row>
    <row r="98" spans="1:12" x14ac:dyDescent="0.2">
      <c r="A98" s="32"/>
      <c r="B98" s="40"/>
      <c r="C98" s="27"/>
      <c r="D98" s="27"/>
      <c r="E98" s="27"/>
      <c r="F98" s="27"/>
      <c r="G98" s="27"/>
      <c r="H98" s="27"/>
      <c r="I98" s="27"/>
    </row>
    <row r="99" spans="1:12" ht="71.25" customHeight="1" x14ac:dyDescent="0.2">
      <c r="A99" s="67" t="s">
        <v>714</v>
      </c>
      <c r="B99" s="202" t="str">
        <f>CONCATENATE(C32," for ",C62," in ", C72, ", to be delivered on the basis of ",C46, " at the ", C39, ", for ",C80," and settled using ",D83, ", quoted in ", [2]UKGas!D69, " per ",C87,".")</f>
        <v>An agreement whereby a floating price is exchanged  for a fixed price over a specified period for 0.2% Sulphur Gasoil in Barges, to be delivered on the basis of Cost, Insurance and Freight at the Amsterdam - Rotterdam - Antwerp , for a period from the 1st calender day of the year to the last calender day of that year and settled using the arithemetic average of the daily official settlement prices for the liquid grade as published in the Platts European Marketscan, quoted in  per metric tonne (1,000kg).</v>
      </c>
      <c r="C99" s="203"/>
      <c r="D99" s="203"/>
      <c r="E99" s="203"/>
      <c r="F99" s="203"/>
      <c r="G99" s="203"/>
      <c r="H99" s="203"/>
      <c r="I99" s="203"/>
      <c r="J99" s="203"/>
      <c r="K99" s="197"/>
      <c r="L99" s="197"/>
    </row>
    <row r="100" spans="1:12" ht="13.5" thickBot="1" x14ac:dyDescent="0.25">
      <c r="A100" s="32"/>
    </row>
    <row r="101" spans="1:12" ht="13.5" thickBot="1" x14ac:dyDescent="0.25">
      <c r="A101" s="32" t="s">
        <v>715</v>
      </c>
      <c r="B101" s="26" t="s">
        <v>431</v>
      </c>
      <c r="C101" s="24"/>
      <c r="D101" s="24"/>
      <c r="E101" s="24"/>
      <c r="F101" s="24"/>
      <c r="G101" s="24"/>
      <c r="H101" s="25"/>
    </row>
    <row r="102" spans="1:12" x14ac:dyDescent="0.2">
      <c r="A102" s="32"/>
      <c r="B102" s="29"/>
    </row>
    <row r="103" spans="1:12" ht="70.5" customHeight="1" x14ac:dyDescent="0.2">
      <c r="A103" s="32"/>
      <c r="B103" s="202" t="str">
        <f>CONCATENATE(C33," for ",C60," and ",C61," in ", C73, ", to be delivered on the basis of ",C47, " at the ", C39, ", for ",C79," and settled using ",D83, ", quoted in ", [2]UKGas!D70, " per ",C87,".")</f>
        <v>An agreement whereby a floating price is exchanged  for a fixed price over a specified period on a given product price differential for 1% Low Sulphur Fuel Oil and 3.5% High Sulphur Fuel Oil in Cargoes, to be delivered on the basis of Free on Board at the Amsterdam - Rotterdam - Antwerp , for a period from the 1st calender day of the quarter to the last calender day of that quarter and settled using the arithemetic average of the daily official settlement prices for the liquid grade as published in the Platts European Marketscan, quoted in United States Dollars per metric tonne (1,000kg).</v>
      </c>
      <c r="C103" s="203"/>
      <c r="D103" s="203"/>
      <c r="E103" s="203"/>
      <c r="F103" s="203"/>
      <c r="G103" s="203"/>
      <c r="H103" s="203"/>
      <c r="I103" s="203"/>
      <c r="J103" s="203"/>
      <c r="K103" s="197"/>
      <c r="L103" s="197"/>
    </row>
    <row r="106" spans="1:12" x14ac:dyDescent="0.2">
      <c r="C106" s="63"/>
    </row>
    <row r="107" spans="1:12" x14ac:dyDescent="0.2">
      <c r="C107" s="64"/>
    </row>
  </sheetData>
  <mergeCells count="3">
    <mergeCell ref="B103:L103"/>
    <mergeCell ref="B95:L95"/>
    <mergeCell ref="B99:L99"/>
  </mergeCells>
  <pageMargins left="0.75" right="0.75" top="1" bottom="1" header="0.5" footer="0.5"/>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IT69"/>
  <sheetViews>
    <sheetView topLeftCell="A4" workbookViewId="0">
      <selection activeCell="D30" sqref="D30"/>
    </sheetView>
  </sheetViews>
  <sheetFormatPr defaultRowHeight="12.75" x14ac:dyDescent="0.2"/>
  <cols>
    <col min="1" max="1" width="19" customWidth="1"/>
    <col min="2" max="2" width="11.7109375" customWidth="1"/>
    <col min="3" max="3" width="13.42578125" customWidth="1"/>
    <col min="5" max="5" width="12.5703125" customWidth="1"/>
    <col min="6" max="6" width="12.42578125" customWidth="1"/>
    <col min="7" max="7" width="13" customWidth="1"/>
    <col min="9" max="9" width="10.5703125" customWidth="1"/>
    <col min="10" max="10" width="6.85546875" customWidth="1"/>
    <col min="11" max="11" width="9.5703125" customWidth="1"/>
    <col min="13" max="13" width="11" customWidth="1"/>
  </cols>
  <sheetData>
    <row r="1" spans="1:17" x14ac:dyDescent="0.2">
      <c r="A1" s="65" t="s">
        <v>68</v>
      </c>
    </row>
    <row r="2" spans="1:17" ht="18.75" x14ac:dyDescent="0.3">
      <c r="A2" s="23" t="s">
        <v>724</v>
      </c>
      <c r="B2" s="4"/>
      <c r="M2" s="10"/>
      <c r="N2" s="11"/>
      <c r="O2" s="19" t="s">
        <v>658</v>
      </c>
      <c r="P2" s="11"/>
      <c r="Q2" s="13"/>
    </row>
    <row r="3" spans="1:17" ht="13.5" thickBot="1" x14ac:dyDescent="0.25"/>
    <row r="4" spans="1:17" ht="26.25" thickBot="1" x14ac:dyDescent="0.25">
      <c r="A4" s="7" t="s">
        <v>146</v>
      </c>
      <c r="B4" s="9"/>
      <c r="C4" s="5" t="s">
        <v>649</v>
      </c>
      <c r="D4" s="14"/>
      <c r="E4" s="5" t="s">
        <v>706</v>
      </c>
      <c r="F4" s="14"/>
      <c r="G4" s="5" t="s">
        <v>717</v>
      </c>
      <c r="H4" s="6"/>
      <c r="I4" s="5" t="s">
        <v>745</v>
      </c>
      <c r="J4" s="6"/>
      <c r="K4" s="34" t="s">
        <v>750</v>
      </c>
      <c r="L4" s="6"/>
      <c r="M4" s="8" t="s">
        <v>653</v>
      </c>
      <c r="N4" s="17"/>
      <c r="O4" s="8" t="s">
        <v>656</v>
      </c>
      <c r="P4" s="17"/>
      <c r="Q4" s="8" t="s">
        <v>657</v>
      </c>
    </row>
    <row r="5" spans="1:17" x14ac:dyDescent="0.2">
      <c r="A5" t="s">
        <v>140</v>
      </c>
      <c r="C5" s="2" t="s">
        <v>651</v>
      </c>
      <c r="D5" s="2"/>
      <c r="E5" s="2" t="s">
        <v>721</v>
      </c>
      <c r="F5" s="2"/>
      <c r="G5" s="2" t="s">
        <v>662</v>
      </c>
      <c r="I5" s="18" t="s">
        <v>746</v>
      </c>
      <c r="J5" s="18"/>
      <c r="K5" s="18" t="s">
        <v>755</v>
      </c>
      <c r="M5" s="18" t="s">
        <v>637</v>
      </c>
      <c r="N5" s="18"/>
      <c r="O5" s="18"/>
      <c r="P5" s="18"/>
      <c r="Q5" s="18"/>
    </row>
    <row r="6" spans="1:17" x14ac:dyDescent="0.2">
      <c r="A6" t="s">
        <v>145</v>
      </c>
      <c r="C6" s="2" t="s">
        <v>664</v>
      </c>
      <c r="D6" s="2"/>
      <c r="E6" s="2" t="s">
        <v>839</v>
      </c>
      <c r="F6" s="2"/>
      <c r="G6" s="2" t="s">
        <v>718</v>
      </c>
      <c r="I6" s="18" t="s">
        <v>748</v>
      </c>
      <c r="J6" s="18"/>
      <c r="K6" s="18"/>
      <c r="M6" s="18"/>
      <c r="N6" s="18"/>
      <c r="O6" s="18"/>
      <c r="P6" s="18"/>
      <c r="Q6" s="18"/>
    </row>
    <row r="7" spans="1:17" x14ac:dyDescent="0.2">
      <c r="A7" t="s">
        <v>147</v>
      </c>
      <c r="C7" s="20" t="s">
        <v>670</v>
      </c>
      <c r="D7" s="2"/>
      <c r="E7" s="2" t="s">
        <v>725</v>
      </c>
      <c r="F7" s="2"/>
      <c r="G7" s="2" t="s">
        <v>719</v>
      </c>
      <c r="I7" t="s">
        <v>747</v>
      </c>
      <c r="M7" s="18"/>
      <c r="N7" s="18"/>
      <c r="O7" s="18"/>
      <c r="P7" s="18"/>
      <c r="Q7" s="18"/>
    </row>
    <row r="8" spans="1:17" x14ac:dyDescent="0.2">
      <c r="A8" s="22" t="s">
        <v>148</v>
      </c>
      <c r="C8" s="20" t="s">
        <v>669</v>
      </c>
      <c r="G8" t="s">
        <v>720</v>
      </c>
      <c r="I8" t="s">
        <v>119</v>
      </c>
      <c r="M8" s="18"/>
      <c r="N8" s="18"/>
      <c r="O8" s="18"/>
      <c r="P8" s="18"/>
      <c r="Q8" s="18"/>
    </row>
    <row r="9" spans="1:17" x14ac:dyDescent="0.2">
      <c r="A9" s="22" t="s">
        <v>149</v>
      </c>
      <c r="C9" s="20" t="s">
        <v>671</v>
      </c>
      <c r="D9" s="2"/>
      <c r="E9" s="2"/>
      <c r="F9" s="2"/>
      <c r="G9" s="2"/>
    </row>
    <row r="10" spans="1:17" x14ac:dyDescent="0.2">
      <c r="C10" s="21" t="s">
        <v>672</v>
      </c>
    </row>
    <row r="11" spans="1:17" x14ac:dyDescent="0.2">
      <c r="C11" s="21"/>
    </row>
    <row r="12" spans="1:17" x14ac:dyDescent="0.2">
      <c r="A12" s="57" t="s">
        <v>722</v>
      </c>
      <c r="B12" s="50" t="s">
        <v>723</v>
      </c>
      <c r="E12" s="14"/>
    </row>
    <row r="13" spans="1:17" x14ac:dyDescent="0.2">
      <c r="A13" s="51"/>
      <c r="B13" s="50" t="s">
        <v>726</v>
      </c>
    </row>
    <row r="15" spans="1:17" ht="18.75" x14ac:dyDescent="0.3">
      <c r="A15" s="23" t="s">
        <v>710</v>
      </c>
    </row>
    <row r="17" spans="1:5" x14ac:dyDescent="0.2">
      <c r="A17" s="74" t="s">
        <v>641</v>
      </c>
      <c r="B17" s="73"/>
      <c r="C17" s="73"/>
      <c r="D17" s="73"/>
      <c r="E17" s="73"/>
    </row>
    <row r="18" spans="1:5" x14ac:dyDescent="0.2">
      <c r="A18" s="73"/>
      <c r="B18" s="75" t="s">
        <v>140</v>
      </c>
      <c r="C18" s="73"/>
      <c r="D18" s="73" t="s">
        <v>112</v>
      </c>
      <c r="E18" s="73"/>
    </row>
    <row r="19" spans="1:5" x14ac:dyDescent="0.2">
      <c r="A19" s="73"/>
      <c r="B19" s="75" t="s">
        <v>76</v>
      </c>
      <c r="C19" s="73"/>
      <c r="D19" s="22" t="s">
        <v>84</v>
      </c>
      <c r="E19" s="73"/>
    </row>
    <row r="20" spans="1:5" x14ac:dyDescent="0.2">
      <c r="A20" s="73"/>
      <c r="B20" s="75" t="s">
        <v>77</v>
      </c>
      <c r="C20" s="73"/>
      <c r="D20" s="22" t="s">
        <v>124</v>
      </c>
      <c r="E20" s="73"/>
    </row>
    <row r="21" spans="1:5" x14ac:dyDescent="0.2">
      <c r="A21" s="73"/>
      <c r="B21" s="31" t="s">
        <v>704</v>
      </c>
      <c r="D21" s="22" t="s">
        <v>320</v>
      </c>
      <c r="E21" s="73"/>
    </row>
    <row r="22" spans="1:5" x14ac:dyDescent="0.2">
      <c r="A22" s="73"/>
      <c r="B22" s="31" t="s">
        <v>705</v>
      </c>
      <c r="D22" s="22" t="s">
        <v>321</v>
      </c>
      <c r="E22" s="73"/>
    </row>
    <row r="23" spans="1:5" x14ac:dyDescent="0.2">
      <c r="A23" s="73"/>
      <c r="B23" s="75"/>
      <c r="C23" s="73"/>
      <c r="D23" s="76"/>
      <c r="E23" s="73"/>
    </row>
    <row r="24" spans="1:5" x14ac:dyDescent="0.2">
      <c r="A24" s="30" t="s">
        <v>649</v>
      </c>
      <c r="B24" s="31" t="s">
        <v>651</v>
      </c>
      <c r="D24" t="s">
        <v>169</v>
      </c>
    </row>
    <row r="25" spans="1:5" x14ac:dyDescent="0.2">
      <c r="B25" s="31" t="s">
        <v>664</v>
      </c>
      <c r="D25" t="s">
        <v>170</v>
      </c>
    </row>
    <row r="26" spans="1:5" x14ac:dyDescent="0.2">
      <c r="B26" s="31" t="s">
        <v>52</v>
      </c>
      <c r="D26" s="33" t="s">
        <v>171</v>
      </c>
    </row>
    <row r="27" spans="1:5" x14ac:dyDescent="0.2">
      <c r="B27" s="31" t="s">
        <v>53</v>
      </c>
      <c r="D27" s="33" t="s">
        <v>172</v>
      </c>
    </row>
    <row r="28" spans="1:5" x14ac:dyDescent="0.2">
      <c r="B28" s="31" t="s">
        <v>54</v>
      </c>
      <c r="D28" s="33" t="s">
        <v>173</v>
      </c>
    </row>
    <row r="29" spans="1:5" x14ac:dyDescent="0.2">
      <c r="B29" s="31" t="s">
        <v>672</v>
      </c>
      <c r="D29" s="22" t="s">
        <v>174</v>
      </c>
    </row>
    <row r="31" spans="1:5" x14ac:dyDescent="0.2">
      <c r="A31" s="30" t="s">
        <v>706</v>
      </c>
      <c r="B31" s="31" t="s">
        <v>721</v>
      </c>
      <c r="D31" t="s">
        <v>471</v>
      </c>
    </row>
    <row r="32" spans="1:5" x14ac:dyDescent="0.2">
      <c r="A32" s="81"/>
      <c r="B32" s="31" t="s">
        <v>839</v>
      </c>
      <c r="D32" t="s">
        <v>479</v>
      </c>
    </row>
    <row r="33" spans="1:254" x14ac:dyDescent="0.2">
      <c r="B33" s="31" t="s">
        <v>55</v>
      </c>
      <c r="D33" t="s">
        <v>478</v>
      </c>
    </row>
    <row r="34" spans="1:254" x14ac:dyDescent="0.2">
      <c r="B34" s="31"/>
    </row>
    <row r="35" spans="1:254" x14ac:dyDescent="0.2">
      <c r="A35" s="30" t="s">
        <v>717</v>
      </c>
      <c r="B35" s="31" t="s">
        <v>56</v>
      </c>
      <c r="D35" s="22" t="s">
        <v>58</v>
      </c>
    </row>
    <row r="36" spans="1:254" ht="24.75" customHeight="1" x14ac:dyDescent="0.2">
      <c r="B36" s="67" t="s">
        <v>57</v>
      </c>
      <c r="C36" s="67"/>
      <c r="D36" s="204" t="s">
        <v>333</v>
      </c>
      <c r="E36" s="197"/>
      <c r="F36" s="197"/>
      <c r="G36" s="197"/>
      <c r="H36" s="197"/>
      <c r="I36" s="197"/>
      <c r="J36" s="197"/>
      <c r="K36" s="197"/>
      <c r="L36" s="197"/>
      <c r="M36" s="197"/>
    </row>
    <row r="37" spans="1:254" x14ac:dyDescent="0.2">
      <c r="B37" s="22"/>
      <c r="D37" s="22"/>
    </row>
    <row r="38" spans="1:254" x14ac:dyDescent="0.2">
      <c r="B38" s="32" t="s">
        <v>662</v>
      </c>
      <c r="D38" s="33" t="s">
        <v>472</v>
      </c>
    </row>
    <row r="39" spans="1:254" x14ac:dyDescent="0.2">
      <c r="B39" s="32" t="s">
        <v>718</v>
      </c>
      <c r="D39" s="22" t="s">
        <v>475</v>
      </c>
    </row>
    <row r="40" spans="1:254" x14ac:dyDescent="0.2">
      <c r="B40" s="32" t="s">
        <v>719</v>
      </c>
      <c r="D40" s="22" t="s">
        <v>476</v>
      </c>
    </row>
    <row r="41" spans="1:254" x14ac:dyDescent="0.2">
      <c r="B41" s="31" t="s">
        <v>720</v>
      </c>
      <c r="D41" s="22" t="s">
        <v>477</v>
      </c>
    </row>
    <row r="43" spans="1:254" x14ac:dyDescent="0.2">
      <c r="A43" s="30" t="s">
        <v>745</v>
      </c>
      <c r="B43" s="31" t="s">
        <v>746</v>
      </c>
      <c r="D43" t="s">
        <v>537</v>
      </c>
      <c r="E43" s="30"/>
      <c r="F43" s="31"/>
      <c r="I43" s="30"/>
      <c r="J43" s="31"/>
      <c r="M43" s="30"/>
      <c r="N43" s="31"/>
      <c r="Q43" s="30"/>
      <c r="R43" s="31"/>
      <c r="U43" s="30"/>
      <c r="V43" s="31"/>
      <c r="Y43" s="30"/>
      <c r="Z43" s="31"/>
      <c r="AC43" s="30"/>
      <c r="AD43" s="31"/>
      <c r="AG43" s="30"/>
      <c r="AH43" s="31"/>
      <c r="AK43" s="30"/>
      <c r="AL43" s="31"/>
      <c r="AO43" s="30"/>
      <c r="AP43" s="31"/>
      <c r="AS43" s="30"/>
      <c r="AT43" s="31"/>
      <c r="AW43" s="30"/>
      <c r="AX43" s="31"/>
      <c r="BA43" s="30"/>
      <c r="BB43" s="31"/>
      <c r="BE43" s="30"/>
      <c r="BF43" s="31"/>
      <c r="BI43" s="30"/>
      <c r="BJ43" s="31"/>
      <c r="BM43" s="30"/>
      <c r="BN43" s="31"/>
      <c r="BQ43" s="30"/>
      <c r="BR43" s="31"/>
      <c r="BU43" s="30"/>
      <c r="BV43" s="31"/>
      <c r="BY43" s="30"/>
      <c r="BZ43" s="31"/>
      <c r="CC43" s="30"/>
      <c r="CD43" s="31"/>
      <c r="CG43" s="30"/>
      <c r="CH43" s="31"/>
      <c r="CK43" s="30"/>
      <c r="CL43" s="31"/>
      <c r="CO43" s="30"/>
      <c r="CP43" s="31"/>
      <c r="CS43" s="30"/>
      <c r="CT43" s="31"/>
      <c r="CW43" s="30"/>
      <c r="CX43" s="31"/>
      <c r="DA43" s="30"/>
      <c r="DB43" s="31"/>
      <c r="DE43" s="30"/>
      <c r="DF43" s="31"/>
      <c r="DI43" s="30"/>
      <c r="DJ43" s="31"/>
      <c r="DM43" s="30"/>
      <c r="DN43" s="31"/>
      <c r="DQ43" s="30"/>
      <c r="DR43" s="31"/>
      <c r="DU43" s="30"/>
      <c r="DV43" s="31"/>
      <c r="DY43" s="30"/>
      <c r="DZ43" s="31"/>
      <c r="EC43" s="30"/>
      <c r="ED43" s="31"/>
      <c r="EG43" s="30"/>
      <c r="EH43" s="31"/>
      <c r="EK43" s="30"/>
      <c r="EL43" s="31"/>
      <c r="EO43" s="30"/>
      <c r="EP43" s="31"/>
      <c r="ES43" s="30"/>
      <c r="ET43" s="31"/>
      <c r="EW43" s="30"/>
      <c r="EX43" s="31"/>
      <c r="FA43" s="30"/>
      <c r="FB43" s="31"/>
      <c r="FE43" s="30"/>
      <c r="FF43" s="31"/>
      <c r="FI43" s="30"/>
      <c r="FJ43" s="31"/>
      <c r="FM43" s="30"/>
      <c r="FN43" s="31"/>
      <c r="FQ43" s="30"/>
      <c r="FR43" s="31"/>
      <c r="FU43" s="30"/>
      <c r="FV43" s="31"/>
      <c r="FY43" s="30"/>
      <c r="FZ43" s="31"/>
      <c r="GC43" s="30"/>
      <c r="GD43" s="31"/>
      <c r="GG43" s="30"/>
      <c r="GH43" s="31"/>
      <c r="GK43" s="30"/>
      <c r="GL43" s="31"/>
      <c r="GO43" s="30"/>
      <c r="GP43" s="31"/>
      <c r="GS43" s="30"/>
      <c r="GT43" s="31"/>
      <c r="GW43" s="30"/>
      <c r="GX43" s="31"/>
      <c r="HA43" s="30"/>
      <c r="HB43" s="31"/>
      <c r="HE43" s="30"/>
      <c r="HF43" s="31"/>
      <c r="HI43" s="30"/>
      <c r="HJ43" s="31"/>
      <c r="HM43" s="30"/>
      <c r="HN43" s="31"/>
      <c r="HQ43" s="30"/>
      <c r="HR43" s="31"/>
      <c r="HU43" s="30"/>
      <c r="HV43" s="31"/>
      <c r="HY43" s="30"/>
      <c r="HZ43" s="31"/>
      <c r="IC43" s="30"/>
      <c r="ID43" s="31"/>
      <c r="IG43" s="30"/>
      <c r="IH43" s="31"/>
      <c r="IK43" s="30"/>
      <c r="IL43" s="31"/>
      <c r="IO43" s="30"/>
      <c r="IP43" s="31"/>
      <c r="IS43" s="30"/>
      <c r="IT43" s="31"/>
    </row>
    <row r="44" spans="1:254" x14ac:dyDescent="0.2">
      <c r="B44" s="31" t="s">
        <v>748</v>
      </c>
      <c r="D44" t="s">
        <v>39</v>
      </c>
      <c r="F44" s="31"/>
      <c r="J44" s="31"/>
      <c r="N44" s="31"/>
      <c r="R44" s="31"/>
      <c r="V44" s="31"/>
      <c r="Z44" s="31"/>
      <c r="AD44" s="31"/>
      <c r="AH44" s="31"/>
      <c r="AL44" s="31"/>
      <c r="AP44" s="31"/>
      <c r="AT44" s="31"/>
      <c r="AX44" s="31"/>
      <c r="BB44" s="31"/>
      <c r="BF44" s="31"/>
      <c r="BJ44" s="31"/>
      <c r="BN44" s="31"/>
      <c r="BR44" s="31"/>
      <c r="BV44" s="31"/>
      <c r="BZ44" s="31"/>
      <c r="CD44" s="31"/>
      <c r="CH44" s="31"/>
      <c r="CL44" s="31"/>
      <c r="CP44" s="31"/>
      <c r="CT44" s="31"/>
      <c r="CX44" s="31"/>
      <c r="DB44" s="31"/>
      <c r="DF44" s="31"/>
      <c r="DJ44" s="31"/>
      <c r="DN44" s="31"/>
      <c r="DR44" s="31"/>
      <c r="DV44" s="31"/>
      <c r="DZ44" s="31"/>
      <c r="ED44" s="31"/>
      <c r="EH44" s="31"/>
      <c r="EL44" s="31"/>
      <c r="EP44" s="31"/>
      <c r="ET44" s="31"/>
      <c r="EX44" s="31"/>
      <c r="FB44" s="31"/>
      <c r="FF44" s="31"/>
      <c r="FJ44" s="31"/>
      <c r="FN44" s="31"/>
      <c r="FR44" s="31"/>
      <c r="FV44" s="31"/>
      <c r="FZ44" s="31"/>
      <c r="GD44" s="31"/>
      <c r="GH44" s="31"/>
      <c r="GL44" s="31"/>
      <c r="GP44" s="31"/>
      <c r="GT44" s="31"/>
      <c r="GX44" s="31"/>
      <c r="HB44" s="31"/>
      <c r="HF44" s="31"/>
      <c r="HJ44" s="31"/>
      <c r="HN44" s="31"/>
      <c r="HR44" s="31"/>
      <c r="HV44" s="31"/>
      <c r="HZ44" s="31"/>
      <c r="ID44" s="31"/>
      <c r="IH44" s="31"/>
      <c r="IL44" s="31"/>
      <c r="IP44" s="31"/>
      <c r="IT44" s="31"/>
    </row>
    <row r="45" spans="1:254" x14ac:dyDescent="0.2">
      <c r="B45" s="31" t="s">
        <v>747</v>
      </c>
      <c r="D45" t="s">
        <v>40</v>
      </c>
      <c r="F45" s="31"/>
      <c r="J45" s="31"/>
      <c r="N45" s="31"/>
      <c r="R45" s="31"/>
      <c r="V45" s="31"/>
      <c r="Z45" s="31"/>
      <c r="AD45" s="31"/>
      <c r="AH45" s="31"/>
      <c r="AL45" s="31"/>
      <c r="AP45" s="31"/>
      <c r="AT45" s="31"/>
      <c r="AX45" s="31"/>
      <c r="BB45" s="31"/>
      <c r="BF45" s="31"/>
      <c r="BJ45" s="31"/>
      <c r="BN45" s="31"/>
      <c r="BR45" s="31"/>
      <c r="BV45" s="31"/>
      <c r="BZ45" s="31"/>
      <c r="CD45" s="31"/>
      <c r="CH45" s="31"/>
      <c r="CL45" s="31"/>
      <c r="CP45" s="31"/>
      <c r="CT45" s="31"/>
      <c r="CX45" s="31"/>
      <c r="DB45" s="31"/>
      <c r="DF45" s="31"/>
      <c r="DJ45" s="31"/>
      <c r="DN45" s="31"/>
      <c r="DR45" s="31"/>
      <c r="DV45" s="31"/>
      <c r="DZ45" s="31"/>
      <c r="ED45" s="31"/>
      <c r="EH45" s="31"/>
      <c r="EL45" s="31"/>
      <c r="EP45" s="31"/>
      <c r="ET45" s="31"/>
      <c r="EX45" s="31"/>
      <c r="FB45" s="31"/>
      <c r="FF45" s="31"/>
      <c r="FJ45" s="31"/>
      <c r="FN45" s="31"/>
      <c r="FR45" s="31"/>
      <c r="FV45" s="31"/>
      <c r="FZ45" s="31"/>
      <c r="GD45" s="31"/>
      <c r="GH45" s="31"/>
      <c r="GL45" s="31"/>
      <c r="GP45" s="31"/>
      <c r="GT45" s="31"/>
      <c r="GX45" s="31"/>
      <c r="HB45" s="31"/>
      <c r="HF45" s="31"/>
      <c r="HJ45" s="31"/>
      <c r="HN45" s="31"/>
      <c r="HR45" s="31"/>
      <c r="HV45" s="31"/>
      <c r="HZ45" s="31"/>
      <c r="ID45" s="31"/>
      <c r="IH45" s="31"/>
      <c r="IL45" s="31"/>
      <c r="IP45" s="31"/>
      <c r="IT45" s="31"/>
    </row>
    <row r="46" spans="1:254" x14ac:dyDescent="0.2">
      <c r="B46" s="31" t="s">
        <v>119</v>
      </c>
      <c r="D46" t="s">
        <v>120</v>
      </c>
      <c r="F46" s="31"/>
      <c r="J46" s="31"/>
      <c r="N46" s="31"/>
      <c r="R46" s="31"/>
      <c r="V46" s="31"/>
      <c r="Z46" s="31"/>
      <c r="AD46" s="31"/>
      <c r="AH46" s="31"/>
      <c r="AL46" s="31"/>
      <c r="AP46" s="31"/>
      <c r="AT46" s="31"/>
      <c r="AX46" s="31"/>
      <c r="BB46" s="31"/>
      <c r="BF46" s="31"/>
      <c r="BJ46" s="31"/>
      <c r="BN46" s="31"/>
      <c r="BR46" s="31"/>
      <c r="BV46" s="31"/>
      <c r="BZ46" s="31"/>
      <c r="CD46" s="31"/>
      <c r="CH46" s="31"/>
      <c r="CL46" s="31"/>
      <c r="CP46" s="31"/>
      <c r="CT46" s="31"/>
      <c r="CX46" s="31"/>
      <c r="DB46" s="31"/>
      <c r="DF46" s="31"/>
      <c r="DJ46" s="31"/>
      <c r="DN46" s="31"/>
      <c r="DR46" s="31"/>
      <c r="DV46" s="31"/>
      <c r="DZ46" s="31"/>
      <c r="ED46" s="31"/>
      <c r="EH46" s="31"/>
      <c r="EL46" s="31"/>
      <c r="EP46" s="31"/>
      <c r="ET46" s="31"/>
      <c r="EX46" s="31"/>
      <c r="FB46" s="31"/>
      <c r="FF46" s="31"/>
      <c r="FJ46" s="31"/>
      <c r="FN46" s="31"/>
      <c r="FR46" s="31"/>
      <c r="FV46" s="31"/>
      <c r="FZ46" s="31"/>
      <c r="GD46" s="31"/>
      <c r="GH46" s="31"/>
      <c r="GL46" s="31"/>
      <c r="GP46" s="31"/>
      <c r="GT46" s="31"/>
      <c r="GX46" s="31"/>
      <c r="HB46" s="31"/>
      <c r="HF46" s="31"/>
      <c r="HJ46" s="31"/>
      <c r="HN46" s="31"/>
      <c r="HR46" s="31"/>
      <c r="HV46" s="31"/>
      <c r="HZ46" s="31"/>
      <c r="ID46" s="31"/>
      <c r="IH46" s="31"/>
      <c r="IL46" s="31"/>
      <c r="IP46" s="31"/>
      <c r="IT46" s="31"/>
    </row>
    <row r="47" spans="1:254" x14ac:dyDescent="0.2">
      <c r="B47" s="31"/>
      <c r="F47" s="31"/>
      <c r="J47" s="31"/>
      <c r="N47" s="31"/>
      <c r="R47" s="31"/>
      <c r="V47" s="31"/>
      <c r="Z47" s="31"/>
      <c r="AD47" s="31"/>
      <c r="AH47" s="31"/>
      <c r="AL47" s="31"/>
      <c r="AP47" s="31"/>
      <c r="AT47" s="31"/>
      <c r="AX47" s="31"/>
      <c r="BB47" s="31"/>
      <c r="BF47" s="31"/>
      <c r="BJ47" s="31"/>
      <c r="BN47" s="31"/>
      <c r="BR47" s="31"/>
      <c r="BV47" s="31"/>
      <c r="BZ47" s="31"/>
      <c r="CD47" s="31"/>
      <c r="CH47" s="31"/>
      <c r="CL47" s="31"/>
      <c r="CP47" s="31"/>
      <c r="CT47" s="31"/>
      <c r="CX47" s="31"/>
      <c r="DB47" s="31"/>
      <c r="DF47" s="31"/>
      <c r="DJ47" s="31"/>
      <c r="DN47" s="31"/>
      <c r="DR47" s="31"/>
      <c r="DV47" s="31"/>
      <c r="DZ47" s="31"/>
      <c r="ED47" s="31"/>
      <c r="EH47" s="31"/>
      <c r="EL47" s="31"/>
      <c r="EP47" s="31"/>
      <c r="ET47" s="31"/>
      <c r="EX47" s="31"/>
      <c r="FB47" s="31"/>
      <c r="FF47" s="31"/>
      <c r="FJ47" s="31"/>
      <c r="FN47" s="31"/>
      <c r="FR47" s="31"/>
      <c r="FV47" s="31"/>
      <c r="FZ47" s="31"/>
      <c r="GD47" s="31"/>
      <c r="GH47" s="31"/>
      <c r="GL47" s="31"/>
      <c r="GP47" s="31"/>
      <c r="GT47" s="31"/>
      <c r="GX47" s="31"/>
      <c r="HB47" s="31"/>
      <c r="HF47" s="31"/>
      <c r="HJ47" s="31"/>
      <c r="HN47" s="31"/>
      <c r="HR47" s="31"/>
      <c r="HV47" s="31"/>
      <c r="HZ47" s="31"/>
      <c r="ID47" s="31"/>
      <c r="IH47" s="31"/>
      <c r="IL47" s="31"/>
      <c r="IP47" s="31"/>
      <c r="IT47" s="31"/>
    </row>
    <row r="48" spans="1:254" x14ac:dyDescent="0.2">
      <c r="A48" s="30" t="s">
        <v>168</v>
      </c>
      <c r="B48" s="31"/>
      <c r="C48" t="s">
        <v>162</v>
      </c>
      <c r="F48" s="31"/>
      <c r="J48" s="31"/>
      <c r="N48" s="31"/>
      <c r="R48" s="31"/>
      <c r="V48" s="31"/>
      <c r="Z48" s="31"/>
      <c r="AD48" s="31"/>
      <c r="AH48" s="31"/>
      <c r="AL48" s="31"/>
      <c r="AP48" s="31"/>
      <c r="AT48" s="31"/>
      <c r="AX48" s="31"/>
      <c r="BB48" s="31"/>
      <c r="BF48" s="31"/>
      <c r="BJ48" s="31"/>
      <c r="BN48" s="31"/>
      <c r="BR48" s="31"/>
      <c r="BV48" s="31"/>
      <c r="BZ48" s="31"/>
      <c r="CD48" s="31"/>
      <c r="CH48" s="31"/>
      <c r="CL48" s="31"/>
      <c r="CP48" s="31"/>
      <c r="CT48" s="31"/>
      <c r="CX48" s="31"/>
      <c r="DB48" s="31"/>
      <c r="DF48" s="31"/>
      <c r="DJ48" s="31"/>
      <c r="DN48" s="31"/>
      <c r="DR48" s="31"/>
      <c r="DV48" s="31"/>
      <c r="DZ48" s="31"/>
      <c r="ED48" s="31"/>
      <c r="EH48" s="31"/>
      <c r="EL48" s="31"/>
      <c r="EP48" s="31"/>
      <c r="ET48" s="31"/>
      <c r="EX48" s="31"/>
      <c r="FB48" s="31"/>
      <c r="FF48" s="31"/>
      <c r="FJ48" s="31"/>
      <c r="FN48" s="31"/>
      <c r="FR48" s="31"/>
      <c r="FV48" s="31"/>
      <c r="FZ48" s="31"/>
      <c r="GD48" s="31"/>
      <c r="GH48" s="31"/>
      <c r="GL48" s="31"/>
      <c r="GP48" s="31"/>
      <c r="GT48" s="31"/>
      <c r="GX48" s="31"/>
      <c r="HB48" s="31"/>
      <c r="HF48" s="31"/>
      <c r="HJ48" s="31"/>
      <c r="HN48" s="31"/>
      <c r="HR48" s="31"/>
      <c r="HV48" s="31"/>
      <c r="HZ48" s="31"/>
      <c r="ID48" s="31"/>
      <c r="IH48" s="31"/>
      <c r="IL48" s="31"/>
      <c r="IP48" s="31"/>
      <c r="IT48" s="31"/>
    </row>
    <row r="49" spans="1:11" x14ac:dyDescent="0.2">
      <c r="A49" s="30"/>
    </row>
    <row r="50" spans="1:11" ht="18.75" x14ac:dyDescent="0.3">
      <c r="A50" s="23" t="s">
        <v>693</v>
      </c>
    </row>
    <row r="51" spans="1:11" ht="13.5" thickBot="1" x14ac:dyDescent="0.25"/>
    <row r="52" spans="1:11" ht="18" customHeight="1" thickBot="1" x14ac:dyDescent="0.25">
      <c r="A52" s="32" t="s">
        <v>715</v>
      </c>
      <c r="B52" s="26" t="s">
        <v>230</v>
      </c>
      <c r="C52" s="24"/>
      <c r="D52" s="24"/>
      <c r="E52" s="24"/>
      <c r="F52" s="24"/>
      <c r="G52" s="24"/>
      <c r="H52" s="24"/>
      <c r="I52" s="25"/>
    </row>
    <row r="53" spans="1:11" x14ac:dyDescent="0.2">
      <c r="A53" s="32"/>
    </row>
    <row r="54" spans="1:11" ht="63" customHeight="1" x14ac:dyDescent="0.2">
      <c r="A54" s="67" t="s">
        <v>714</v>
      </c>
      <c r="B54" s="197" t="str">
        <f>CONCATENATE(D18," at ", D31,", for ",D24, ", and settled using ", D35,", quoted in ",D42, " per ", D28)</f>
        <v>A Transaction under which one Party pays a Floating Price and the other Party pays a Fixed Price in respect of a specified Notional Quantity per Determination Period, at where the Floating Price shall be the arithmetic mean of all the Marginal Prices (one per each hour) of the Electrical Energy Production Daily Market published by the Compania Operadora del Mercado Electricidad, S.A. (OMEL) for the "Mercado Diaro" in its internet address located at http://www.mercaelectrico.comel.es/ for each day, for period  from  00:00 tomorrow to 00:00 the day after tomorrow, and settled using contract settled against the time-weighted average of Reference Variable for all hours for that term, quoted in  per period from 00.00 on the first day of the month to 00.00 on the last day of the month six months ahead</v>
      </c>
      <c r="C54" s="197"/>
      <c r="D54" s="197"/>
      <c r="E54" s="197"/>
      <c r="F54" s="197"/>
      <c r="G54" s="197"/>
      <c r="H54" s="197"/>
      <c r="I54" s="197"/>
      <c r="J54" s="197"/>
      <c r="K54" s="197"/>
    </row>
    <row r="55" spans="1:11" ht="15.75" customHeight="1" x14ac:dyDescent="0.2">
      <c r="A55" s="32"/>
    </row>
    <row r="56" spans="1:11" x14ac:dyDescent="0.2">
      <c r="A56" s="42"/>
      <c r="B56" s="27"/>
      <c r="C56" s="27"/>
      <c r="D56" s="27"/>
      <c r="E56" s="27"/>
      <c r="F56" s="27"/>
      <c r="G56" s="27"/>
      <c r="H56" s="27"/>
      <c r="I56" s="27"/>
    </row>
    <row r="57" spans="1:11" x14ac:dyDescent="0.2">
      <c r="A57" s="42"/>
      <c r="B57" s="43"/>
      <c r="C57" s="27"/>
      <c r="D57" s="27"/>
      <c r="E57" s="27"/>
      <c r="F57" s="27"/>
      <c r="G57" s="27"/>
      <c r="H57" s="27"/>
      <c r="I57" s="27"/>
    </row>
    <row r="58" spans="1:11" x14ac:dyDescent="0.2">
      <c r="A58" s="42"/>
      <c r="B58" s="43"/>
      <c r="C58" s="27"/>
      <c r="D58" s="27"/>
      <c r="E58" s="27"/>
      <c r="F58" s="27"/>
      <c r="G58" s="27"/>
      <c r="H58" s="27"/>
      <c r="I58" s="27"/>
    </row>
    <row r="59" spans="1:11" x14ac:dyDescent="0.2">
      <c r="A59" s="42"/>
      <c r="B59" s="43"/>
      <c r="C59" s="27"/>
      <c r="D59" s="27"/>
      <c r="E59" s="27"/>
      <c r="F59" s="27"/>
      <c r="G59" s="27"/>
      <c r="H59" s="27"/>
      <c r="I59" s="27"/>
    </row>
    <row r="60" spans="1:11" x14ac:dyDescent="0.2">
      <c r="A60" s="42"/>
      <c r="B60" s="27"/>
      <c r="C60" s="27"/>
      <c r="D60" s="27"/>
      <c r="E60" s="27"/>
      <c r="F60" s="27"/>
      <c r="G60" s="27"/>
      <c r="H60" s="27"/>
      <c r="I60" s="27"/>
    </row>
    <row r="61" spans="1:11" x14ac:dyDescent="0.2">
      <c r="A61" s="42"/>
      <c r="B61" s="40"/>
      <c r="C61" s="27"/>
      <c r="D61" s="27"/>
      <c r="E61" s="27"/>
      <c r="F61" s="27"/>
      <c r="G61" s="27"/>
      <c r="H61" s="27"/>
      <c r="I61" s="27"/>
    </row>
    <row r="62" spans="1:11" x14ac:dyDescent="0.2">
      <c r="A62" s="42"/>
      <c r="B62" s="27"/>
      <c r="C62" s="27"/>
      <c r="D62" s="27"/>
      <c r="E62" s="27"/>
      <c r="F62" s="27"/>
      <c r="G62" s="27"/>
      <c r="H62" s="27"/>
      <c r="I62" s="27"/>
    </row>
    <row r="63" spans="1:11" x14ac:dyDescent="0.2">
      <c r="A63" s="42"/>
      <c r="B63" s="43"/>
      <c r="C63" s="27"/>
      <c r="D63" s="27"/>
      <c r="E63" s="27"/>
      <c r="F63" s="27"/>
      <c r="G63" s="27"/>
      <c r="H63" s="27"/>
      <c r="I63" s="27"/>
    </row>
    <row r="64" spans="1:11" x14ac:dyDescent="0.2">
      <c r="A64" s="44"/>
      <c r="B64" s="43"/>
      <c r="C64" s="27"/>
      <c r="D64" s="27"/>
      <c r="E64" s="27"/>
      <c r="F64" s="27"/>
      <c r="G64" s="27"/>
      <c r="H64" s="27"/>
      <c r="I64" s="27"/>
    </row>
    <row r="65" spans="1:9" x14ac:dyDescent="0.2">
      <c r="A65" s="44"/>
      <c r="B65" s="43"/>
      <c r="C65" s="27"/>
      <c r="D65" s="27"/>
      <c r="E65" s="27"/>
      <c r="F65" s="27"/>
      <c r="G65" s="27"/>
      <c r="H65" s="27"/>
      <c r="I65" s="27"/>
    </row>
    <row r="66" spans="1:9" x14ac:dyDescent="0.2">
      <c r="A66" s="27"/>
      <c r="B66" s="43"/>
      <c r="C66" s="27"/>
      <c r="D66" s="27"/>
      <c r="E66" s="27"/>
      <c r="F66" s="27"/>
      <c r="G66" s="27"/>
      <c r="H66" s="27"/>
      <c r="I66" s="27"/>
    </row>
    <row r="67" spans="1:9" x14ac:dyDescent="0.2">
      <c r="A67" s="27"/>
      <c r="B67" s="27"/>
      <c r="C67" s="27"/>
      <c r="D67" s="27"/>
      <c r="E67" s="27"/>
      <c r="F67" s="27"/>
      <c r="G67" s="27"/>
      <c r="H67" s="27"/>
      <c r="I67" s="27"/>
    </row>
    <row r="68" spans="1:9" x14ac:dyDescent="0.2">
      <c r="A68" s="27"/>
      <c r="B68" s="27"/>
      <c r="C68" s="27"/>
      <c r="D68" s="27"/>
      <c r="E68" s="27"/>
      <c r="F68" s="27"/>
      <c r="G68" s="27"/>
      <c r="H68" s="27"/>
      <c r="I68" s="27"/>
    </row>
    <row r="69" spans="1:9" x14ac:dyDescent="0.2">
      <c r="A69" s="27"/>
      <c r="B69" s="27"/>
      <c r="C69" s="27"/>
      <c r="D69" s="27"/>
      <c r="E69" s="27"/>
      <c r="F69" s="27"/>
      <c r="G69" s="27"/>
      <c r="H69" s="27"/>
      <c r="I69" s="27"/>
    </row>
  </sheetData>
  <mergeCells count="2">
    <mergeCell ref="B54:K54"/>
    <mergeCell ref="D36:M36"/>
  </mergeCells>
  <pageMargins left="0.39" right="0.5" top="0.5" bottom="0.64" header="0.34" footer="0.5"/>
  <pageSetup paperSize="9" scale="76" orientation="landscape" verticalDpi="0"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pageSetUpPr fitToPage="1"/>
  </sheetPr>
  <dimension ref="A1:Y61"/>
  <sheetViews>
    <sheetView topLeftCell="A26" workbookViewId="0">
      <selection activeCell="C33" sqref="C33"/>
    </sheetView>
  </sheetViews>
  <sheetFormatPr defaultRowHeight="12.75" x14ac:dyDescent="0.2"/>
  <cols>
    <col min="1" max="1" width="11" customWidth="1"/>
    <col min="2" max="2" width="10.7109375" customWidth="1"/>
    <col min="3" max="3" width="16.42578125" customWidth="1"/>
    <col min="4" max="4" width="9.42578125" customWidth="1"/>
    <col min="5" max="5" width="11.85546875" customWidth="1"/>
    <col min="6" max="6" width="8.5703125" customWidth="1"/>
    <col min="7" max="7" width="11.28515625" customWidth="1"/>
    <col min="8" max="8" width="9.28515625" customWidth="1"/>
    <col min="9" max="9" width="14.42578125" customWidth="1"/>
    <col min="10" max="10" width="16" customWidth="1"/>
    <col min="11" max="11" width="12.85546875" customWidth="1"/>
    <col min="12" max="12" width="11.140625" customWidth="1"/>
    <col min="13" max="13" width="12.5703125" customWidth="1"/>
    <col min="14" max="14" width="9.7109375" customWidth="1"/>
    <col min="15" max="15" width="14.7109375" customWidth="1"/>
    <col min="17" max="17" width="14.7109375" customWidth="1"/>
    <col min="19" max="19" width="15" customWidth="1"/>
    <col min="21" max="21" width="15.5703125" customWidth="1"/>
  </cols>
  <sheetData>
    <row r="1" spans="1:25" x14ac:dyDescent="0.2">
      <c r="A1" s="65" t="s">
        <v>828</v>
      </c>
    </row>
    <row r="2" spans="1:25" ht="15" x14ac:dyDescent="0.2">
      <c r="A2" s="4" t="s">
        <v>132</v>
      </c>
      <c r="B2" s="4"/>
      <c r="U2" s="10"/>
      <c r="V2" s="19" t="s">
        <v>658</v>
      </c>
      <c r="W2" s="36"/>
      <c r="X2" s="18"/>
      <c r="Y2" s="18"/>
    </row>
    <row r="3" spans="1:25" ht="13.5" thickBot="1" x14ac:dyDescent="0.25"/>
    <row r="4" spans="1:25" ht="42" customHeight="1" thickBot="1" x14ac:dyDescent="0.25">
      <c r="A4" s="7" t="s">
        <v>675</v>
      </c>
      <c r="B4" s="9"/>
      <c r="C4" s="5" t="s">
        <v>455</v>
      </c>
      <c r="D4" s="9"/>
      <c r="E4" s="5" t="s">
        <v>457</v>
      </c>
      <c r="F4" s="9"/>
      <c r="G4" s="5" t="s">
        <v>460</v>
      </c>
      <c r="H4" s="14"/>
      <c r="I4" s="5" t="s">
        <v>456</v>
      </c>
      <c r="J4" s="14"/>
      <c r="K4" s="5" t="s">
        <v>649</v>
      </c>
      <c r="L4" s="14"/>
      <c r="M4" s="5" t="s">
        <v>872</v>
      </c>
      <c r="N4" s="14"/>
      <c r="O4" s="5" t="s">
        <v>461</v>
      </c>
      <c r="P4" s="6"/>
      <c r="Q4" s="5" t="s">
        <v>676</v>
      </c>
      <c r="R4" s="6"/>
      <c r="S4" s="5" t="s">
        <v>745</v>
      </c>
      <c r="T4" s="14"/>
      <c r="U4" s="8" t="s">
        <v>749</v>
      </c>
      <c r="V4" s="17"/>
    </row>
    <row r="5" spans="1:25" x14ac:dyDescent="0.2">
      <c r="A5" t="s">
        <v>683</v>
      </c>
      <c r="C5" t="s">
        <v>742</v>
      </c>
      <c r="E5" s="2">
        <v>65</v>
      </c>
      <c r="G5" t="s">
        <v>359</v>
      </c>
      <c r="I5" t="s">
        <v>728</v>
      </c>
      <c r="K5" s="2" t="s">
        <v>831</v>
      </c>
      <c r="L5" s="2"/>
      <c r="M5" s="2">
        <v>1999</v>
      </c>
      <c r="N5" s="2"/>
      <c r="O5" s="70">
        <v>2500</v>
      </c>
      <c r="Q5" s="70">
        <v>500000</v>
      </c>
      <c r="S5" s="2" t="s">
        <v>746</v>
      </c>
      <c r="T5" s="2"/>
      <c r="U5" s="18"/>
      <c r="V5" s="18"/>
      <c r="W5" s="18"/>
      <c r="X5" s="18"/>
    </row>
    <row r="6" spans="1:25" x14ac:dyDescent="0.2">
      <c r="A6" t="s">
        <v>635</v>
      </c>
      <c r="C6" t="s">
        <v>743</v>
      </c>
      <c r="E6" s="2">
        <v>18</v>
      </c>
      <c r="G6" t="s">
        <v>458</v>
      </c>
      <c r="I6" t="s">
        <v>729</v>
      </c>
      <c r="K6" s="2" t="s">
        <v>832</v>
      </c>
      <c r="L6" s="2"/>
      <c r="M6" s="2">
        <v>2000</v>
      </c>
      <c r="N6" s="2"/>
      <c r="S6" s="2" t="s">
        <v>747</v>
      </c>
      <c r="T6" s="2"/>
      <c r="U6" s="18"/>
      <c r="V6" s="18"/>
      <c r="W6" s="18"/>
      <c r="X6" s="18"/>
    </row>
    <row r="7" spans="1:25" x14ac:dyDescent="0.2">
      <c r="A7" t="s">
        <v>636</v>
      </c>
      <c r="C7" t="s">
        <v>738</v>
      </c>
      <c r="G7" t="s">
        <v>459</v>
      </c>
      <c r="K7" s="2" t="s">
        <v>833</v>
      </c>
      <c r="L7" s="20"/>
      <c r="M7" s="20"/>
      <c r="N7" s="20"/>
      <c r="S7" s="20" t="s">
        <v>748</v>
      </c>
      <c r="T7" s="20"/>
      <c r="U7" s="18"/>
      <c r="V7" s="18"/>
      <c r="W7" s="18"/>
      <c r="X7" s="18"/>
    </row>
    <row r="8" spans="1:25" x14ac:dyDescent="0.2">
      <c r="K8" s="2" t="s">
        <v>834</v>
      </c>
      <c r="L8" s="20"/>
      <c r="M8" s="20"/>
      <c r="N8" s="20"/>
      <c r="S8" s="20"/>
      <c r="T8" s="20"/>
      <c r="U8" s="18"/>
      <c r="V8" s="18"/>
      <c r="W8" s="18"/>
      <c r="X8" s="18"/>
    </row>
    <row r="9" spans="1:25" x14ac:dyDescent="0.2">
      <c r="K9" t="s">
        <v>566</v>
      </c>
    </row>
    <row r="10" spans="1:25" x14ac:dyDescent="0.2">
      <c r="K10" t="s">
        <v>136</v>
      </c>
    </row>
    <row r="12" spans="1:25" x14ac:dyDescent="0.2">
      <c r="A12" s="57" t="s">
        <v>722</v>
      </c>
      <c r="B12" s="50" t="s">
        <v>365</v>
      </c>
    </row>
    <row r="13" spans="1:25" x14ac:dyDescent="0.2">
      <c r="A13" s="51"/>
      <c r="B13" s="50"/>
    </row>
    <row r="14" spans="1:25" ht="18.75" x14ac:dyDescent="0.3">
      <c r="A14" s="23" t="s">
        <v>710</v>
      </c>
    </row>
    <row r="16" spans="1:25" x14ac:dyDescent="0.2">
      <c r="A16" s="30" t="s">
        <v>641</v>
      </c>
    </row>
    <row r="17" spans="1:11" ht="15.75" customHeight="1" x14ac:dyDescent="0.2">
      <c r="B17" s="66" t="s">
        <v>683</v>
      </c>
      <c r="D17" s="197" t="s">
        <v>236</v>
      </c>
      <c r="E17" s="197"/>
      <c r="F17" s="197"/>
      <c r="G17" s="197"/>
      <c r="H17" s="197"/>
      <c r="I17" s="197"/>
      <c r="J17" s="197"/>
      <c r="K17" s="197"/>
    </row>
    <row r="18" spans="1:11" x14ac:dyDescent="0.2">
      <c r="B18" s="31" t="s">
        <v>635</v>
      </c>
      <c r="D18" s="22"/>
    </row>
    <row r="19" spans="1:11" x14ac:dyDescent="0.2">
      <c r="B19" s="31" t="s">
        <v>234</v>
      </c>
      <c r="D19" s="22"/>
    </row>
    <row r="20" spans="1:11" x14ac:dyDescent="0.2">
      <c r="B20" s="31"/>
      <c r="D20" s="22"/>
    </row>
    <row r="21" spans="1:11" x14ac:dyDescent="0.2">
      <c r="A21" s="30" t="s">
        <v>62</v>
      </c>
      <c r="B21" s="31"/>
      <c r="D21" s="22"/>
    </row>
    <row r="22" spans="1:11" x14ac:dyDescent="0.2">
      <c r="A22" s="30"/>
      <c r="B22" s="31" t="s">
        <v>730</v>
      </c>
      <c r="D22" t="s">
        <v>135</v>
      </c>
    </row>
    <row r="23" spans="1:11" x14ac:dyDescent="0.2">
      <c r="B23" s="31" t="s">
        <v>738</v>
      </c>
      <c r="D23" t="s">
        <v>133</v>
      </c>
    </row>
    <row r="24" spans="1:11" x14ac:dyDescent="0.2">
      <c r="B24" s="31"/>
      <c r="D24" t="s">
        <v>794</v>
      </c>
    </row>
    <row r="25" spans="1:11" x14ac:dyDescent="0.2">
      <c r="B25" s="31" t="s">
        <v>739</v>
      </c>
      <c r="D25" t="s">
        <v>795</v>
      </c>
    </row>
    <row r="26" spans="1:11" x14ac:dyDescent="0.2">
      <c r="B26" s="31" t="s">
        <v>740</v>
      </c>
      <c r="D26" t="s">
        <v>796</v>
      </c>
    </row>
    <row r="27" spans="1:11" x14ac:dyDescent="0.2">
      <c r="B27" s="31" t="s">
        <v>797</v>
      </c>
      <c r="D27" t="s">
        <v>798</v>
      </c>
    </row>
    <row r="28" spans="1:11" x14ac:dyDescent="0.2">
      <c r="B28" s="31" t="s">
        <v>799</v>
      </c>
      <c r="D28" t="s">
        <v>800</v>
      </c>
    </row>
    <row r="29" spans="1:11" x14ac:dyDescent="0.2">
      <c r="B29" s="31" t="s">
        <v>801</v>
      </c>
      <c r="D29" t="s">
        <v>802</v>
      </c>
    </row>
    <row r="30" spans="1:11" x14ac:dyDescent="0.2">
      <c r="B30" s="31" t="s">
        <v>741</v>
      </c>
      <c r="D30" t="s">
        <v>803</v>
      </c>
    </row>
    <row r="31" spans="1:11" x14ac:dyDescent="0.2">
      <c r="B31" s="31" t="s">
        <v>804</v>
      </c>
      <c r="D31" t="s">
        <v>794</v>
      </c>
    </row>
    <row r="32" spans="1:11" x14ac:dyDescent="0.2">
      <c r="B32" s="31"/>
    </row>
    <row r="33" spans="1:10" x14ac:dyDescent="0.2">
      <c r="A33" s="30" t="s">
        <v>649</v>
      </c>
      <c r="B33" s="31" t="s">
        <v>831</v>
      </c>
      <c r="C33" t="s">
        <v>134</v>
      </c>
    </row>
    <row r="34" spans="1:10" x14ac:dyDescent="0.2">
      <c r="B34" s="31" t="s">
        <v>832</v>
      </c>
      <c r="C34" t="s">
        <v>462</v>
      </c>
    </row>
    <row r="35" spans="1:10" x14ac:dyDescent="0.2">
      <c r="B35" s="31" t="s">
        <v>833</v>
      </c>
      <c r="C35" t="s">
        <v>463</v>
      </c>
    </row>
    <row r="36" spans="1:10" x14ac:dyDescent="0.2">
      <c r="B36" s="31" t="s">
        <v>834</v>
      </c>
      <c r="C36" t="s">
        <v>464</v>
      </c>
    </row>
    <row r="37" spans="1:10" x14ac:dyDescent="0.2">
      <c r="B37" s="31" t="s">
        <v>866</v>
      </c>
      <c r="C37" t="s">
        <v>137</v>
      </c>
    </row>
    <row r="38" spans="1:10" x14ac:dyDescent="0.2">
      <c r="B38" s="54" t="s">
        <v>567</v>
      </c>
      <c r="C38" t="s">
        <v>237</v>
      </c>
    </row>
    <row r="39" spans="1:10" x14ac:dyDescent="0.2">
      <c r="B39" s="78" t="s">
        <v>80</v>
      </c>
      <c r="C39" t="s">
        <v>238</v>
      </c>
    </row>
    <row r="40" spans="1:10" x14ac:dyDescent="0.2">
      <c r="B40" s="31"/>
      <c r="C40" s="73"/>
    </row>
    <row r="41" spans="1:10" x14ac:dyDescent="0.2">
      <c r="A41" s="30" t="s">
        <v>647</v>
      </c>
      <c r="B41" s="31"/>
    </row>
    <row r="42" spans="1:10" x14ac:dyDescent="0.2">
      <c r="B42" s="31" t="s">
        <v>728</v>
      </c>
      <c r="D42" t="s">
        <v>535</v>
      </c>
    </row>
    <row r="43" spans="1:10" x14ac:dyDescent="0.2">
      <c r="B43" s="31" t="s">
        <v>729</v>
      </c>
      <c r="D43" t="s">
        <v>536</v>
      </c>
    </row>
    <row r="44" spans="1:10" x14ac:dyDescent="0.2">
      <c r="B44" s="31"/>
    </row>
    <row r="45" spans="1:10" x14ac:dyDescent="0.2">
      <c r="A45" s="30" t="s">
        <v>63</v>
      </c>
      <c r="B45" s="31"/>
    </row>
    <row r="46" spans="1:10" ht="13.5" customHeight="1" x14ac:dyDescent="0.2">
      <c r="B46" s="31"/>
    </row>
    <row r="47" spans="1:10" ht="24.75" customHeight="1" x14ac:dyDescent="0.2">
      <c r="B47" s="66" t="s">
        <v>742</v>
      </c>
      <c r="C47" s="197" t="s">
        <v>139</v>
      </c>
      <c r="D47" s="197"/>
      <c r="E47" s="197"/>
      <c r="F47" s="197"/>
      <c r="G47" s="197"/>
      <c r="H47" s="197"/>
      <c r="I47" s="197"/>
      <c r="J47" s="197"/>
    </row>
    <row r="48" spans="1:10" x14ac:dyDescent="0.2">
      <c r="B48" s="31"/>
    </row>
    <row r="49" spans="1:11" ht="25.5" customHeight="1" x14ac:dyDescent="0.2">
      <c r="B49" s="66" t="s">
        <v>743</v>
      </c>
      <c r="C49" s="197" t="s">
        <v>239</v>
      </c>
      <c r="D49" s="197"/>
      <c r="E49" s="197"/>
      <c r="F49" s="197"/>
      <c r="G49" s="197"/>
      <c r="H49" s="197"/>
      <c r="I49" s="197"/>
      <c r="J49" s="197"/>
    </row>
    <row r="50" spans="1:11" x14ac:dyDescent="0.2">
      <c r="B50" s="31"/>
    </row>
    <row r="51" spans="1:11" x14ac:dyDescent="0.2">
      <c r="B51" s="31"/>
    </row>
    <row r="52" spans="1:11" x14ac:dyDescent="0.2">
      <c r="B52" s="31"/>
    </row>
    <row r="53" spans="1:11" x14ac:dyDescent="0.2">
      <c r="A53" s="30" t="s">
        <v>745</v>
      </c>
      <c r="B53" s="31" t="s">
        <v>746</v>
      </c>
      <c r="C53" t="s">
        <v>537</v>
      </c>
    </row>
    <row r="54" spans="1:11" x14ac:dyDescent="0.2">
      <c r="B54" s="31" t="s">
        <v>748</v>
      </c>
      <c r="C54" t="s">
        <v>39</v>
      </c>
    </row>
    <row r="55" spans="1:11" x14ac:dyDescent="0.2">
      <c r="B55" s="31" t="s">
        <v>747</v>
      </c>
      <c r="C55" t="s">
        <v>40</v>
      </c>
    </row>
    <row r="56" spans="1:11" x14ac:dyDescent="0.2">
      <c r="A56" s="31"/>
    </row>
    <row r="57" spans="1:11" ht="18.75" x14ac:dyDescent="0.3">
      <c r="A57" s="23" t="s">
        <v>693</v>
      </c>
    </row>
    <row r="58" spans="1:11" ht="13.5" thickBot="1" x14ac:dyDescent="0.25"/>
    <row r="59" spans="1:11" ht="28.5" customHeight="1" thickBot="1" x14ac:dyDescent="0.25">
      <c r="A59" s="67" t="s">
        <v>838</v>
      </c>
      <c r="C59" s="205" t="s">
        <v>465</v>
      </c>
      <c r="D59" s="206"/>
      <c r="E59" s="206"/>
      <c r="F59" s="206"/>
      <c r="G59" s="206"/>
      <c r="H59" s="206"/>
      <c r="I59" s="206"/>
      <c r="J59" s="207"/>
    </row>
    <row r="60" spans="1:11" x14ac:dyDescent="0.2">
      <c r="A60" s="32"/>
    </row>
    <row r="61" spans="1:11" ht="81" customHeight="1" x14ac:dyDescent="0.2">
      <c r="A61" s="67" t="s">
        <v>714</v>
      </c>
      <c r="B61" s="69"/>
      <c r="C61" s="203" t="str">
        <f>CONCATENATE(D17," of ",C33," 2000", " at the ", D42," on the ", C47,". The payout above/below the strike is at 2500 ",C54," and maximum payout is set at 500,000 ",C54,".")</f>
        <v>An agreement whereby a floating level of transaction unit is exchanged  for a fixed level of transaction unit  of a period from 00:00 a.m. hours 1st January to 00:00 a.m. hours 1st April 2000 at the London Heathrow weather station identification number listed according to the World Meteorological Organisation (WMO) under number 37720 on the cumulative number of heating degree days (HDD) over the term of the contract. One HDD is defined as the reference base temperature minus the average daily temperature, only when this is a positive number. The payout above/below the strike is at 2500 Pounds Sterling and maximum payout is set at 500,000 Pounds Sterling.</v>
      </c>
      <c r="D61" s="203"/>
      <c r="E61" s="203"/>
      <c r="F61" s="203"/>
      <c r="G61" s="203"/>
      <c r="H61" s="203"/>
      <c r="I61" s="203"/>
      <c r="J61" s="203"/>
      <c r="K61" s="197"/>
    </row>
  </sheetData>
  <mergeCells count="5">
    <mergeCell ref="C61:K61"/>
    <mergeCell ref="D17:K17"/>
    <mergeCell ref="C47:J47"/>
    <mergeCell ref="C49:J49"/>
    <mergeCell ref="C59:J59"/>
  </mergeCells>
  <pageMargins left="0.22" right="0.51" top="0.3" bottom="0.33" header="0.18" footer="0.21"/>
  <pageSetup scale="80" orientation="landscape"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16"/>
  <sheetViews>
    <sheetView workbookViewId="0">
      <selection activeCell="B9" sqref="B9"/>
    </sheetView>
  </sheetViews>
  <sheetFormatPr defaultRowHeight="12.75" x14ac:dyDescent="0.2"/>
  <cols>
    <col min="1" max="1" width="13.28515625" customWidth="1"/>
    <col min="2" max="2" width="47.5703125" customWidth="1"/>
  </cols>
  <sheetData>
    <row r="2" spans="1:7" ht="18.75" x14ac:dyDescent="0.3">
      <c r="A2" s="84" t="s">
        <v>264</v>
      </c>
      <c r="G2" s="84" t="s">
        <v>828</v>
      </c>
    </row>
    <row r="4" spans="1:7" s="82" customFormat="1" ht="29.25" customHeight="1" x14ac:dyDescent="0.2">
      <c r="A4" s="87" t="s">
        <v>263</v>
      </c>
      <c r="B4" s="87" t="s">
        <v>272</v>
      </c>
    </row>
    <row r="5" spans="1:7" s="69" customFormat="1" ht="24.95" customHeight="1" x14ac:dyDescent="0.2">
      <c r="A5" s="83" t="s">
        <v>822</v>
      </c>
      <c r="B5" s="83" t="s">
        <v>481</v>
      </c>
    </row>
    <row r="6" spans="1:7" s="69" customFormat="1" ht="24.95" customHeight="1" x14ac:dyDescent="0.2">
      <c r="A6" s="83" t="s">
        <v>823</v>
      </c>
      <c r="B6" s="83" t="s">
        <v>481</v>
      </c>
    </row>
    <row r="7" spans="1:7" s="69" customFormat="1" ht="39.75" customHeight="1" x14ac:dyDescent="0.2">
      <c r="A7" s="83" t="s">
        <v>824</v>
      </c>
      <c r="B7" s="83" t="s">
        <v>348</v>
      </c>
    </row>
    <row r="8" spans="1:7" s="69" customFormat="1" ht="28.5" customHeight="1" x14ac:dyDescent="0.2">
      <c r="A8" s="83" t="s">
        <v>825</v>
      </c>
      <c r="B8" s="83" t="s">
        <v>347</v>
      </c>
    </row>
    <row r="9" spans="1:7" s="69" customFormat="1" ht="24.95" customHeight="1" x14ac:dyDescent="0.2">
      <c r="A9" s="83" t="s">
        <v>826</v>
      </c>
      <c r="B9" s="83" t="s">
        <v>337</v>
      </c>
    </row>
    <row r="10" spans="1:7" s="69" customFormat="1" ht="24.95" customHeight="1" x14ac:dyDescent="0.2">
      <c r="A10" s="83" t="s">
        <v>827</v>
      </c>
      <c r="B10" s="83" t="s">
        <v>481</v>
      </c>
    </row>
    <row r="11" spans="1:7" s="69" customFormat="1" ht="24.95" customHeight="1" x14ac:dyDescent="0.2">
      <c r="A11" s="83" t="s">
        <v>828</v>
      </c>
      <c r="B11" s="83" t="s">
        <v>481</v>
      </c>
    </row>
    <row r="12" spans="1:7" s="69" customFormat="1" ht="24.95" customHeight="1" x14ac:dyDescent="0.2">
      <c r="A12" s="83" t="s">
        <v>837</v>
      </c>
      <c r="B12" s="83" t="s">
        <v>481</v>
      </c>
    </row>
    <row r="13" spans="1:7" s="69" customFormat="1" ht="24.95" customHeight="1" x14ac:dyDescent="0.2">
      <c r="A13" s="83" t="s">
        <v>262</v>
      </c>
      <c r="B13" s="83" t="s">
        <v>336</v>
      </c>
    </row>
    <row r="16" spans="1:7" x14ac:dyDescent="0.2">
      <c r="A16" t="s">
        <v>335</v>
      </c>
    </row>
  </sheetData>
  <pageMargins left="0.75" right="0.75" top="1" bottom="1" header="0.5" footer="0.5"/>
  <pageSetup paperSize="9" orientation="portrait" r:id="rId1"/>
  <headerFooter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S69"/>
  <sheetViews>
    <sheetView workbookViewId="0">
      <selection activeCell="H6" sqref="H6"/>
    </sheetView>
  </sheetViews>
  <sheetFormatPr defaultRowHeight="12.75" x14ac:dyDescent="0.2"/>
  <cols>
    <col min="1" max="1" width="16.42578125" customWidth="1"/>
    <col min="2" max="2" width="15.7109375" customWidth="1"/>
    <col min="3" max="3" width="10.5703125" customWidth="1"/>
    <col min="5" max="5" width="14.85546875" customWidth="1"/>
    <col min="7" max="7" width="12.85546875" customWidth="1"/>
    <col min="11" max="11" width="11.42578125" customWidth="1"/>
    <col min="13" max="13" width="11.28515625" customWidth="1"/>
  </cols>
  <sheetData>
    <row r="1" spans="1:15" x14ac:dyDescent="0.2">
      <c r="A1" s="65" t="s">
        <v>69</v>
      </c>
    </row>
    <row r="2" spans="1:15" ht="18.75" x14ac:dyDescent="0.3">
      <c r="A2" s="23" t="s">
        <v>727</v>
      </c>
      <c r="B2" s="4"/>
    </row>
    <row r="3" spans="1:15" ht="13.5" thickBot="1" x14ac:dyDescent="0.25"/>
    <row r="4" spans="1:15" ht="34.5" customHeight="1" thickBot="1" x14ac:dyDescent="0.25">
      <c r="A4" s="7" t="s">
        <v>660</v>
      </c>
      <c r="B4" s="9"/>
      <c r="C4" s="5" t="s">
        <v>647</v>
      </c>
      <c r="D4" s="6"/>
      <c r="E4" s="5" t="s">
        <v>649</v>
      </c>
      <c r="G4" s="5" t="s">
        <v>872</v>
      </c>
      <c r="I4" s="5" t="s">
        <v>745</v>
      </c>
      <c r="J4" s="6"/>
      <c r="K4" s="34" t="s">
        <v>750</v>
      </c>
      <c r="M4" s="34" t="s">
        <v>685</v>
      </c>
    </row>
    <row r="5" spans="1:15" x14ac:dyDescent="0.2">
      <c r="A5" t="s">
        <v>265</v>
      </c>
      <c r="C5" t="s">
        <v>334</v>
      </c>
      <c r="E5" s="16" t="s">
        <v>831</v>
      </c>
      <c r="G5" s="2">
        <v>1999</v>
      </c>
      <c r="I5" s="22" t="s">
        <v>746</v>
      </c>
      <c r="J5" s="18"/>
      <c r="K5" s="18" t="s">
        <v>751</v>
      </c>
      <c r="M5" t="s">
        <v>295</v>
      </c>
    </row>
    <row r="6" spans="1:15" x14ac:dyDescent="0.2">
      <c r="E6" s="2" t="s">
        <v>832</v>
      </c>
      <c r="G6" s="2">
        <v>2000</v>
      </c>
      <c r="I6" s="22" t="s">
        <v>747</v>
      </c>
      <c r="J6" s="18"/>
      <c r="K6" s="18" t="s">
        <v>752</v>
      </c>
    </row>
    <row r="7" spans="1:15" x14ac:dyDescent="0.2">
      <c r="E7" t="s">
        <v>833</v>
      </c>
      <c r="G7" s="2"/>
      <c r="I7" s="22" t="s">
        <v>757</v>
      </c>
      <c r="K7" t="s">
        <v>753</v>
      </c>
    </row>
    <row r="8" spans="1:15" x14ac:dyDescent="0.2">
      <c r="E8" t="s">
        <v>834</v>
      </c>
      <c r="G8" s="2"/>
      <c r="I8" s="33" t="s">
        <v>37</v>
      </c>
      <c r="K8" t="s">
        <v>754</v>
      </c>
    </row>
    <row r="9" spans="1:15" x14ac:dyDescent="0.2">
      <c r="E9" s="48" t="s">
        <v>873</v>
      </c>
      <c r="I9" s="22" t="s">
        <v>759</v>
      </c>
    </row>
    <row r="10" spans="1:15" x14ac:dyDescent="0.2">
      <c r="I10" s="22" t="s">
        <v>232</v>
      </c>
    </row>
    <row r="11" spans="1:15" x14ac:dyDescent="0.2">
      <c r="I11" s="22" t="s">
        <v>761</v>
      </c>
    </row>
    <row r="12" spans="1:15" x14ac:dyDescent="0.2">
      <c r="I12" s="22" t="s">
        <v>762</v>
      </c>
    </row>
    <row r="13" spans="1:15" ht="13.5" thickBot="1" x14ac:dyDescent="0.25"/>
    <row r="14" spans="1:15" ht="26.25" thickBot="1" x14ac:dyDescent="0.25">
      <c r="A14" s="7" t="s">
        <v>680</v>
      </c>
      <c r="B14" s="9"/>
      <c r="C14" s="5" t="s">
        <v>647</v>
      </c>
      <c r="D14" s="6"/>
      <c r="E14" s="5" t="s">
        <v>649</v>
      </c>
      <c r="G14" s="5" t="s">
        <v>872</v>
      </c>
      <c r="I14" s="5" t="s">
        <v>781</v>
      </c>
      <c r="J14" s="6"/>
      <c r="K14" s="5" t="s">
        <v>782</v>
      </c>
      <c r="M14" s="5" t="s">
        <v>745</v>
      </c>
      <c r="N14" s="6"/>
      <c r="O14" s="34" t="s">
        <v>750</v>
      </c>
    </row>
    <row r="15" spans="1:15" x14ac:dyDescent="0.2">
      <c r="A15" t="s">
        <v>73</v>
      </c>
      <c r="C15" t="s">
        <v>334</v>
      </c>
      <c r="E15" s="16" t="s">
        <v>831</v>
      </c>
      <c r="G15" s="2">
        <v>1999</v>
      </c>
      <c r="M15" s="22" t="s">
        <v>746</v>
      </c>
      <c r="N15" s="18"/>
      <c r="O15" s="18" t="s">
        <v>751</v>
      </c>
    </row>
    <row r="16" spans="1:15" x14ac:dyDescent="0.2">
      <c r="A16" t="s">
        <v>687</v>
      </c>
      <c r="C16" t="s">
        <v>482</v>
      </c>
      <c r="E16" s="2" t="s">
        <v>832</v>
      </c>
      <c r="G16" s="2">
        <v>2000</v>
      </c>
      <c r="M16" s="22" t="s">
        <v>747</v>
      </c>
      <c r="N16" s="18"/>
      <c r="O16" s="18" t="s">
        <v>752</v>
      </c>
    </row>
    <row r="17" spans="1:15" x14ac:dyDescent="0.2">
      <c r="E17" t="s">
        <v>833</v>
      </c>
      <c r="G17" s="2"/>
      <c r="M17" s="22" t="s">
        <v>757</v>
      </c>
      <c r="O17" t="s">
        <v>753</v>
      </c>
    </row>
    <row r="18" spans="1:15" x14ac:dyDescent="0.2">
      <c r="E18" t="s">
        <v>834</v>
      </c>
      <c r="G18" s="2"/>
      <c r="M18" s="33" t="s">
        <v>37</v>
      </c>
      <c r="O18" t="s">
        <v>754</v>
      </c>
    </row>
    <row r="19" spans="1:15" x14ac:dyDescent="0.2">
      <c r="E19" s="48" t="s">
        <v>873</v>
      </c>
      <c r="M19" s="22" t="s">
        <v>759</v>
      </c>
    </row>
    <row r="20" spans="1:15" x14ac:dyDescent="0.2">
      <c r="A20" s="57" t="s">
        <v>682</v>
      </c>
      <c r="B20" s="58" t="s">
        <v>59</v>
      </c>
      <c r="M20" s="22" t="s">
        <v>232</v>
      </c>
    </row>
    <row r="21" spans="1:15" x14ac:dyDescent="0.2">
      <c r="A21" s="51"/>
      <c r="B21" s="50" t="s">
        <v>60</v>
      </c>
      <c r="M21" s="22" t="s">
        <v>761</v>
      </c>
    </row>
    <row r="22" spans="1:15" x14ac:dyDescent="0.2">
      <c r="B22" s="3"/>
      <c r="M22" s="22" t="s">
        <v>762</v>
      </c>
    </row>
    <row r="23" spans="1:15" ht="18.75" x14ac:dyDescent="0.3">
      <c r="A23" s="23" t="s">
        <v>710</v>
      </c>
      <c r="B23" s="3"/>
    </row>
    <row r="24" spans="1:15" x14ac:dyDescent="0.2">
      <c r="A24" s="37"/>
      <c r="B24" s="3"/>
    </row>
    <row r="25" spans="1:15" x14ac:dyDescent="0.2">
      <c r="A25" s="74" t="s">
        <v>641</v>
      </c>
      <c r="B25" s="73"/>
      <c r="C25" s="73"/>
      <c r="D25" s="73"/>
    </row>
    <row r="26" spans="1:15" x14ac:dyDescent="0.2">
      <c r="A26" s="73"/>
      <c r="B26" s="75" t="s">
        <v>140</v>
      </c>
      <c r="C26" s="73" t="s">
        <v>543</v>
      </c>
    </row>
    <row r="27" spans="1:15" x14ac:dyDescent="0.2">
      <c r="A27" s="73"/>
      <c r="B27" s="75" t="s">
        <v>73</v>
      </c>
      <c r="C27" s="73" t="s">
        <v>544</v>
      </c>
    </row>
    <row r="28" spans="1:15" x14ac:dyDescent="0.2">
      <c r="A28" s="37"/>
      <c r="B28" s="31" t="s">
        <v>687</v>
      </c>
      <c r="C28" t="s">
        <v>487</v>
      </c>
    </row>
    <row r="29" spans="1:15" x14ac:dyDescent="0.2">
      <c r="A29" s="37"/>
      <c r="B29" s="31"/>
    </row>
    <row r="30" spans="1:15" x14ac:dyDescent="0.2">
      <c r="A30" s="60" t="s">
        <v>647</v>
      </c>
      <c r="B30" s="31" t="s">
        <v>334</v>
      </c>
      <c r="C30" t="s">
        <v>639</v>
      </c>
    </row>
    <row r="31" spans="1:15" x14ac:dyDescent="0.2">
      <c r="A31" s="35"/>
      <c r="B31" s="31" t="s">
        <v>482</v>
      </c>
      <c r="C31" t="s">
        <v>640</v>
      </c>
    </row>
    <row r="32" spans="1:15" x14ac:dyDescent="0.2">
      <c r="A32" s="35"/>
    </row>
    <row r="33" spans="1:19" x14ac:dyDescent="0.2">
      <c r="A33" s="59" t="s">
        <v>649</v>
      </c>
      <c r="B33" s="77" t="s">
        <v>566</v>
      </c>
      <c r="C33" s="73" t="s">
        <v>488</v>
      </c>
    </row>
    <row r="34" spans="1:19" x14ac:dyDescent="0.2">
      <c r="B34" s="31" t="s">
        <v>831</v>
      </c>
      <c r="C34" t="s">
        <v>483</v>
      </c>
    </row>
    <row r="35" spans="1:19" x14ac:dyDescent="0.2">
      <c r="A35" s="52"/>
      <c r="B35" s="31" t="s">
        <v>832</v>
      </c>
      <c r="C35" t="s">
        <v>484</v>
      </c>
    </row>
    <row r="36" spans="1:19" x14ac:dyDescent="0.2">
      <c r="A36" s="52"/>
      <c r="B36" s="31" t="s">
        <v>833</v>
      </c>
      <c r="C36" t="s">
        <v>485</v>
      </c>
    </row>
    <row r="37" spans="1:19" x14ac:dyDescent="0.2">
      <c r="B37" t="s">
        <v>834</v>
      </c>
      <c r="C37" t="s">
        <v>486</v>
      </c>
    </row>
    <row r="38" spans="1:19" x14ac:dyDescent="0.2">
      <c r="A38" s="73"/>
      <c r="B38" s="78" t="s">
        <v>878</v>
      </c>
      <c r="C38" s="73" t="s">
        <v>731</v>
      </c>
      <c r="E38" s="73"/>
      <c r="F38" s="73"/>
      <c r="G38" s="73"/>
      <c r="H38" s="73"/>
      <c r="I38" s="73"/>
      <c r="J38" s="73"/>
      <c r="K38" s="73"/>
      <c r="L38" s="73"/>
      <c r="M38" s="73"/>
      <c r="N38" s="73"/>
      <c r="O38" s="73"/>
      <c r="P38" s="73"/>
      <c r="Q38" s="73"/>
      <c r="R38" s="73"/>
      <c r="S38" s="73"/>
    </row>
    <row r="39" spans="1:19" x14ac:dyDescent="0.2">
      <c r="A39" s="73"/>
      <c r="B39" s="78" t="s">
        <v>643</v>
      </c>
      <c r="C39" s="73" t="s">
        <v>732</v>
      </c>
      <c r="E39" s="73"/>
      <c r="F39" s="73"/>
      <c r="G39" s="73"/>
      <c r="H39" s="73"/>
      <c r="I39" s="73"/>
      <c r="J39" s="73"/>
      <c r="K39" s="73"/>
      <c r="L39" s="73"/>
      <c r="M39" s="73"/>
      <c r="N39" s="73"/>
      <c r="O39" s="73"/>
      <c r="P39" s="73"/>
      <c r="Q39" s="73"/>
      <c r="R39" s="73"/>
      <c r="S39" s="73"/>
    </row>
    <row r="40" spans="1:19" x14ac:dyDescent="0.2">
      <c r="A40" s="79"/>
      <c r="B40" s="78" t="s">
        <v>870</v>
      </c>
      <c r="C40" s="73" t="s">
        <v>733</v>
      </c>
      <c r="E40" s="73"/>
      <c r="F40" s="73"/>
      <c r="G40" s="73"/>
      <c r="H40" s="73"/>
      <c r="I40" s="73"/>
      <c r="J40" s="73"/>
      <c r="K40" s="73"/>
      <c r="L40" s="73"/>
      <c r="M40" s="73"/>
      <c r="N40" s="73"/>
      <c r="O40" s="73"/>
      <c r="P40" s="73"/>
      <c r="Q40" s="73"/>
      <c r="R40" s="73"/>
      <c r="S40" s="73"/>
    </row>
    <row r="41" spans="1:19" x14ac:dyDescent="0.2">
      <c r="A41" s="79"/>
      <c r="B41" s="78" t="s">
        <v>651</v>
      </c>
      <c r="C41" s="73" t="s">
        <v>734</v>
      </c>
      <c r="E41" s="73"/>
      <c r="F41" s="73"/>
      <c r="G41" s="73"/>
      <c r="H41" s="73"/>
      <c r="I41" s="73"/>
      <c r="J41" s="73"/>
      <c r="K41" s="73"/>
      <c r="L41" s="73"/>
      <c r="M41" s="73"/>
      <c r="N41" s="73"/>
      <c r="O41" s="73"/>
      <c r="P41" s="73"/>
      <c r="Q41" s="73"/>
      <c r="R41" s="73"/>
      <c r="S41" s="73"/>
    </row>
    <row r="42" spans="1:19" x14ac:dyDescent="0.2">
      <c r="A42" s="79"/>
      <c r="B42" s="78" t="s">
        <v>659</v>
      </c>
      <c r="C42" s="73" t="s">
        <v>735</v>
      </c>
      <c r="E42" s="73"/>
      <c r="F42" s="73"/>
      <c r="G42" s="73"/>
      <c r="H42" s="73"/>
      <c r="I42" s="73"/>
      <c r="J42" s="73"/>
      <c r="K42" s="73"/>
      <c r="L42" s="73"/>
      <c r="M42" s="73"/>
      <c r="N42" s="73"/>
      <c r="O42" s="73"/>
      <c r="P42" s="73"/>
      <c r="Q42" s="73"/>
      <c r="R42" s="73"/>
      <c r="S42" s="73"/>
    </row>
    <row r="43" spans="1:19" x14ac:dyDescent="0.2">
      <c r="A43" s="79"/>
      <c r="B43" s="78" t="s">
        <v>871</v>
      </c>
      <c r="C43" s="73" t="s">
        <v>736</v>
      </c>
      <c r="E43" s="73"/>
      <c r="F43" s="73"/>
      <c r="G43" s="73"/>
      <c r="H43" s="73"/>
      <c r="I43" s="73"/>
      <c r="J43" s="73"/>
      <c r="K43" s="73"/>
      <c r="L43" s="73"/>
      <c r="M43" s="73"/>
      <c r="N43" s="73"/>
      <c r="O43" s="73"/>
      <c r="P43" s="73"/>
      <c r="Q43" s="73"/>
      <c r="R43" s="73"/>
      <c r="S43" s="73"/>
    </row>
    <row r="44" spans="1:19" x14ac:dyDescent="0.2">
      <c r="A44" s="79"/>
      <c r="B44" s="78" t="s">
        <v>80</v>
      </c>
      <c r="C44" s="73" t="s">
        <v>737</v>
      </c>
      <c r="E44" s="73"/>
      <c r="F44" s="73"/>
      <c r="G44" s="73"/>
      <c r="H44" s="73"/>
      <c r="I44" s="73"/>
      <c r="J44" s="73"/>
      <c r="K44" s="73"/>
      <c r="L44" s="73"/>
      <c r="M44" s="73"/>
      <c r="N44" s="73"/>
      <c r="O44" s="73"/>
      <c r="P44" s="73"/>
      <c r="Q44" s="73"/>
      <c r="R44" s="73"/>
      <c r="S44" s="73"/>
    </row>
    <row r="45" spans="1:19" x14ac:dyDescent="0.2">
      <c r="A45" s="74" t="s">
        <v>750</v>
      </c>
      <c r="B45" s="73"/>
      <c r="C45" s="73"/>
      <c r="D45" s="73"/>
    </row>
    <row r="46" spans="1:19" x14ac:dyDescent="0.2">
      <c r="A46" s="73"/>
      <c r="B46" s="46" t="s">
        <v>64</v>
      </c>
      <c r="C46" s="73" t="s">
        <v>130</v>
      </c>
    </row>
    <row r="47" spans="1:19" x14ac:dyDescent="0.2">
      <c r="A47" s="73"/>
      <c r="B47" s="46" t="s">
        <v>65</v>
      </c>
      <c r="C47" s="73" t="s">
        <v>542</v>
      </c>
    </row>
    <row r="48" spans="1:19" x14ac:dyDescent="0.2">
      <c r="A48" s="73"/>
      <c r="B48" s="46" t="s">
        <v>752</v>
      </c>
      <c r="C48" s="73" t="s">
        <v>562</v>
      </c>
    </row>
    <row r="49" spans="1:9" x14ac:dyDescent="0.2">
      <c r="A49" s="73"/>
      <c r="B49" s="75" t="s">
        <v>753</v>
      </c>
      <c r="C49" s="73" t="s">
        <v>66</v>
      </c>
    </row>
    <row r="50" spans="1:9" x14ac:dyDescent="0.2">
      <c r="A50" s="73"/>
      <c r="B50" s="75" t="s">
        <v>754</v>
      </c>
      <c r="C50" s="73" t="s">
        <v>72</v>
      </c>
    </row>
    <row r="51" spans="1:9" x14ac:dyDescent="0.2">
      <c r="B51" s="31"/>
    </row>
    <row r="52" spans="1:9" x14ac:dyDescent="0.2">
      <c r="A52" s="30" t="s">
        <v>745</v>
      </c>
      <c r="B52" s="31" t="s">
        <v>746</v>
      </c>
      <c r="C52" s="22" t="s">
        <v>38</v>
      </c>
    </row>
    <row r="53" spans="1:9" x14ac:dyDescent="0.2">
      <c r="B53" s="31" t="s">
        <v>747</v>
      </c>
      <c r="C53" s="22" t="s">
        <v>40</v>
      </c>
    </row>
    <row r="54" spans="1:9" x14ac:dyDescent="0.2">
      <c r="B54" s="31" t="s">
        <v>757</v>
      </c>
      <c r="C54" s="22" t="s">
        <v>41</v>
      </c>
    </row>
    <row r="55" spans="1:9" x14ac:dyDescent="0.2">
      <c r="B55" s="32" t="s">
        <v>37</v>
      </c>
      <c r="C55" s="33" t="s">
        <v>42</v>
      </c>
    </row>
    <row r="56" spans="1:9" x14ac:dyDescent="0.2">
      <c r="B56" s="31" t="s">
        <v>759</v>
      </c>
      <c r="C56" s="22" t="s">
        <v>43</v>
      </c>
    </row>
    <row r="57" spans="1:9" x14ac:dyDescent="0.2">
      <c r="B57" s="31" t="s">
        <v>232</v>
      </c>
      <c r="C57" s="22" t="s">
        <v>44</v>
      </c>
    </row>
    <row r="58" spans="1:9" x14ac:dyDescent="0.2">
      <c r="B58" s="31" t="s">
        <v>761</v>
      </c>
      <c r="C58" s="22" t="s">
        <v>45</v>
      </c>
    </row>
    <row r="59" spans="1:9" x14ac:dyDescent="0.2">
      <c r="B59" s="31" t="s">
        <v>762</v>
      </c>
      <c r="C59" s="22" t="s">
        <v>46</v>
      </c>
    </row>
    <row r="60" spans="1:9" x14ac:dyDescent="0.2">
      <c r="B60" s="31" t="s">
        <v>748</v>
      </c>
      <c r="C60" t="s">
        <v>39</v>
      </c>
    </row>
    <row r="61" spans="1:9" x14ac:dyDescent="0.2">
      <c r="B61" s="31"/>
      <c r="C61" s="22"/>
    </row>
    <row r="62" spans="1:9" ht="18.75" x14ac:dyDescent="0.3">
      <c r="A62" s="23" t="s">
        <v>693</v>
      </c>
    </row>
    <row r="63" spans="1:9" ht="13.5" thickBot="1" x14ac:dyDescent="0.25"/>
    <row r="64" spans="1:9" ht="17.25" customHeight="1" thickBot="1" x14ac:dyDescent="0.25">
      <c r="A64" s="67" t="s">
        <v>715</v>
      </c>
      <c r="B64" s="26" t="s">
        <v>480</v>
      </c>
      <c r="C64" s="24"/>
      <c r="D64" s="24"/>
      <c r="E64" s="24"/>
      <c r="F64" s="24"/>
      <c r="G64" s="24"/>
      <c r="H64" s="24"/>
      <c r="I64" s="25"/>
    </row>
    <row r="65" spans="1:10" x14ac:dyDescent="0.2">
      <c r="A65" s="67"/>
    </row>
    <row r="66" spans="1:10" ht="45" customHeight="1" x14ac:dyDescent="0.2">
      <c r="A66" s="67" t="s">
        <v>714</v>
      </c>
      <c r="B66" s="203" t="e">
        <f>CONCATENATE(C26," at ",#REF!, " at ",C30,", for ",C35," in ",C53," per ",C50,".")</f>
        <v>#REF!</v>
      </c>
      <c r="C66" s="203"/>
      <c r="D66" s="203"/>
      <c r="E66" s="203"/>
      <c r="F66" s="203"/>
      <c r="G66" s="203"/>
      <c r="H66" s="203"/>
      <c r="I66" s="197"/>
      <c r="J66" s="197"/>
    </row>
    <row r="67" spans="1:10" x14ac:dyDescent="0.2">
      <c r="A67" s="67"/>
    </row>
    <row r="68" spans="1:10" x14ac:dyDescent="0.2">
      <c r="A68" s="67"/>
    </row>
    <row r="69" spans="1:10" x14ac:dyDescent="0.2">
      <c r="A69" s="67"/>
    </row>
  </sheetData>
  <mergeCells count="1">
    <mergeCell ref="B66:J66"/>
  </mergeCells>
  <pageMargins left="0.75" right="0.75" top="1" bottom="1" header="0.5" footer="0.5"/>
  <pageSetup paperSize="9" scale="54"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15</vt:i4>
      </vt:variant>
      <vt:variant>
        <vt:lpstr>Named Ranges</vt:lpstr>
      </vt:variant>
      <vt:variant>
        <vt:i4>8</vt:i4>
      </vt:variant>
    </vt:vector>
  </HeadingPairs>
  <TitlesOfParts>
    <vt:vector size="23" baseType="lpstr">
      <vt:lpstr>Product Types</vt:lpstr>
      <vt:lpstr>UKGas</vt:lpstr>
      <vt:lpstr>UKPower</vt:lpstr>
      <vt:lpstr>LongDescriptions</vt:lpstr>
      <vt:lpstr>Liquids</vt:lpstr>
      <vt:lpstr>IberianPower</vt:lpstr>
      <vt:lpstr>Weather</vt:lpstr>
      <vt:lpstr>Languages</vt:lpstr>
      <vt:lpstr>ContGas</vt:lpstr>
      <vt:lpstr>ContPower</vt:lpstr>
      <vt:lpstr>NordicPower</vt:lpstr>
      <vt:lpstr>Coal</vt:lpstr>
      <vt:lpstr>MC Weather</vt:lpstr>
      <vt:lpstr>Latency</vt:lpstr>
      <vt:lpstr>PTLong</vt:lpstr>
      <vt:lpstr>ContGas!Print_Area</vt:lpstr>
      <vt:lpstr>ContPower!Print_Area</vt:lpstr>
      <vt:lpstr>IberianPower!Print_Area</vt:lpstr>
      <vt:lpstr>LongDescriptions!Print_Area</vt:lpstr>
      <vt:lpstr>UKGas!Print_Area</vt:lpstr>
      <vt:lpstr>UKPower!Print_Area</vt:lpstr>
      <vt:lpstr>Weather!Print_Area</vt:lpstr>
      <vt:lpstr>LongDescriptions!Print_Titles</vt:lpstr>
    </vt:vector>
  </TitlesOfParts>
  <Company>Enron Europe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Elena Kapralova</dc:creator>
  <cp:lastModifiedBy>Jan Havlíček</cp:lastModifiedBy>
  <cp:lastPrinted>1999-07-02T11:48:12Z</cp:lastPrinted>
  <dcterms:created xsi:type="dcterms:W3CDTF">1999-05-17T09:47:08Z</dcterms:created>
  <dcterms:modified xsi:type="dcterms:W3CDTF">2023-09-18T19:00:41Z</dcterms:modified>
</cp:coreProperties>
</file>