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543A38-EBFD-4E38-A2C1-0B88E245DD1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2" r:id="rId1"/>
    <sheet name="Bradford Report 11199" sheetId="1" r:id="rId2"/>
  </sheets>
  <definedNames>
    <definedName name="_xlnm.Print_Titles" localSheetId="1">'Bradford Report 11199'!$1:$1</definedName>
  </definedNames>
  <calcPr calcId="0" fullCalcOnLoad="1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H2" i="1" l="1"/>
  <c r="I2" i="1"/>
  <c r="U2" i="1"/>
  <c r="V2" i="1"/>
  <c r="AD2" i="1"/>
  <c r="H3" i="1"/>
  <c r="I3" i="1"/>
  <c r="U3" i="1"/>
  <c r="V3" i="1"/>
  <c r="AD3" i="1"/>
  <c r="U4" i="1"/>
  <c r="U5" i="1"/>
  <c r="H6" i="1"/>
  <c r="I6" i="1"/>
  <c r="U6" i="1"/>
  <c r="V6" i="1"/>
  <c r="AD6" i="1"/>
  <c r="H7" i="1"/>
  <c r="I7" i="1"/>
  <c r="U7" i="1"/>
  <c r="V7" i="1"/>
  <c r="AD7" i="1"/>
  <c r="U8" i="1"/>
  <c r="U9" i="1"/>
  <c r="U10" i="1"/>
  <c r="H11" i="1"/>
  <c r="I11" i="1"/>
  <c r="U11" i="1"/>
  <c r="V11" i="1"/>
  <c r="AD11" i="1"/>
  <c r="U12" i="1"/>
  <c r="H13" i="1"/>
  <c r="U13" i="1"/>
  <c r="V13" i="1"/>
  <c r="AD13" i="1"/>
  <c r="U14" i="1"/>
  <c r="U15" i="1"/>
  <c r="U16" i="1"/>
  <c r="U17" i="1"/>
  <c r="U18" i="1"/>
  <c r="U19" i="1"/>
  <c r="U20" i="1"/>
  <c r="U21" i="1"/>
  <c r="U22" i="1"/>
  <c r="U23" i="1"/>
  <c r="U24" i="1"/>
  <c r="H25" i="1"/>
  <c r="I25" i="1"/>
  <c r="U25" i="1"/>
  <c r="V25" i="1"/>
  <c r="AD25" i="1"/>
  <c r="U26" i="1"/>
  <c r="U27" i="1"/>
  <c r="U28" i="1"/>
  <c r="U29" i="1"/>
  <c r="H30" i="1"/>
  <c r="I30" i="1"/>
  <c r="U30" i="1"/>
  <c r="V30" i="1"/>
  <c r="AD30" i="1"/>
  <c r="U31" i="1"/>
  <c r="U32" i="1"/>
  <c r="U33" i="1"/>
  <c r="U34" i="1"/>
  <c r="U35" i="1"/>
  <c r="U36" i="1"/>
  <c r="U37" i="1"/>
  <c r="U38" i="1"/>
  <c r="H39" i="1"/>
  <c r="I39" i="1"/>
  <c r="U39" i="1"/>
  <c r="V39" i="1"/>
  <c r="AD39" i="1"/>
  <c r="U40" i="1"/>
  <c r="U41" i="1"/>
  <c r="U42" i="1"/>
  <c r="U43" i="1"/>
  <c r="U44" i="1"/>
  <c r="U45" i="1"/>
  <c r="U46" i="1"/>
  <c r="U47" i="1"/>
  <c r="U48" i="1"/>
  <c r="U49" i="1"/>
  <c r="E50" i="1"/>
  <c r="H50" i="1"/>
  <c r="I50" i="1"/>
  <c r="J50" i="1"/>
  <c r="M50" i="1"/>
  <c r="O50" i="1"/>
  <c r="P50" i="1"/>
  <c r="Q50" i="1"/>
  <c r="R50" i="1"/>
  <c r="S50" i="1"/>
  <c r="T50" i="1"/>
  <c r="U50" i="1"/>
  <c r="V50" i="1"/>
  <c r="I5" i="2"/>
  <c r="I6" i="2"/>
  <c r="I7" i="2"/>
  <c r="I8" i="2"/>
  <c r="C13" i="2"/>
  <c r="G13" i="2"/>
  <c r="I13" i="2"/>
  <c r="C14" i="2"/>
  <c r="G14" i="2"/>
  <c r="I14" i="2"/>
  <c r="C17" i="2"/>
  <c r="G17" i="2"/>
  <c r="I17" i="2"/>
  <c r="C20" i="2"/>
  <c r="G20" i="2"/>
  <c r="I20" i="2"/>
  <c r="C23" i="2"/>
  <c r="G23" i="2"/>
  <c r="I23" i="2"/>
  <c r="C29" i="2"/>
  <c r="G29" i="2"/>
  <c r="I29" i="2"/>
  <c r="C32" i="2"/>
  <c r="G32" i="2"/>
  <c r="I32" i="2"/>
  <c r="C33" i="2"/>
  <c r="G33" i="2"/>
  <c r="I33" i="2"/>
  <c r="C34" i="2"/>
  <c r="G34" i="2"/>
  <c r="I34" i="2"/>
  <c r="C35" i="2"/>
  <c r="G35" i="2"/>
  <c r="I35" i="2"/>
  <c r="C38" i="2"/>
  <c r="G38" i="2"/>
  <c r="I38" i="2"/>
  <c r="C39" i="2"/>
  <c r="G39" i="2"/>
  <c r="I39" i="2"/>
  <c r="C40" i="2"/>
  <c r="G40" i="2"/>
  <c r="I40" i="2"/>
</calcChain>
</file>

<file path=xl/comments1.xml><?xml version="1.0" encoding="utf-8"?>
<comments xmlns="http://schemas.openxmlformats.org/spreadsheetml/2006/main">
  <authors>
    <author>Molly Mathes</author>
  </authors>
  <commentList>
    <comment ref="I5" authorId="0" shapeId="0">
      <text>
        <r>
          <rPr>
            <b/>
            <sz val="8"/>
            <color indexed="81"/>
            <rFont val="Tahoma"/>
          </rPr>
          <t>Molly Mathes: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<sst xmlns="http://schemas.openxmlformats.org/spreadsheetml/2006/main" count="371" uniqueCount="99">
  <si>
    <t>enron_line_amt</t>
  </si>
  <si>
    <t>cp_independent_amt</t>
  </si>
  <si>
    <t>enron_independent_amt</t>
  </si>
  <si>
    <t>compute_0014</t>
  </si>
  <si>
    <t>cp_min_transfer_amt</t>
  </si>
  <si>
    <t>enron_margin_posted</t>
  </si>
  <si>
    <t>enron_multiple_amt</t>
  </si>
  <si>
    <t>enron_min_transfer_amt</t>
  </si>
  <si>
    <t>margin_due_cp</t>
  </si>
  <si>
    <t>return_due_enron</t>
  </si>
  <si>
    <t>return_due_cp</t>
  </si>
  <si>
    <t>excess</t>
  </si>
  <si>
    <t>orig_cp</t>
  </si>
  <si>
    <t>legal_cp_id</t>
  </si>
  <si>
    <t>ECT</t>
  </si>
  <si>
    <t>Aspect Resources, LLC</t>
  </si>
  <si>
    <t>F</t>
  </si>
  <si>
    <t>ALL</t>
  </si>
  <si>
    <t>USD</t>
  </si>
  <si>
    <t>EPMI</t>
  </si>
  <si>
    <t>Avista Energy, Inc.</t>
  </si>
  <si>
    <t>P</t>
  </si>
  <si>
    <t>POW</t>
  </si>
  <si>
    <t>Barrett Resources Corporation</t>
  </si>
  <si>
    <t>EGSC</t>
  </si>
  <si>
    <t>Bearspaw Petroleum Ltd.</t>
  </si>
  <si>
    <t>GAS</t>
  </si>
  <si>
    <t>Beau Canada Exploration Ltd.</t>
  </si>
  <si>
    <t>CAD</t>
  </si>
  <si>
    <t>Black Stone Holdings Partnership</t>
  </si>
  <si>
    <t>Blue Flame Propane Inc</t>
  </si>
  <si>
    <t>Breitburn Energy Company LLC</t>
  </si>
  <si>
    <t>Canadian Natural Resources Ltd.</t>
  </si>
  <si>
    <t>Cody Energy LLC</t>
  </si>
  <si>
    <t>Cross Timbers Oil Company</t>
  </si>
  <si>
    <t>Encal Energy Ltd.</t>
  </si>
  <si>
    <t>Energen Resources Corporation</t>
  </si>
  <si>
    <t>Entergy Power Marketing Corp.</t>
  </si>
  <si>
    <t>Highridge Exploration Ltd.</t>
  </si>
  <si>
    <t>Inland Production Company</t>
  </si>
  <si>
    <t>Lyco Energy Corporation</t>
  </si>
  <si>
    <t>Marathon Canada Limited</t>
  </si>
  <si>
    <t>Mariner Energy, Inc.</t>
  </si>
  <si>
    <t>Merchant Energy Group of the Americas, Inc.</t>
  </si>
  <si>
    <t>Merit Energy Ltd.</t>
  </si>
  <si>
    <t>Mieco, Inc.</t>
  </si>
  <si>
    <t>Northrock Resources Ltd.</t>
  </si>
  <si>
    <t>Northstar Energy</t>
  </si>
  <si>
    <t>Paramount Resources Ltd.</t>
  </si>
  <si>
    <t>Penn West Petroleum</t>
  </si>
  <si>
    <t>Petro-Canada Oil and Gas</t>
  </si>
  <si>
    <t>Petroglyph Energy, Inc.</t>
  </si>
  <si>
    <t>PG&amp;E Energy Trading, Canada Corporation</t>
  </si>
  <si>
    <t>Pinnacle Resources Ltd.</t>
  </si>
  <si>
    <t>Poco Marketing Ltd.</t>
  </si>
  <si>
    <t>Poco Petroleums Ltd.</t>
  </si>
  <si>
    <t>Queen Sand Resources, Inc.</t>
  </si>
  <si>
    <t>Reliant Energy Services, Inc.</t>
  </si>
  <si>
    <t>Repap New Brunswick Inc.</t>
  </si>
  <si>
    <t>Rigel Oil &amp; Gas Ltd.</t>
  </si>
  <si>
    <t>Rio Alto Exploration Ltd.</t>
  </si>
  <si>
    <t>Sempra Energy Trading Corp</t>
  </si>
  <si>
    <t>Smurfit-Stone Container Corporation</t>
  </si>
  <si>
    <t>Times Mirror Company, The</t>
  </si>
  <si>
    <t>Titan Resources, LP</t>
  </si>
  <si>
    <t>Torch Energy Marketing Inc.</t>
  </si>
  <si>
    <t>Velvet Exploration Co. Ltd.</t>
  </si>
  <si>
    <t>Vessels Hydrocarbons, Inc.</t>
  </si>
  <si>
    <t>Vista Energy Resources, Inc.</t>
  </si>
  <si>
    <t>Enron Entity</t>
  </si>
  <si>
    <t>Counterparty</t>
  </si>
  <si>
    <t>E-Rtg</t>
  </si>
  <si>
    <t>Credit Line Type</t>
  </si>
  <si>
    <t>No.  of Deals</t>
  </si>
  <si>
    <t>Product(s)</t>
  </si>
  <si>
    <t>CCY</t>
  </si>
  <si>
    <t>MTM</t>
  </si>
  <si>
    <t>CPTY Threshold</t>
  </si>
  <si>
    <t>Collateral</t>
  </si>
  <si>
    <t>CPTY Min. Call</t>
  </si>
  <si>
    <t>Excess MTM</t>
  </si>
  <si>
    <t>Margin Call</t>
  </si>
  <si>
    <t>Explanation</t>
  </si>
  <si>
    <t>Commercial Objection</t>
  </si>
  <si>
    <t>Canada</t>
  </si>
  <si>
    <t>Amending Threshold</t>
  </si>
  <si>
    <t>Amending Threshold to $10MM</t>
  </si>
  <si>
    <t>Guarantee for $15MM</t>
  </si>
  <si>
    <t>Workout</t>
  </si>
  <si>
    <t>Guarantee for $100MM</t>
  </si>
  <si>
    <t>Guarantee for $12MM</t>
  </si>
  <si>
    <t>Credit Monitoring</t>
  </si>
  <si>
    <t>Amending Threshold to $5MM</t>
  </si>
  <si>
    <t>Williams Energy Marketing &amp; Trading Co</t>
  </si>
  <si>
    <t>TOTAL</t>
  </si>
  <si>
    <t>Sum of Excess MTM</t>
  </si>
  <si>
    <t>Total</t>
  </si>
  <si>
    <t>Grand Total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</si>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</sst>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2" formatCode="_(&quot;$&quot;* #,##0_);_(&quot;$&quot;* \(#,##0\);_(&quot;$&quot;* &quot;-&quot;_);_(@_)"/>
    <numFmt numFmtId="164" formatCode="#,##0.0000_);\(#,##0.0000\)"/>
    <numFmt numFmtId="165" formatCode="&quot;$&quot;#,##0"/>
  </numFmts>
  <fonts count="7" x14ac:knownFonts="1"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37" fontId="1" fillId="0" borderId="0" xfId="0" applyNumberFormat="1" applyFont="1" applyBorder="1" applyAlignment="1">
      <alignment horizontal="center" wrapText="1"/>
    </xf>
    <xf numFmtId="37" fontId="1" fillId="0" borderId="0" xfId="0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7" fontId="1" fillId="0" borderId="0" xfId="0" applyNumberFormat="1" applyFont="1" applyBorder="1" applyAlignment="1">
      <alignment horizontal="right"/>
    </xf>
    <xf numFmtId="37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7" fontId="1" fillId="0" borderId="0" xfId="0" applyNumberFormat="1" applyFont="1" applyBorder="1" applyAlignment="1"/>
    <xf numFmtId="37" fontId="2" fillId="0" borderId="0" xfId="0" applyNumberFormat="1" applyFont="1" applyBorder="1" applyAlignment="1"/>
    <xf numFmtId="0" fontId="0" fillId="0" borderId="0" xfId="0" applyAlignment="1"/>
    <xf numFmtId="37" fontId="3" fillId="0" borderId="0" xfId="0" applyNumberFormat="1" applyFont="1" applyBorder="1" applyAlignment="1">
      <alignment horizontal="right"/>
    </xf>
    <xf numFmtId="37" fontId="1" fillId="0" borderId="0" xfId="0" applyNumberFormat="1" applyFont="1" applyBorder="1" applyAlignment="1">
      <alignment horizontal="right" wrapText="1"/>
    </xf>
    <xf numFmtId="5" fontId="1" fillId="0" borderId="0" xfId="0" applyNumberFormat="1" applyFont="1" applyBorder="1" applyAlignment="1">
      <alignment horizontal="right"/>
    </xf>
    <xf numFmtId="0" fontId="4" fillId="0" borderId="0" xfId="0" applyFont="1" applyProtection="1">
      <protection locked="0"/>
    </xf>
    <xf numFmtId="0" fontId="4" fillId="0" borderId="0" xfId="0" applyFont="1"/>
    <xf numFmtId="37" fontId="1" fillId="0" borderId="0" xfId="0" applyNumberFormat="1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65" fontId="0" fillId="0" borderId="2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165" fontId="0" fillId="0" borderId="3" xfId="0" applyNumberFormat="1" applyBorder="1"/>
    <xf numFmtId="14" fontId="0" fillId="0" borderId="0" xfId="0" applyNumberFormat="1"/>
    <xf numFmtId="37" fontId="0" fillId="0" borderId="1" xfId="0" applyNumberFormat="1" applyBorder="1"/>
    <xf numFmtId="37" fontId="0" fillId="0" borderId="4" xfId="0" applyNumberFormat="1" applyBorder="1"/>
    <xf numFmtId="37" fontId="0" fillId="0" borderId="6" xfId="0" applyNumberFormat="1" applyBorder="1"/>
    <xf numFmtId="42" fontId="0" fillId="0" borderId="2" xfId="0" applyNumberFormat="1" applyBorder="1"/>
    <xf numFmtId="42" fontId="0" fillId="0" borderId="5" xfId="0" applyNumberFormat="1" applyBorder="1"/>
    <xf numFmtId="42" fontId="0" fillId="0" borderId="3" xfId="0" applyNumberFormat="1" applyBorder="1"/>
    <xf numFmtId="42" fontId="0" fillId="0" borderId="0" xfId="0" applyNumberFormat="1"/>
    <xf numFmtId="10" fontId="0" fillId="0" borderId="0" xfId="0" applyNumberFormat="1"/>
    <xf numFmtId="0" fontId="0" fillId="0" borderId="0" xfId="0" applyBorder="1"/>
    <xf numFmtId="165" fontId="0" fillId="0" borderId="0" xfId="0" applyNumberFormat="1" applyBorder="1"/>
    <xf numFmtId="37" fontId="0" fillId="0" borderId="7" xfId="0" applyNumberFormat="1" applyBorder="1"/>
    <xf numFmtId="165" fontId="0" fillId="0" borderId="8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Bradford%20Report%20102599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lly Mathes" refreshedDate="36467.743560763891" createdVersion="1" recordCount="48">
  <cacheSource type="worksheet">
    <worksheetSource ref="A1:AC49" sheet="Bradford Report 11199"/>
  </cacheSource>
  <cacheFields count="29">
    <cacheField name="Enron Entity" numFmtId="0">
      <sharedItems count="3">
        <s v="EGSC"/>
        <s v="ECT"/>
        <s v="EPMI"/>
      </sharedItems>
    </cacheField>
    <cacheField name="Counterparty" numFmtId="0">
      <sharedItems/>
    </cacheField>
    <cacheField name="E-Rtg" numFmtId="0">
      <sharedItems containsSemiMixedTypes="0" containsString="0" containsNumber="1" containsInteger="1" minValue="2" maxValue="49" count="11">
        <n v="5"/>
        <n v="49"/>
        <n v="4"/>
        <n v="8"/>
        <n v="2"/>
        <n v="6"/>
        <n v="10"/>
        <n v="9"/>
        <n v="7"/>
        <n v="3"/>
        <n v="11"/>
      </sharedItems>
    </cacheField>
    <cacheField name="Credit Line Type" numFmtId="0">
      <sharedItems count="2">
        <s v="P"/>
        <s v="F"/>
      </sharedItems>
    </cacheField>
    <cacheField name="No.  of Deals" numFmtId="0">
      <sharedItems containsSemiMixedTypes="0" containsString="0" containsNumber="1" containsInteger="1" minValue="1" maxValue="1109" count="25">
        <n v="12"/>
        <n v="13"/>
        <n v="33"/>
        <n v="6"/>
        <n v="1"/>
        <n v="4"/>
        <n v="5"/>
        <n v="23"/>
        <n v="3"/>
        <n v="1109"/>
        <n v="7"/>
        <n v="25"/>
        <n v="8"/>
        <n v="10"/>
        <n v="220"/>
        <n v="65"/>
        <n v="40"/>
        <n v="11"/>
        <n v="223"/>
        <n v="289"/>
        <n v="2"/>
        <n v="17"/>
        <n v="174"/>
        <n v="14"/>
        <n v="9"/>
      </sharedItems>
    </cacheField>
    <cacheField name="Product(s)" numFmtId="0">
      <sharedItems count="3">
        <s v="GAS"/>
        <s v="ALL"/>
        <s v="POW"/>
      </sharedItems>
    </cacheField>
    <cacheField name="CCY" numFmtId="0">
      <sharedItems count="2">
        <s v="CAD"/>
        <s v="USD"/>
      </sharedItems>
    </cacheField>
    <cacheField name="MTM" numFmtId="0">
      <sharedItems containsSemiMixedTypes="0" containsString="0" containsNumber="1" minValue="100204" maxValue="76352493"/>
    </cacheField>
    <cacheField name="CPTY Threshold" numFmtId="0">
      <sharedItems containsSemiMixedTypes="0" containsString="0" containsNumber="1" minValue="0" maxValue="25000000" count="23">
        <n v="1359157.3224600749"/>
        <n v="4757050.6286102617"/>
        <n v="25000000"/>
        <n v="5000000"/>
        <n v="2038735.9836901121"/>
        <n v="3397893.3061501868"/>
        <n v="1000000"/>
        <n v="10000000"/>
        <n v="6000000"/>
        <n v="0"/>
        <n v="4000000"/>
        <n v="3000000"/>
        <n v="2500000"/>
        <n v="2000000"/>
        <n v="509683.99592252803"/>
        <n v="150000"/>
        <n v="750000"/>
        <n v="200000"/>
        <n v="169894.66530750936"/>
        <n v="1500000"/>
        <n v="100000"/>
        <n v="500000"/>
        <n v="60000"/>
      </sharedItems>
    </cacheField>
    <cacheField name="enron_line_amt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cp_independent_amt" numFmtId="0">
      <sharedItems containsString="0" containsBlank="1" count="1">
        <m/>
      </sharedItems>
    </cacheField>
    <cacheField name="enron_independent_amt" numFmtId="0">
      <sharedItems containsString="0" containsBlank="1" count="1">
        <m/>
      </sharedItems>
    </cacheField>
    <cacheField name="Collateral" numFmtId="0">
      <sharedItems containsSemiMixedTypes="0" containsString="0" containsNumber="1" containsInteger="1" minValue="0" maxValue="10500000" count="4">
        <n v="0"/>
        <n v="10500000"/>
        <n v="500000"/>
        <n v="1000000"/>
      </sharedItems>
    </cacheField>
    <cacheField name="compute_0014" numFmtId="0">
      <sharedItems containsString="0" containsBlank="1" count="1">
        <m/>
      </sharedItems>
    </cacheField>
    <cacheField name="CPTY Min. Call" numFmtId="0">
      <sharedItems containsSemiMixedTypes="0" containsString="0" containsNumber="1" containsInteger="1" minValue="1" maxValue="1000000" count="9">
        <n v="1"/>
        <n v="1000000"/>
        <n v="100000"/>
        <n v="250000"/>
        <n v="50000"/>
        <n v="75000"/>
        <n v="500000"/>
        <n v="15000"/>
        <n v="5000"/>
      </sharedItems>
    </cacheField>
    <cacheField name="cp_min_transfer_amt" numFmtId="0">
      <sharedItems containsSemiMixedTypes="0" containsString="0" containsNumber="1" containsInteger="1" minValue="1" maxValue="1" count="1">
        <n v="1"/>
      </sharedItems>
    </cacheField>
    <cacheField name="enron_line_amt2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enron_margin_posted" numFmtId="0">
      <sharedItems containsString="0" containsBlank="1" containsNumber="1" containsInteger="1" minValue="0" maxValue="0" count="2">
        <m/>
        <n v="0"/>
      </sharedItems>
    </cacheField>
    <cacheField name="enron_multiple_amt" numFmtId="0">
      <sharedItems containsSemiMixedTypes="0" containsString="0" containsNumber="1" containsInteger="1" minValue="1" maxValue="1000000" count="6">
        <n v="1"/>
        <n v="1000000"/>
        <n v="100000"/>
        <n v="250000"/>
        <n v="500000"/>
        <n v="5000"/>
      </sharedItems>
    </cacheField>
    <cacheField name="enron_min_transfer_amt" numFmtId="0">
      <sharedItems containsSemiMixedTypes="0" containsString="0" containsNumber="1" containsInteger="1" minValue="1" maxValue="1" count="1">
        <n v="1"/>
      </sharedItems>
    </cacheField>
    <cacheField name="Excess MTM" numFmtId="0">
      <sharedItems containsSemiMixedTypes="0" containsString="0" containsNumber="1" minValue="100204" maxValue="74993335.67753993"/>
    </cacheField>
    <cacheField name="Margin Call" numFmtId="0">
      <sharedItems containsSemiMixedTypes="0" containsString="0" containsNumber="1" minValue="115000" maxValue="74993335.372069314"/>
    </cacheField>
    <cacheField name="margin_due_cp" numFmtId="0">
      <sharedItems containsSemiMixedTypes="0" containsString="0" containsNumber="1" containsInteger="1" minValue="0" maxValue="0" count="1">
        <n v="0"/>
      </sharedItems>
    </cacheField>
    <cacheField name="return_due_enron" numFmtId="0">
      <sharedItems containsSemiMixedTypes="0" containsString="0" containsNumber="1" containsInteger="1" minValue="0" maxValue="0" count="1">
        <n v="0"/>
      </sharedItems>
    </cacheField>
    <cacheField name="return_due_cp" numFmtId="0">
      <sharedItems containsSemiMixedTypes="0" containsString="0" containsNumber="1" containsInteger="1" minValue="0" maxValue="0" count="1">
        <n v="0"/>
      </sharedItems>
    </cacheField>
    <cacheField name="excess" numFmtId="0">
      <sharedItems containsSemiMixedTypes="0" containsString="0" containsNumber="1" containsInteger="1" minValue="0" maxValue="0" count="1">
        <n v="0"/>
      </sharedItems>
    </cacheField>
    <cacheField name="orig_cp" numFmtId="0">
      <sharedItems containsSemiMixedTypes="0" containsString="0" containsNumber="1" containsInteger="1" minValue="1305" maxValue="26048" count="3">
        <n v="11266"/>
        <n v="1305"/>
        <n v="26048"/>
      </sharedItems>
    </cacheField>
    <cacheField name="legal_cp_id" numFmtId="0">
      <sharedItems containsSemiMixedTypes="0" containsString="0" containsNumber="1" containsInteger="1" minValue="687" maxValue="67190"/>
    </cacheField>
    <cacheField name="Explanation" numFmtId="0">
      <sharedItems count="11">
        <s v="Canada"/>
        <s v="Commercial Objection"/>
        <s v="Margin Call"/>
        <s v="Workout"/>
        <s v="Guarantee for $12MM"/>
        <s v="Guarantee for $15MM"/>
        <s v="Amending Threshold to $10MM"/>
        <s v="Amending Threshold to $5MM"/>
        <s v="Amending Threshold"/>
        <s v="Guarantee for $100MM"/>
        <s v="Credit Monito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lly Mathes" refreshedDate="36460.716276620369" createdVersion="1" recordCount="62">
  <cacheSource type="worksheet">
    <worksheetSource ref="A1:AC63" sheet="Bradford Report 102599" r:id="rId2"/>
  </cacheSource>
  <cacheFields count="29">
    <cacheField name="Enron Entity" numFmtId="0">
      <sharedItems count="3">
        <s v="EGSC"/>
        <s v="ECT"/>
        <s v="EPMI"/>
      </sharedItems>
    </cacheField>
    <cacheField name="Counterparty" numFmtId="0">
      <sharedItems/>
    </cacheField>
    <cacheField name="E-Rtg" numFmtId="0">
      <sharedItems containsSemiMixedTypes="0" containsString="0" containsNumber="1" containsInteger="1" minValue="2" maxValue="11" count="10">
        <n v="5"/>
        <n v="4"/>
        <n v="8"/>
        <n v="2"/>
        <n v="6"/>
        <n v="9"/>
        <n v="3"/>
        <n v="7"/>
        <n v="10"/>
        <n v="11"/>
      </sharedItems>
    </cacheField>
    <cacheField name="Credit Line Type" numFmtId="0">
      <sharedItems count="2">
        <s v="P"/>
        <s v="F"/>
      </sharedItems>
    </cacheField>
    <cacheField name="No.  of Deals" numFmtId="0">
      <sharedItems containsSemiMixedTypes="0" containsString="0" containsNumber="1" containsInteger="1" minValue="1" maxValue="940" count="30">
        <n v="12"/>
        <n v="49"/>
        <n v="34"/>
        <n v="4"/>
        <n v="5"/>
        <n v="1"/>
        <n v="21"/>
        <n v="3"/>
        <n v="10"/>
        <n v="25"/>
        <n v="940"/>
        <n v="17"/>
        <n v="2"/>
        <n v="6"/>
        <n v="9"/>
        <n v="227"/>
        <n v="42"/>
        <n v="7"/>
        <n v="39"/>
        <n v="14"/>
        <n v="209"/>
        <n v="8"/>
        <n v="11"/>
        <n v="79"/>
        <n v="13"/>
        <n v="162"/>
        <n v="15"/>
        <n v="24"/>
        <n v="35"/>
        <n v="83"/>
      </sharedItems>
    </cacheField>
    <cacheField name="Product(s)" numFmtId="0">
      <sharedItems containsBlank="1" count="4">
        <s v="GAS"/>
        <m/>
        <s v="ALL"/>
        <s v="POW"/>
      </sharedItems>
    </cacheField>
    <cacheField name="CCY" numFmtId="0">
      <sharedItems containsBlank="1" count="3">
        <s v="CAD"/>
        <s v="USD"/>
        <m/>
      </sharedItems>
    </cacheField>
    <cacheField name="MTM" numFmtId="0">
      <sharedItems containsSemiMixedTypes="0" containsString="0" containsNumber="1" minValue="181445" maxValue="76989758"/>
    </cacheField>
    <cacheField name="CPTY Threshold" numFmtId="0">
      <sharedItems containsSemiMixedTypes="0" containsString="0" containsNumber="1" minValue="0" maxValue="25000000" count="24">
        <n v="1353637.901861252"/>
        <n v="4737732.656514382"/>
        <n v="25000000"/>
        <n v="5000000"/>
        <n v="10000000"/>
        <n v="2030456.8527918782"/>
        <n v="3384094.7546531302"/>
        <n v="1000000"/>
        <n v="6000000"/>
        <n v="1500000"/>
        <n v="4000000"/>
        <n v="0"/>
        <n v="3000000"/>
        <n v="2500000"/>
        <n v="2000000"/>
        <n v="507614.21319796954"/>
        <n v="750000"/>
        <n v="150000"/>
        <n v="20000000"/>
        <n v="200000"/>
        <n v="500000"/>
        <n v="100000"/>
        <n v="169204.7377326565"/>
        <n v="6768189.5093062604"/>
      </sharedItems>
    </cacheField>
    <cacheField name="enron_line_amt" numFmtId="0">
      <sharedItems containsString="0" containsBlank="1" containsNumber="1" containsInteger="1" minValue="1000000" maxValue="25000000" count="12">
        <n v="5000000"/>
        <m/>
        <n v="25000000"/>
        <n v="10000000"/>
        <n v="8000000"/>
        <n v="3000000"/>
        <n v="15000000"/>
        <n v="2000000"/>
        <n v="12000000"/>
        <n v="20000000"/>
        <n v="2500000"/>
        <n v="1000000"/>
      </sharedItems>
    </cacheField>
    <cacheField name="cp_independent_amt" numFmtId="0">
      <sharedItems containsString="0" containsBlank="1" count="1">
        <m/>
      </sharedItems>
    </cacheField>
    <cacheField name="enron_independent_amt" numFmtId="0">
      <sharedItems containsString="0" containsBlank="1" count="1">
        <m/>
      </sharedItems>
    </cacheField>
    <cacheField name="Collateral" numFmtId="0">
      <sharedItems containsSemiMixedTypes="0" containsString="0" containsNumber="1" containsInteger="1" minValue="0" maxValue="10500000" count="10">
        <n v="0"/>
        <n v="10500000"/>
        <n v="500000"/>
        <n v="5000000"/>
        <n v="1000000"/>
        <n v="1600000"/>
        <n v="200000"/>
        <n v="3250000"/>
        <n v="1900000"/>
        <n v="250000"/>
      </sharedItems>
    </cacheField>
    <cacheField name="compute_0014" numFmtId="0">
      <sharedItems containsString="0" containsBlank="1" count="1">
        <m/>
      </sharedItems>
    </cacheField>
    <cacheField name="CPTY Min. Call" numFmtId="0">
      <sharedItems containsString="0" containsBlank="1" containsNumber="1" containsInteger="1" minValue="1" maxValue="1000000" count="10">
        <n v="1"/>
        <m/>
        <n v="1000000"/>
        <n v="100000"/>
        <n v="250000"/>
        <n v="500000"/>
        <n v="50000"/>
        <n v="75000"/>
        <n v="10000"/>
        <n v="15000"/>
      </sharedItems>
    </cacheField>
    <cacheField name="cp_min_transfer_amt" numFmtId="0">
      <sharedItems containsString="0" containsBlank="1" containsNumber="1" containsInteger="1" minValue="1" maxValue="250000" count="3">
        <n v="1"/>
        <m/>
        <n v="250000"/>
      </sharedItems>
    </cacheField>
    <cacheField name="enron_line_amt2" numFmtId="0">
      <sharedItems containsString="0" containsBlank="1" containsNumber="1" containsInteger="1" minValue="1000000" maxValue="25000000" count="12">
        <n v="5000000"/>
        <m/>
        <n v="25000000"/>
        <n v="10000000"/>
        <n v="8000000"/>
        <n v="3000000"/>
        <n v="15000000"/>
        <n v="2000000"/>
        <n v="12000000"/>
        <n v="20000000"/>
        <n v="2500000"/>
        <n v="1000000"/>
      </sharedItems>
    </cacheField>
    <cacheField name="enron_margin_posted" numFmtId="0">
      <sharedItems containsString="0" containsBlank="1" containsNumber="1" containsInteger="1" minValue="0" maxValue="10000000" count="3">
        <m/>
        <n v="0"/>
        <n v="10000000"/>
      </sharedItems>
    </cacheField>
    <cacheField name="enron_multiple_amt" numFmtId="0">
      <sharedItems containsString="0" containsBlank="1" containsNumber="1" containsInteger="1" minValue="1" maxValue="1000000" count="8">
        <n v="1"/>
        <m/>
        <n v="1000000"/>
        <n v="100000"/>
        <n v="250000"/>
        <n v="500000"/>
        <n v="50000"/>
        <n v="10000"/>
      </sharedItems>
    </cacheField>
    <cacheField name="enron_min_transfer_amt" numFmtId="0">
      <sharedItems containsString="0" containsBlank="1" containsNumber="1" containsInteger="1" minValue="1" maxValue="250000" count="3">
        <n v="1"/>
        <m/>
        <n v="250000"/>
      </sharedItems>
    </cacheField>
    <cacheField name="Excess MTM" numFmtId="0">
      <sharedItems containsSemiMixedTypes="0" containsString="0" containsNumber="1" minValue="107605" maxValue="75636120.09813875"/>
    </cacheField>
    <cacheField name="Margin Call" numFmtId="0">
      <sharedItems containsSemiMixedTypes="0" containsString="0" containsNumber="1" minValue="200000" maxValue="75636119.796954319"/>
    </cacheField>
    <cacheField name="margin_due_cp" numFmtId="0">
      <sharedItems containsString="0" containsBlank="1" containsNumber="1" containsInteger="1" minValue="0" maxValue="0" count="2">
        <n v="0"/>
        <m/>
      </sharedItems>
    </cacheField>
    <cacheField name="return_due_enron" numFmtId="0">
      <sharedItems containsString="0" containsBlank="1" containsNumber="1" containsInteger="1" minValue="0" maxValue="10000000" count="3">
        <n v="0"/>
        <m/>
        <n v="10000000"/>
      </sharedItems>
    </cacheField>
    <cacheField name="return_due_cp" numFmtId="0">
      <sharedItems containsString="0" containsBlank="1" containsNumber="1" containsInteger="1" minValue="0" maxValue="0" count="2">
        <n v="0"/>
        <m/>
      </sharedItems>
    </cacheField>
    <cacheField name="excess" numFmtId="0">
      <sharedItems containsString="0" containsBlank="1" containsNumber="1" containsInteger="1" minValue="0" maxValue="0" count="2">
        <n v="0"/>
        <m/>
      </sharedItems>
    </cacheField>
    <cacheField name="orig_cp" numFmtId="0">
      <sharedItems containsString="0" containsBlank="1" containsNumber="1" containsInteger="1" minValue="1305" maxValue="26048" count="4">
        <n v="11266"/>
        <m/>
        <n v="1305"/>
        <n v="26048"/>
      </sharedItems>
    </cacheField>
    <cacheField name="legal_cp_id" numFmtId="0">
      <sharedItems containsString="0" containsBlank="1" containsNumber="1" containsInteger="1" minValue="64" maxValue="70598"/>
    </cacheField>
    <cacheField name="Explanation" numFmtId="0">
      <sharedItems count="11">
        <s v="Canada"/>
        <s v="Commercial Objection"/>
        <s v="Margin Call"/>
        <s v="Amending Threshold to $10MM"/>
        <s v="Workout"/>
        <s v="Guarantee for $12MM"/>
        <s v="Guarantee for $15MM"/>
        <s v="Amending Threshold to $5MM"/>
        <s v="Guarantee for $100MM"/>
        <s v="Credit Monitoring"/>
        <s v="Amending Thresh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olly Mathes" refreshedDate="36468.381310763885" createdVersion="1" recordCount="48">
  <cacheSource type="worksheet">
    <worksheetSource ref="A1:AC49" sheet="Bradford Report 11199"/>
  </cacheSource>
  <cacheFields count="29">
    <cacheField name="Enron Entity" numFmtId="0">
      <sharedItems count="3">
        <s v="EGSC"/>
        <s v="ECT"/>
        <s v="EPMI"/>
      </sharedItems>
    </cacheField>
    <cacheField name="Counterparty" numFmtId="0">
      <sharedItems/>
    </cacheField>
    <cacheField name="E-Rtg" numFmtId="0">
      <sharedItems containsSemiMixedTypes="0" containsString="0" containsNumber="1" containsInteger="1" minValue="2" maxValue="11" count="10">
        <n v="5"/>
        <n v="4"/>
        <n v="8"/>
        <n v="2"/>
        <n v="6"/>
        <n v="10"/>
        <n v="9"/>
        <n v="7"/>
        <n v="3"/>
        <n v="11"/>
      </sharedItems>
    </cacheField>
    <cacheField name="Credit Line Type" numFmtId="0">
      <sharedItems count="2">
        <s v="P"/>
        <s v="F"/>
      </sharedItems>
    </cacheField>
    <cacheField name="No.  of Deals" numFmtId="0">
      <sharedItems containsSemiMixedTypes="0" containsString="0" containsNumber="1" containsInteger="1" minValue="1" maxValue="1109" count="26">
        <n v="12"/>
        <n v="49"/>
        <n v="33"/>
        <n v="6"/>
        <n v="1"/>
        <n v="4"/>
        <n v="5"/>
        <n v="23"/>
        <n v="3"/>
        <n v="13"/>
        <n v="1109"/>
        <n v="7"/>
        <n v="25"/>
        <n v="8"/>
        <n v="10"/>
        <n v="220"/>
        <n v="65"/>
        <n v="40"/>
        <n v="11"/>
        <n v="223"/>
        <n v="289"/>
        <n v="2"/>
        <n v="17"/>
        <n v="174"/>
        <n v="14"/>
        <n v="9"/>
      </sharedItems>
    </cacheField>
    <cacheField name="Product(s)" numFmtId="0">
      <sharedItems count="3">
        <s v="GAS"/>
        <s v="ALL"/>
        <s v="POW"/>
      </sharedItems>
    </cacheField>
    <cacheField name="CCY" numFmtId="0">
      <sharedItems count="2">
        <s v="CAD"/>
        <s v="USD"/>
      </sharedItems>
    </cacheField>
    <cacheField name="MTM" numFmtId="0">
      <sharedItems containsSemiMixedTypes="0" containsString="0" containsNumber="1" minValue="100204" maxValue="76352493"/>
    </cacheField>
    <cacheField name="CPTY Threshold" numFmtId="0">
      <sharedItems containsSemiMixedTypes="0" containsString="0" containsNumber="1" minValue="0" maxValue="25000000" count="23">
        <n v="1359157.3224600749"/>
        <n v="4757050.6286102617"/>
        <n v="25000000"/>
        <n v="5000000"/>
        <n v="2038735.9836901121"/>
        <n v="3397893.3061501868"/>
        <n v="1000000"/>
        <n v="10000000"/>
        <n v="6000000"/>
        <n v="0"/>
        <n v="4000000"/>
        <n v="3000000"/>
        <n v="2500000"/>
        <n v="2000000"/>
        <n v="509683.99592252803"/>
        <n v="150000"/>
        <n v="750000"/>
        <n v="200000"/>
        <n v="169894.66530750936"/>
        <n v="1500000"/>
        <n v="100000"/>
        <n v="500000"/>
        <n v="60000"/>
      </sharedItems>
    </cacheField>
    <cacheField name="enron_line_amt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cp_independent_amt" numFmtId="0">
      <sharedItems containsString="0" containsBlank="1" count="1">
        <m/>
      </sharedItems>
    </cacheField>
    <cacheField name="enron_independent_amt" numFmtId="0">
      <sharedItems containsString="0" containsBlank="1" count="1">
        <m/>
      </sharedItems>
    </cacheField>
    <cacheField name="Collateral" numFmtId="0">
      <sharedItems containsSemiMixedTypes="0" containsString="0" containsNumber="1" containsInteger="1" minValue="0" maxValue="10500000" count="4">
        <n v="0"/>
        <n v="10500000"/>
        <n v="500000"/>
        <n v="1000000"/>
      </sharedItems>
    </cacheField>
    <cacheField name="compute_0014" numFmtId="0">
      <sharedItems containsString="0" containsBlank="1" count="1">
        <m/>
      </sharedItems>
    </cacheField>
    <cacheField name="CPTY Min. Call" numFmtId="0">
      <sharedItems containsSemiMixedTypes="0" containsString="0" containsNumber="1" containsInteger="1" minValue="1" maxValue="1000000" count="9">
        <n v="1"/>
        <n v="1000000"/>
        <n v="100000"/>
        <n v="250000"/>
        <n v="50000"/>
        <n v="75000"/>
        <n v="500000"/>
        <n v="15000"/>
        <n v="5000"/>
      </sharedItems>
    </cacheField>
    <cacheField name="cp_min_transfer_amt" numFmtId="0">
      <sharedItems containsSemiMixedTypes="0" containsString="0" containsNumber="1" containsInteger="1" minValue="1" maxValue="1" count="1">
        <n v="1"/>
      </sharedItems>
    </cacheField>
    <cacheField name="enron_line_amt2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enron_margin_posted" numFmtId="0">
      <sharedItems containsString="0" containsBlank="1" containsNumber="1" containsInteger="1" minValue="0" maxValue="0" count="2">
        <m/>
        <n v="0"/>
      </sharedItems>
    </cacheField>
    <cacheField name="enron_multiple_amt" numFmtId="0">
      <sharedItems containsSemiMixedTypes="0" containsString="0" containsNumber="1" containsInteger="1" minValue="1" maxValue="1000000" count="6">
        <n v="1"/>
        <n v="1000000"/>
        <n v="100000"/>
        <n v="250000"/>
        <n v="500000"/>
        <n v="5000"/>
      </sharedItems>
    </cacheField>
    <cacheField name="enron_min_transfer_amt" numFmtId="0">
      <sharedItems containsSemiMixedTypes="0" containsString="0" containsNumber="1" containsInteger="1" minValue="1" maxValue="1" count="1">
        <n v="1"/>
      </sharedItems>
    </cacheField>
    <cacheField name="Excess MTM" numFmtId="0">
      <sharedItems containsSemiMixedTypes="0" containsString="0" containsNumber="1" minValue="100204" maxValue="74993335.67753993"/>
    </cacheField>
    <cacheField name="Margin Call" numFmtId="0">
      <sharedItems containsSemiMixedTypes="0" containsString="0" containsNumber="1" minValue="115000" maxValue="74993335.372069314"/>
    </cacheField>
    <cacheField name="margin_due_cp" numFmtId="0">
      <sharedItems containsSemiMixedTypes="0" containsString="0" containsNumber="1" containsInteger="1" minValue="0" maxValue="0" count="1">
        <n v="0"/>
      </sharedItems>
    </cacheField>
    <cacheField name="return_due_enron" numFmtId="0">
      <sharedItems containsSemiMixedTypes="0" containsString="0" containsNumber="1" containsInteger="1" minValue="0" maxValue="0" count="1">
        <n v="0"/>
      </sharedItems>
    </cacheField>
    <cacheField name="return_due_cp" numFmtId="0">
      <sharedItems containsSemiMixedTypes="0" containsString="0" containsNumber="1" containsInteger="1" minValue="0" maxValue="0" count="1">
        <n v="0"/>
      </sharedItems>
    </cacheField>
    <cacheField name="excess" numFmtId="0">
      <sharedItems containsSemiMixedTypes="0" containsString="0" containsNumber="1" containsInteger="1" minValue="0" maxValue="0" count="1">
        <n v="0"/>
      </sharedItems>
    </cacheField>
    <cacheField name="orig_cp" numFmtId="0">
      <sharedItems containsSemiMixedTypes="0" containsString="0" containsNumber="1" containsInteger="1" minValue="1305" maxValue="26048" count="3">
        <n v="11266"/>
        <n v="1305"/>
        <n v="26048"/>
      </sharedItems>
    </cacheField>
    <cacheField name="legal_cp_id" numFmtId="0">
      <sharedItems containsSemiMixedTypes="0" containsString="0" containsNumber="1" containsInteger="1" minValue="687" maxValue="67190"/>
    </cacheField>
    <cacheField name="Explanation" numFmtId="0">
      <sharedItems count="11">
        <s v="Canada"/>
        <s v="Commercial Objection"/>
        <s v="Margin Call"/>
        <s v="Workout"/>
        <s v="Guarantee for $12MM"/>
        <s v="Guarantee for $15MM"/>
        <s v="Amending Threshold to $10MM"/>
        <s v="Amending Threshold to $5MM"/>
        <s v="Amending Threshold"/>
        <s v="Guarantee for $100MM"/>
        <s v="Credit Monito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s v="Canadian Natural Resources Ltd."/>
    <x v="0"/>
    <x v="0"/>
    <x v="0"/>
    <x v="0"/>
    <x v="0"/>
    <n v="76352493"/>
    <x v="0"/>
    <x v="0"/>
    <x v="0"/>
    <x v="0"/>
    <x v="0"/>
    <x v="0"/>
    <x v="0"/>
    <x v="0"/>
    <x v="0"/>
    <x v="0"/>
    <x v="0"/>
    <x v="0"/>
    <n v="74993335.67753993"/>
    <n v="74993335.372069314"/>
    <x v="0"/>
    <x v="0"/>
    <x v="0"/>
    <x v="0"/>
    <x v="0"/>
    <n v="6175"/>
    <x v="0"/>
  </r>
  <r>
    <x v="0"/>
    <s v="Canadian Natural Resources Ltd."/>
    <x v="1"/>
    <x v="1"/>
    <x v="1"/>
    <x v="0"/>
    <x v="0"/>
    <n v="25036798.504926946"/>
    <x v="1"/>
    <x v="0"/>
    <x v="0"/>
    <x v="0"/>
    <x v="0"/>
    <x v="0"/>
    <x v="0"/>
    <x v="0"/>
    <x v="0"/>
    <x v="0"/>
    <x v="0"/>
    <x v="0"/>
    <n v="20279747.876316685"/>
    <n v="23677641.182466872"/>
    <x v="0"/>
    <x v="0"/>
    <x v="0"/>
    <x v="0"/>
    <x v="0"/>
    <n v="6175"/>
    <x v="0"/>
  </r>
  <r>
    <x v="0"/>
    <s v="Petro-Canada Oil and Gas"/>
    <x v="2"/>
    <x v="0"/>
    <x v="2"/>
    <x v="0"/>
    <x v="1"/>
    <n v="57153088"/>
    <x v="2"/>
    <x v="1"/>
    <x v="0"/>
    <x v="0"/>
    <x v="0"/>
    <x v="0"/>
    <x v="1"/>
    <x v="0"/>
    <x v="1"/>
    <x v="0"/>
    <x v="1"/>
    <x v="0"/>
    <n v="32153088"/>
    <n v="33000000"/>
    <x v="0"/>
    <x v="0"/>
    <x v="0"/>
    <x v="0"/>
    <x v="0"/>
    <n v="52868"/>
    <x v="0"/>
  </r>
  <r>
    <x v="0"/>
    <s v="Encal Energy Ltd."/>
    <x v="3"/>
    <x v="0"/>
    <x v="3"/>
    <x v="0"/>
    <x v="1"/>
    <n v="19979471"/>
    <x v="3"/>
    <x v="2"/>
    <x v="0"/>
    <x v="0"/>
    <x v="0"/>
    <x v="0"/>
    <x v="2"/>
    <x v="0"/>
    <x v="2"/>
    <x v="0"/>
    <x v="2"/>
    <x v="0"/>
    <n v="14979471"/>
    <n v="15000000"/>
    <x v="0"/>
    <x v="0"/>
    <x v="0"/>
    <x v="0"/>
    <x v="0"/>
    <n v="11105"/>
    <x v="0"/>
  </r>
  <r>
    <x v="0"/>
    <s v="Marathon Canada Limited"/>
    <x v="0"/>
    <x v="0"/>
    <x v="4"/>
    <x v="0"/>
    <x v="0"/>
    <n v="15017061.000000002"/>
    <x v="4"/>
    <x v="0"/>
    <x v="0"/>
    <x v="0"/>
    <x v="0"/>
    <x v="0"/>
    <x v="0"/>
    <x v="0"/>
    <x v="0"/>
    <x v="0"/>
    <x v="0"/>
    <x v="0"/>
    <n v="12978325.016309889"/>
    <n v="12978324.838600069"/>
    <x v="0"/>
    <x v="0"/>
    <x v="0"/>
    <x v="0"/>
    <x v="0"/>
    <n v="63541"/>
    <x v="0"/>
  </r>
  <r>
    <x v="0"/>
    <s v="Beau Canada Exploration Ltd."/>
    <x v="3"/>
    <x v="0"/>
    <x v="5"/>
    <x v="0"/>
    <x v="0"/>
    <n v="15925796"/>
    <x v="5"/>
    <x v="2"/>
    <x v="0"/>
    <x v="0"/>
    <x v="0"/>
    <x v="0"/>
    <x v="3"/>
    <x v="0"/>
    <x v="2"/>
    <x v="0"/>
    <x v="3"/>
    <x v="0"/>
    <n v="12527902.693849813"/>
    <n v="12572205.232755693"/>
    <x v="0"/>
    <x v="0"/>
    <x v="0"/>
    <x v="0"/>
    <x v="0"/>
    <n v="6194"/>
    <x v="0"/>
  </r>
  <r>
    <x v="0"/>
    <s v="Beau Canada Exploration Ltd."/>
    <x v="3"/>
    <x v="1"/>
    <x v="5"/>
    <x v="1"/>
    <x v="1"/>
    <n v="7536715"/>
    <x v="6"/>
    <x v="2"/>
    <x v="0"/>
    <x v="0"/>
    <x v="0"/>
    <x v="0"/>
    <x v="3"/>
    <x v="0"/>
    <x v="2"/>
    <x v="0"/>
    <x v="3"/>
    <x v="0"/>
    <n v="6536715"/>
    <n v="6750000"/>
    <x v="0"/>
    <x v="0"/>
    <x v="0"/>
    <x v="0"/>
    <x v="0"/>
    <n v="6194"/>
    <x v="0"/>
  </r>
  <r>
    <x v="1"/>
    <s v="Times Mirror Company, The"/>
    <x v="4"/>
    <x v="1"/>
    <x v="6"/>
    <x v="1"/>
    <x v="1"/>
    <n v="22403359"/>
    <x v="7"/>
    <x v="2"/>
    <x v="0"/>
    <x v="0"/>
    <x v="0"/>
    <x v="0"/>
    <x v="3"/>
    <x v="0"/>
    <x v="2"/>
    <x v="0"/>
    <x v="3"/>
    <x v="0"/>
    <n v="12403359"/>
    <n v="12500000"/>
    <x v="0"/>
    <x v="0"/>
    <x v="0"/>
    <x v="0"/>
    <x v="1"/>
    <n v="5507"/>
    <x v="1"/>
  </r>
  <r>
    <x v="1"/>
    <s v="Barrett Resources Corporation"/>
    <x v="5"/>
    <x v="1"/>
    <x v="7"/>
    <x v="1"/>
    <x v="1"/>
    <n v="16343331"/>
    <x v="3"/>
    <x v="0"/>
    <x v="0"/>
    <x v="0"/>
    <x v="0"/>
    <x v="0"/>
    <x v="2"/>
    <x v="0"/>
    <x v="0"/>
    <x v="0"/>
    <x v="2"/>
    <x v="0"/>
    <n v="11343331"/>
    <n v="11400000"/>
    <x v="0"/>
    <x v="0"/>
    <x v="0"/>
    <x v="0"/>
    <x v="1"/>
    <n v="687"/>
    <x v="1"/>
  </r>
  <r>
    <x v="0"/>
    <s v="Rigel Oil &amp; Gas Ltd."/>
    <x v="5"/>
    <x v="0"/>
    <x v="8"/>
    <x v="0"/>
    <x v="0"/>
    <n v="13736109"/>
    <x v="5"/>
    <x v="2"/>
    <x v="0"/>
    <x v="0"/>
    <x v="0"/>
    <x v="0"/>
    <x v="2"/>
    <x v="0"/>
    <x v="2"/>
    <x v="0"/>
    <x v="2"/>
    <x v="0"/>
    <n v="10338215.693849813"/>
    <n v="10397553.516819572"/>
    <x v="0"/>
    <x v="0"/>
    <x v="0"/>
    <x v="0"/>
    <x v="0"/>
    <n v="11152"/>
    <x v="0"/>
  </r>
  <r>
    <x v="1"/>
    <s v="Cross Timbers Oil Company"/>
    <x v="3"/>
    <x v="0"/>
    <x v="1"/>
    <x v="0"/>
    <x v="1"/>
    <n v="13485149"/>
    <x v="8"/>
    <x v="3"/>
    <x v="0"/>
    <x v="0"/>
    <x v="0"/>
    <x v="0"/>
    <x v="2"/>
    <x v="0"/>
    <x v="3"/>
    <x v="0"/>
    <x v="2"/>
    <x v="0"/>
    <n v="7485149"/>
    <n v="7500000"/>
    <x v="0"/>
    <x v="0"/>
    <x v="0"/>
    <x v="0"/>
    <x v="1"/>
    <n v="4156"/>
    <x v="1"/>
  </r>
  <r>
    <x v="0"/>
    <s v="Northstar Energy"/>
    <x v="3"/>
    <x v="0"/>
    <x v="6"/>
    <x v="0"/>
    <x v="0"/>
    <n v="6835588.0000000009"/>
    <x v="9"/>
    <x v="0"/>
    <x v="0"/>
    <x v="0"/>
    <x v="0"/>
    <x v="0"/>
    <x v="0"/>
    <x v="0"/>
    <x v="0"/>
    <x v="0"/>
    <x v="0"/>
    <x v="0"/>
    <n v="6835588.0000000009"/>
    <n v="6835587.4957526335"/>
    <x v="0"/>
    <x v="0"/>
    <x v="0"/>
    <x v="0"/>
    <x v="0"/>
    <n v="62781"/>
    <x v="0"/>
  </r>
  <r>
    <x v="2"/>
    <s v="Avista Energy, Inc."/>
    <x v="0"/>
    <x v="0"/>
    <x v="9"/>
    <x v="2"/>
    <x v="1"/>
    <n v="21197637"/>
    <x v="10"/>
    <x v="2"/>
    <x v="0"/>
    <x v="0"/>
    <x v="1"/>
    <x v="0"/>
    <x v="2"/>
    <x v="0"/>
    <x v="2"/>
    <x v="1"/>
    <x v="2"/>
    <x v="0"/>
    <n v="6697637"/>
    <n v="6700000"/>
    <x v="0"/>
    <x v="0"/>
    <x v="0"/>
    <x v="0"/>
    <x v="2"/>
    <n v="55265"/>
    <x v="2"/>
  </r>
  <r>
    <x v="0"/>
    <s v="Paramount Resources Ltd."/>
    <x v="3"/>
    <x v="0"/>
    <x v="8"/>
    <x v="0"/>
    <x v="1"/>
    <n v="8387780"/>
    <x v="11"/>
    <x v="4"/>
    <x v="0"/>
    <x v="0"/>
    <x v="0"/>
    <x v="0"/>
    <x v="2"/>
    <x v="0"/>
    <x v="4"/>
    <x v="0"/>
    <x v="2"/>
    <x v="0"/>
    <n v="5387780"/>
    <n v="5400000"/>
    <x v="0"/>
    <x v="0"/>
    <x v="0"/>
    <x v="0"/>
    <x v="0"/>
    <n v="33094"/>
    <x v="0"/>
  </r>
  <r>
    <x v="0"/>
    <s v="Pinnacle Resources Ltd."/>
    <x v="5"/>
    <x v="1"/>
    <x v="4"/>
    <x v="1"/>
    <x v="1"/>
    <n v="10182502"/>
    <x v="3"/>
    <x v="2"/>
    <x v="0"/>
    <x v="0"/>
    <x v="0"/>
    <x v="0"/>
    <x v="3"/>
    <x v="0"/>
    <x v="2"/>
    <x v="0"/>
    <x v="3"/>
    <x v="0"/>
    <n v="5182502"/>
    <n v="5250000"/>
    <x v="0"/>
    <x v="0"/>
    <x v="0"/>
    <x v="0"/>
    <x v="0"/>
    <n v="6192"/>
    <x v="0"/>
  </r>
  <r>
    <x v="1"/>
    <s v="Repap New Brunswick Inc."/>
    <x v="6"/>
    <x v="1"/>
    <x v="10"/>
    <x v="1"/>
    <x v="1"/>
    <n v="6836856"/>
    <x v="12"/>
    <x v="5"/>
    <x v="0"/>
    <x v="0"/>
    <x v="0"/>
    <x v="0"/>
    <x v="3"/>
    <x v="0"/>
    <x v="5"/>
    <x v="0"/>
    <x v="3"/>
    <x v="0"/>
    <n v="4336856"/>
    <n v="4500000"/>
    <x v="0"/>
    <x v="0"/>
    <x v="0"/>
    <x v="0"/>
    <x v="1"/>
    <n v="60051"/>
    <x v="3"/>
  </r>
  <r>
    <x v="1"/>
    <s v="Mariner Energy, Inc."/>
    <x v="7"/>
    <x v="1"/>
    <x v="11"/>
    <x v="1"/>
    <x v="1"/>
    <n v="13865412"/>
    <x v="7"/>
    <x v="6"/>
    <x v="0"/>
    <x v="0"/>
    <x v="0"/>
    <x v="0"/>
    <x v="3"/>
    <x v="0"/>
    <x v="6"/>
    <x v="0"/>
    <x v="0"/>
    <x v="0"/>
    <n v="3865412"/>
    <n v="4000000"/>
    <x v="0"/>
    <x v="0"/>
    <x v="0"/>
    <x v="0"/>
    <x v="1"/>
    <n v="48664"/>
    <x v="1"/>
  </r>
  <r>
    <x v="0"/>
    <s v="Poco Petroleums Ltd."/>
    <x v="0"/>
    <x v="0"/>
    <x v="12"/>
    <x v="0"/>
    <x v="1"/>
    <n v="13507092"/>
    <x v="7"/>
    <x v="5"/>
    <x v="0"/>
    <x v="0"/>
    <x v="0"/>
    <x v="0"/>
    <x v="3"/>
    <x v="0"/>
    <x v="5"/>
    <x v="0"/>
    <x v="3"/>
    <x v="0"/>
    <n v="3507092"/>
    <n v="3750000"/>
    <x v="0"/>
    <x v="0"/>
    <x v="0"/>
    <x v="0"/>
    <x v="0"/>
    <n v="10253"/>
    <x v="0"/>
  </r>
  <r>
    <x v="1"/>
    <s v="Poco Marketing Ltd."/>
    <x v="0"/>
    <x v="0"/>
    <x v="13"/>
    <x v="0"/>
    <x v="1"/>
    <n v="1427171"/>
    <x v="6"/>
    <x v="2"/>
    <x v="0"/>
    <x v="0"/>
    <x v="0"/>
    <x v="0"/>
    <x v="3"/>
    <x v="0"/>
    <x v="2"/>
    <x v="0"/>
    <x v="3"/>
    <x v="0"/>
    <n v="427171"/>
    <n v="500000"/>
    <x v="0"/>
    <x v="0"/>
    <x v="0"/>
    <x v="0"/>
    <x v="1"/>
    <n v="33369"/>
    <x v="0"/>
  </r>
  <r>
    <x v="0"/>
    <s v="Rio Alto Exploration Ltd."/>
    <x v="8"/>
    <x v="0"/>
    <x v="3"/>
    <x v="0"/>
    <x v="1"/>
    <n v="13107446"/>
    <x v="7"/>
    <x v="5"/>
    <x v="0"/>
    <x v="0"/>
    <x v="0"/>
    <x v="0"/>
    <x v="2"/>
    <x v="0"/>
    <x v="5"/>
    <x v="0"/>
    <x v="3"/>
    <x v="0"/>
    <n v="3107446"/>
    <n v="3200000"/>
    <x v="0"/>
    <x v="0"/>
    <x v="0"/>
    <x v="0"/>
    <x v="0"/>
    <n v="11328"/>
    <x v="0"/>
  </r>
  <r>
    <x v="1"/>
    <s v="Breitburn Energy Company LLC"/>
    <x v="7"/>
    <x v="1"/>
    <x v="6"/>
    <x v="1"/>
    <x v="1"/>
    <n v="4591669"/>
    <x v="6"/>
    <x v="2"/>
    <x v="0"/>
    <x v="0"/>
    <x v="2"/>
    <x v="0"/>
    <x v="2"/>
    <x v="0"/>
    <x v="2"/>
    <x v="1"/>
    <x v="3"/>
    <x v="0"/>
    <n v="3091669"/>
    <n v="3100000"/>
    <x v="0"/>
    <x v="0"/>
    <x v="0"/>
    <x v="0"/>
    <x v="1"/>
    <n v="53929"/>
    <x v="2"/>
  </r>
  <r>
    <x v="2"/>
    <s v="Reliant Energy Services, Inc."/>
    <x v="2"/>
    <x v="0"/>
    <x v="14"/>
    <x v="2"/>
    <x v="1"/>
    <n v="4906344"/>
    <x v="13"/>
    <x v="7"/>
    <x v="0"/>
    <x v="0"/>
    <x v="0"/>
    <x v="0"/>
    <x v="3"/>
    <x v="0"/>
    <x v="7"/>
    <x v="0"/>
    <x v="3"/>
    <x v="0"/>
    <n v="2906344"/>
    <n v="3000000"/>
    <x v="0"/>
    <x v="0"/>
    <x v="0"/>
    <x v="0"/>
    <x v="2"/>
    <n v="65268"/>
    <x v="4"/>
  </r>
  <r>
    <x v="0"/>
    <s v="Sempra Energy Trading Corp"/>
    <x v="9"/>
    <x v="0"/>
    <x v="15"/>
    <x v="0"/>
    <x v="1"/>
    <n v="7695566"/>
    <x v="3"/>
    <x v="4"/>
    <x v="0"/>
    <x v="0"/>
    <x v="0"/>
    <x v="0"/>
    <x v="0"/>
    <x v="0"/>
    <x v="4"/>
    <x v="0"/>
    <x v="0"/>
    <x v="0"/>
    <n v="2695566"/>
    <n v="2695566"/>
    <x v="0"/>
    <x v="0"/>
    <x v="0"/>
    <x v="0"/>
    <x v="0"/>
    <n v="57508"/>
    <x v="2"/>
  </r>
  <r>
    <x v="0"/>
    <s v="Highridge Exploration Ltd."/>
    <x v="7"/>
    <x v="0"/>
    <x v="10"/>
    <x v="0"/>
    <x v="0"/>
    <n v="2949311"/>
    <x v="14"/>
    <x v="0"/>
    <x v="0"/>
    <x v="0"/>
    <x v="0"/>
    <x v="0"/>
    <x v="4"/>
    <x v="0"/>
    <x v="0"/>
    <x v="0"/>
    <x v="2"/>
    <x v="0"/>
    <n v="2439627.0040774718"/>
    <n v="2446483.1804281347"/>
    <x v="0"/>
    <x v="0"/>
    <x v="0"/>
    <x v="0"/>
    <x v="0"/>
    <n v="31131"/>
    <x v="0"/>
  </r>
  <r>
    <x v="2"/>
    <s v="Entergy Power Marketing Corp."/>
    <x v="3"/>
    <x v="0"/>
    <x v="16"/>
    <x v="2"/>
    <x v="1"/>
    <n v="6113514"/>
    <x v="10"/>
    <x v="8"/>
    <x v="0"/>
    <x v="0"/>
    <x v="0"/>
    <x v="0"/>
    <x v="3"/>
    <x v="0"/>
    <x v="8"/>
    <x v="0"/>
    <x v="3"/>
    <x v="0"/>
    <n v="2113514"/>
    <n v="2250000"/>
    <x v="0"/>
    <x v="0"/>
    <x v="0"/>
    <x v="0"/>
    <x v="2"/>
    <n v="50848"/>
    <x v="5"/>
  </r>
  <r>
    <x v="1"/>
    <s v="Lyco Energy Corporation"/>
    <x v="10"/>
    <x v="1"/>
    <x v="17"/>
    <x v="1"/>
    <x v="1"/>
    <n v="2075070"/>
    <x v="9"/>
    <x v="2"/>
    <x v="0"/>
    <x v="0"/>
    <x v="0"/>
    <x v="0"/>
    <x v="5"/>
    <x v="0"/>
    <x v="2"/>
    <x v="0"/>
    <x v="3"/>
    <x v="0"/>
    <n v="2075070"/>
    <n v="2100000"/>
    <x v="0"/>
    <x v="0"/>
    <x v="0"/>
    <x v="0"/>
    <x v="1"/>
    <n v="45656"/>
    <x v="3"/>
  </r>
  <r>
    <x v="2"/>
    <s v="Mieco, Inc."/>
    <x v="0"/>
    <x v="0"/>
    <x v="18"/>
    <x v="2"/>
    <x v="1"/>
    <n v="6697087"/>
    <x v="3"/>
    <x v="5"/>
    <x v="0"/>
    <x v="0"/>
    <x v="0"/>
    <x v="0"/>
    <x v="3"/>
    <x v="0"/>
    <x v="5"/>
    <x v="0"/>
    <x v="3"/>
    <x v="0"/>
    <n v="1697087"/>
    <n v="1750000"/>
    <x v="0"/>
    <x v="0"/>
    <x v="0"/>
    <x v="0"/>
    <x v="2"/>
    <n v="49333"/>
    <x v="5"/>
  </r>
  <r>
    <x v="2"/>
    <s v="Williams Energy Marketing &amp; Trading Co"/>
    <x v="0"/>
    <x v="0"/>
    <x v="19"/>
    <x v="2"/>
    <x v="1"/>
    <n v="4103771"/>
    <x v="12"/>
    <x v="9"/>
    <x v="0"/>
    <x v="0"/>
    <x v="0"/>
    <x v="0"/>
    <x v="6"/>
    <x v="0"/>
    <x v="9"/>
    <x v="0"/>
    <x v="4"/>
    <x v="0"/>
    <n v="1603771"/>
    <n v="2000000"/>
    <x v="0"/>
    <x v="0"/>
    <x v="0"/>
    <x v="0"/>
    <x v="2"/>
    <n v="64245"/>
    <x v="4"/>
  </r>
  <r>
    <x v="0"/>
    <s v="Penn West Petroleum"/>
    <x v="5"/>
    <x v="0"/>
    <x v="20"/>
    <x v="0"/>
    <x v="0"/>
    <n v="4966859"/>
    <x v="5"/>
    <x v="2"/>
    <x v="0"/>
    <x v="0"/>
    <x v="0"/>
    <x v="0"/>
    <x v="3"/>
    <x v="0"/>
    <x v="2"/>
    <x v="0"/>
    <x v="3"/>
    <x v="0"/>
    <n v="1568965.6938498132"/>
    <n v="1698946.6530750934"/>
    <x v="0"/>
    <x v="0"/>
    <x v="0"/>
    <x v="0"/>
    <x v="0"/>
    <n v="58798"/>
    <x v="0"/>
  </r>
  <r>
    <x v="1"/>
    <s v="Torch Energy Marketing Inc."/>
    <x v="6"/>
    <x v="1"/>
    <x v="17"/>
    <x v="1"/>
    <x v="1"/>
    <n v="2595223"/>
    <x v="15"/>
    <x v="2"/>
    <x v="0"/>
    <x v="0"/>
    <x v="3"/>
    <x v="0"/>
    <x v="3"/>
    <x v="0"/>
    <x v="2"/>
    <x v="1"/>
    <x v="3"/>
    <x v="0"/>
    <n v="1445223"/>
    <n v="1500000"/>
    <x v="0"/>
    <x v="0"/>
    <x v="0"/>
    <x v="0"/>
    <x v="1"/>
    <n v="3089"/>
    <x v="1"/>
  </r>
  <r>
    <x v="1"/>
    <s v="Queen Sand Resources, Inc."/>
    <x v="10"/>
    <x v="1"/>
    <x v="8"/>
    <x v="1"/>
    <x v="1"/>
    <n v="1322153"/>
    <x v="9"/>
    <x v="2"/>
    <x v="0"/>
    <x v="0"/>
    <x v="0"/>
    <x v="0"/>
    <x v="2"/>
    <x v="0"/>
    <x v="2"/>
    <x v="0"/>
    <x v="2"/>
    <x v="0"/>
    <n v="1322153"/>
    <n v="1400000"/>
    <x v="0"/>
    <x v="0"/>
    <x v="0"/>
    <x v="0"/>
    <x v="1"/>
    <n v="55585"/>
    <x v="3"/>
  </r>
  <r>
    <x v="1"/>
    <s v="Inland Production Company"/>
    <x v="10"/>
    <x v="1"/>
    <x v="10"/>
    <x v="1"/>
    <x v="1"/>
    <n v="1289624"/>
    <x v="9"/>
    <x v="2"/>
    <x v="0"/>
    <x v="0"/>
    <x v="0"/>
    <x v="0"/>
    <x v="2"/>
    <x v="0"/>
    <x v="2"/>
    <x v="0"/>
    <x v="2"/>
    <x v="0"/>
    <n v="1289624"/>
    <n v="1300000"/>
    <x v="0"/>
    <x v="0"/>
    <x v="0"/>
    <x v="0"/>
    <x v="1"/>
    <n v="46498"/>
    <x v="3"/>
  </r>
  <r>
    <x v="1"/>
    <s v="Energen Resources Corporation"/>
    <x v="9"/>
    <x v="1"/>
    <x v="21"/>
    <x v="1"/>
    <x v="1"/>
    <n v="6267901"/>
    <x v="3"/>
    <x v="0"/>
    <x v="0"/>
    <x v="0"/>
    <x v="0"/>
    <x v="0"/>
    <x v="6"/>
    <x v="0"/>
    <x v="0"/>
    <x v="0"/>
    <x v="4"/>
    <x v="0"/>
    <n v="1267901"/>
    <n v="1500000"/>
    <x v="0"/>
    <x v="0"/>
    <x v="0"/>
    <x v="0"/>
    <x v="1"/>
    <n v="65334"/>
    <x v="6"/>
  </r>
  <r>
    <x v="1"/>
    <s v="Cody Energy LLC"/>
    <x v="3"/>
    <x v="1"/>
    <x v="10"/>
    <x v="1"/>
    <x v="1"/>
    <n v="5176074"/>
    <x v="10"/>
    <x v="2"/>
    <x v="0"/>
    <x v="0"/>
    <x v="0"/>
    <x v="0"/>
    <x v="2"/>
    <x v="0"/>
    <x v="2"/>
    <x v="0"/>
    <x v="2"/>
    <x v="0"/>
    <n v="1176074"/>
    <n v="1200000"/>
    <x v="0"/>
    <x v="0"/>
    <x v="0"/>
    <x v="0"/>
    <x v="1"/>
    <n v="67190"/>
    <x v="1"/>
  </r>
  <r>
    <x v="1"/>
    <s v="Titan Resources, LP"/>
    <x v="5"/>
    <x v="1"/>
    <x v="8"/>
    <x v="1"/>
    <x v="1"/>
    <n v="1901475"/>
    <x v="16"/>
    <x v="2"/>
    <x v="0"/>
    <x v="0"/>
    <x v="0"/>
    <x v="0"/>
    <x v="2"/>
    <x v="0"/>
    <x v="2"/>
    <x v="0"/>
    <x v="4"/>
    <x v="0"/>
    <n v="1151475"/>
    <n v="1200000"/>
    <x v="0"/>
    <x v="0"/>
    <x v="0"/>
    <x v="0"/>
    <x v="1"/>
    <n v="45791"/>
    <x v="7"/>
  </r>
  <r>
    <x v="0"/>
    <s v="Bearspaw Petroleum Ltd."/>
    <x v="3"/>
    <x v="0"/>
    <x v="20"/>
    <x v="0"/>
    <x v="1"/>
    <n v="1101049"/>
    <x v="17"/>
    <x v="2"/>
    <x v="0"/>
    <x v="0"/>
    <x v="0"/>
    <x v="0"/>
    <x v="7"/>
    <x v="0"/>
    <x v="2"/>
    <x v="0"/>
    <x v="3"/>
    <x v="0"/>
    <n v="901049"/>
    <n v="915000"/>
    <x v="0"/>
    <x v="0"/>
    <x v="0"/>
    <x v="0"/>
    <x v="0"/>
    <n v="26298"/>
    <x v="0"/>
  </r>
  <r>
    <x v="2"/>
    <s v="Merchant Energy Group of the Americas, Inc."/>
    <x v="2"/>
    <x v="0"/>
    <x v="22"/>
    <x v="2"/>
    <x v="1"/>
    <n v="4811204"/>
    <x v="10"/>
    <x v="10"/>
    <x v="0"/>
    <x v="0"/>
    <x v="0"/>
    <x v="0"/>
    <x v="3"/>
    <x v="0"/>
    <x v="10"/>
    <x v="0"/>
    <x v="3"/>
    <x v="0"/>
    <n v="811204"/>
    <n v="1000000"/>
    <x v="0"/>
    <x v="0"/>
    <x v="0"/>
    <x v="0"/>
    <x v="2"/>
    <n v="59152"/>
    <x v="5"/>
  </r>
  <r>
    <x v="0"/>
    <s v="Velvet Exploration Co. Ltd."/>
    <x v="6"/>
    <x v="0"/>
    <x v="5"/>
    <x v="0"/>
    <x v="0"/>
    <n v="970946"/>
    <x v="18"/>
    <x v="6"/>
    <x v="0"/>
    <x v="0"/>
    <x v="0"/>
    <x v="0"/>
    <x v="4"/>
    <x v="0"/>
    <x v="6"/>
    <x v="0"/>
    <x v="0"/>
    <x v="0"/>
    <n v="801051.33469249075"/>
    <n v="815494.39347604488"/>
    <x v="0"/>
    <x v="0"/>
    <x v="0"/>
    <x v="0"/>
    <x v="0"/>
    <n v="58164"/>
    <x v="0"/>
  </r>
  <r>
    <x v="2"/>
    <s v="Smurfit-Stone Container Corporation"/>
    <x v="7"/>
    <x v="0"/>
    <x v="3"/>
    <x v="2"/>
    <x v="1"/>
    <n v="1759456"/>
    <x v="6"/>
    <x v="7"/>
    <x v="0"/>
    <x v="0"/>
    <x v="0"/>
    <x v="0"/>
    <x v="3"/>
    <x v="0"/>
    <x v="7"/>
    <x v="0"/>
    <x v="3"/>
    <x v="0"/>
    <n v="759456"/>
    <n v="1000000"/>
    <x v="0"/>
    <x v="0"/>
    <x v="0"/>
    <x v="0"/>
    <x v="2"/>
    <n v="66283"/>
    <x v="1"/>
  </r>
  <r>
    <x v="0"/>
    <s v="Northrock Resources Ltd."/>
    <x v="5"/>
    <x v="0"/>
    <x v="20"/>
    <x v="0"/>
    <x v="1"/>
    <n v="2229669"/>
    <x v="19"/>
    <x v="0"/>
    <x v="0"/>
    <x v="0"/>
    <x v="0"/>
    <x v="0"/>
    <x v="2"/>
    <x v="0"/>
    <x v="0"/>
    <x v="0"/>
    <x v="2"/>
    <x v="0"/>
    <n v="729669"/>
    <n v="800000"/>
    <x v="0"/>
    <x v="0"/>
    <x v="0"/>
    <x v="0"/>
    <x v="0"/>
    <n v="26085"/>
    <x v="0"/>
  </r>
  <r>
    <x v="0"/>
    <s v="Merit Energy Ltd."/>
    <x v="7"/>
    <x v="0"/>
    <x v="4"/>
    <x v="0"/>
    <x v="1"/>
    <n v="2124049"/>
    <x v="19"/>
    <x v="2"/>
    <x v="0"/>
    <x v="0"/>
    <x v="0"/>
    <x v="0"/>
    <x v="0"/>
    <x v="0"/>
    <x v="2"/>
    <x v="0"/>
    <x v="0"/>
    <x v="0"/>
    <n v="624049"/>
    <n v="624049"/>
    <x v="0"/>
    <x v="0"/>
    <x v="0"/>
    <x v="0"/>
    <x v="0"/>
    <n v="56749"/>
    <x v="2"/>
  </r>
  <r>
    <x v="1"/>
    <s v="Petroglyph Energy, Inc."/>
    <x v="10"/>
    <x v="1"/>
    <x v="23"/>
    <x v="1"/>
    <x v="1"/>
    <n v="674262"/>
    <x v="20"/>
    <x v="6"/>
    <x v="0"/>
    <x v="0"/>
    <x v="0"/>
    <x v="0"/>
    <x v="0"/>
    <x v="0"/>
    <x v="6"/>
    <x v="0"/>
    <x v="0"/>
    <x v="0"/>
    <n v="574262"/>
    <n v="574262"/>
    <x v="0"/>
    <x v="0"/>
    <x v="0"/>
    <x v="0"/>
    <x v="1"/>
    <n v="64758"/>
    <x v="1"/>
  </r>
  <r>
    <x v="1"/>
    <s v="Black Stone Holdings Partnership"/>
    <x v="3"/>
    <x v="1"/>
    <x v="4"/>
    <x v="1"/>
    <x v="1"/>
    <n v="684946"/>
    <x v="17"/>
    <x v="0"/>
    <x v="0"/>
    <x v="0"/>
    <x v="0"/>
    <x v="0"/>
    <x v="3"/>
    <x v="0"/>
    <x v="0"/>
    <x v="0"/>
    <x v="3"/>
    <x v="0"/>
    <n v="484946"/>
    <n v="500000"/>
    <x v="0"/>
    <x v="0"/>
    <x v="0"/>
    <x v="0"/>
    <x v="1"/>
    <n v="26224"/>
    <x v="8"/>
  </r>
  <r>
    <x v="1"/>
    <s v="PG&amp;E Energy Trading, Canada Corporation"/>
    <x v="9"/>
    <x v="0"/>
    <x v="24"/>
    <x v="0"/>
    <x v="1"/>
    <n v="2895138"/>
    <x v="12"/>
    <x v="11"/>
    <x v="0"/>
    <x v="0"/>
    <x v="0"/>
    <x v="0"/>
    <x v="3"/>
    <x v="0"/>
    <x v="11"/>
    <x v="0"/>
    <x v="3"/>
    <x v="0"/>
    <n v="395138"/>
    <n v="500000"/>
    <x v="0"/>
    <x v="0"/>
    <x v="0"/>
    <x v="0"/>
    <x v="1"/>
    <n v="54438"/>
    <x v="9"/>
  </r>
  <r>
    <x v="1"/>
    <s v="Vista Energy Resources, Inc."/>
    <x v="7"/>
    <x v="1"/>
    <x v="4"/>
    <x v="1"/>
    <x v="1"/>
    <n v="818865"/>
    <x v="21"/>
    <x v="2"/>
    <x v="0"/>
    <x v="0"/>
    <x v="0"/>
    <x v="0"/>
    <x v="3"/>
    <x v="0"/>
    <x v="2"/>
    <x v="0"/>
    <x v="3"/>
    <x v="0"/>
    <n v="318865"/>
    <n v="500000"/>
    <x v="0"/>
    <x v="0"/>
    <x v="0"/>
    <x v="0"/>
    <x v="1"/>
    <n v="64652"/>
    <x v="1"/>
  </r>
  <r>
    <x v="1"/>
    <s v="Aspect Resources, LLC"/>
    <x v="7"/>
    <x v="1"/>
    <x v="6"/>
    <x v="1"/>
    <x v="1"/>
    <n v="1654665"/>
    <x v="19"/>
    <x v="6"/>
    <x v="0"/>
    <x v="0"/>
    <x v="0"/>
    <x v="0"/>
    <x v="3"/>
    <x v="0"/>
    <x v="6"/>
    <x v="0"/>
    <x v="0"/>
    <x v="0"/>
    <n v="154665"/>
    <n v="250000"/>
    <x v="0"/>
    <x v="0"/>
    <x v="0"/>
    <x v="0"/>
    <x v="1"/>
    <n v="55286"/>
    <x v="1"/>
  </r>
  <r>
    <x v="1"/>
    <s v="Blue Flame Propane Inc"/>
    <x v="6"/>
    <x v="1"/>
    <x v="20"/>
    <x v="1"/>
    <x v="1"/>
    <n v="170093"/>
    <x v="22"/>
    <x v="6"/>
    <x v="0"/>
    <x v="0"/>
    <x v="0"/>
    <x v="0"/>
    <x v="8"/>
    <x v="0"/>
    <x v="6"/>
    <x v="0"/>
    <x v="5"/>
    <x v="0"/>
    <n v="110093"/>
    <n v="115000"/>
    <x v="0"/>
    <x v="0"/>
    <x v="0"/>
    <x v="0"/>
    <x v="1"/>
    <n v="55920"/>
    <x v="10"/>
  </r>
  <r>
    <x v="1"/>
    <s v="Vessels Hydrocarbons, Inc."/>
    <x v="6"/>
    <x v="1"/>
    <x v="20"/>
    <x v="1"/>
    <x v="1"/>
    <n v="100204"/>
    <x v="9"/>
    <x v="2"/>
    <x v="0"/>
    <x v="0"/>
    <x v="0"/>
    <x v="0"/>
    <x v="3"/>
    <x v="0"/>
    <x v="2"/>
    <x v="0"/>
    <x v="3"/>
    <x v="0"/>
    <n v="100204"/>
    <n v="250000"/>
    <x v="0"/>
    <x v="0"/>
    <x v="0"/>
    <x v="0"/>
    <x v="1"/>
    <n v="4934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x v="0"/>
    <s v="Canadian Natural Resources Ltd."/>
    <x v="0"/>
    <x v="0"/>
    <x v="0"/>
    <x v="0"/>
    <x v="0"/>
    <n v="76989758"/>
    <x v="0"/>
    <x v="0"/>
    <x v="0"/>
    <x v="0"/>
    <x v="0"/>
    <x v="0"/>
    <x v="0"/>
    <x v="0"/>
    <x v="0"/>
    <x v="0"/>
    <x v="0"/>
    <x v="0"/>
    <n v="75636120.09813875"/>
    <n v="75636119.796954319"/>
    <x v="0"/>
    <x v="0"/>
    <x v="0"/>
    <x v="0"/>
    <x v="0"/>
    <n v="6175"/>
    <x v="0"/>
  </r>
  <r>
    <x v="0"/>
    <s v="Canadian Natural Resources Ltd."/>
    <x v="0"/>
    <x v="1"/>
    <x v="1"/>
    <x v="1"/>
    <x v="0"/>
    <n v="28065049.069373943"/>
    <x v="1"/>
    <x v="1"/>
    <x v="0"/>
    <x v="0"/>
    <x v="0"/>
    <x v="0"/>
    <x v="1"/>
    <x v="1"/>
    <x v="1"/>
    <x v="0"/>
    <x v="1"/>
    <x v="1"/>
    <n v="23327316.412859559"/>
    <n v="23327316.412859559"/>
    <x v="1"/>
    <x v="1"/>
    <x v="1"/>
    <x v="1"/>
    <x v="1"/>
    <m/>
    <x v="0"/>
  </r>
  <r>
    <x v="0"/>
    <s v="Petro-Canada Oil and Gas"/>
    <x v="1"/>
    <x v="0"/>
    <x v="2"/>
    <x v="0"/>
    <x v="1"/>
    <n v="58172987"/>
    <x v="2"/>
    <x v="2"/>
    <x v="0"/>
    <x v="0"/>
    <x v="0"/>
    <x v="0"/>
    <x v="2"/>
    <x v="0"/>
    <x v="2"/>
    <x v="0"/>
    <x v="2"/>
    <x v="0"/>
    <n v="33172987"/>
    <n v="34000000"/>
    <x v="0"/>
    <x v="0"/>
    <x v="0"/>
    <x v="0"/>
    <x v="0"/>
    <n v="52868"/>
    <x v="0"/>
  </r>
  <r>
    <x v="0"/>
    <s v="Encal Energy Ltd."/>
    <x v="2"/>
    <x v="0"/>
    <x v="3"/>
    <x v="0"/>
    <x v="1"/>
    <n v="19874130"/>
    <x v="3"/>
    <x v="3"/>
    <x v="0"/>
    <x v="0"/>
    <x v="0"/>
    <x v="0"/>
    <x v="3"/>
    <x v="0"/>
    <x v="3"/>
    <x v="0"/>
    <x v="3"/>
    <x v="0"/>
    <n v="14874130"/>
    <n v="14900000"/>
    <x v="0"/>
    <x v="0"/>
    <x v="0"/>
    <x v="0"/>
    <x v="0"/>
    <n v="11105"/>
    <x v="0"/>
  </r>
  <r>
    <x v="1"/>
    <s v="Times Mirror Company, The"/>
    <x v="3"/>
    <x v="1"/>
    <x v="4"/>
    <x v="2"/>
    <x v="1"/>
    <n v="24286530"/>
    <x v="4"/>
    <x v="3"/>
    <x v="0"/>
    <x v="0"/>
    <x v="0"/>
    <x v="0"/>
    <x v="4"/>
    <x v="0"/>
    <x v="3"/>
    <x v="0"/>
    <x v="4"/>
    <x v="0"/>
    <n v="14286530"/>
    <n v="14500000"/>
    <x v="0"/>
    <x v="0"/>
    <x v="0"/>
    <x v="0"/>
    <x v="2"/>
    <n v="5507"/>
    <x v="1"/>
  </r>
  <r>
    <x v="0"/>
    <s v="Marathon Canada Limited"/>
    <x v="0"/>
    <x v="0"/>
    <x v="5"/>
    <x v="0"/>
    <x v="0"/>
    <n v="15364084"/>
    <x v="5"/>
    <x v="0"/>
    <x v="0"/>
    <x v="0"/>
    <x v="0"/>
    <x v="0"/>
    <x v="0"/>
    <x v="0"/>
    <x v="0"/>
    <x v="0"/>
    <x v="0"/>
    <x v="0"/>
    <n v="13333627.147208123"/>
    <n v="13333627.072758038"/>
    <x v="0"/>
    <x v="0"/>
    <x v="0"/>
    <x v="0"/>
    <x v="0"/>
    <n v="63541"/>
    <x v="0"/>
  </r>
  <r>
    <x v="0"/>
    <s v="Beau Canada Exploration Ltd."/>
    <x v="2"/>
    <x v="0"/>
    <x v="3"/>
    <x v="0"/>
    <x v="0"/>
    <n v="16480979"/>
    <x v="6"/>
    <x v="3"/>
    <x v="0"/>
    <x v="0"/>
    <x v="0"/>
    <x v="0"/>
    <x v="4"/>
    <x v="0"/>
    <x v="3"/>
    <x v="0"/>
    <x v="4"/>
    <x v="0"/>
    <n v="13096884.24534687"/>
    <n v="13197969.543147208"/>
    <x v="0"/>
    <x v="0"/>
    <x v="0"/>
    <x v="0"/>
    <x v="0"/>
    <n v="6194"/>
    <x v="0"/>
  </r>
  <r>
    <x v="0"/>
    <s v="Beau Canada Exploration Ltd."/>
    <x v="2"/>
    <x v="1"/>
    <x v="3"/>
    <x v="2"/>
    <x v="1"/>
    <n v="8798997"/>
    <x v="7"/>
    <x v="3"/>
    <x v="0"/>
    <x v="0"/>
    <x v="0"/>
    <x v="0"/>
    <x v="4"/>
    <x v="0"/>
    <x v="3"/>
    <x v="0"/>
    <x v="4"/>
    <x v="0"/>
    <n v="7798997"/>
    <n v="8000000"/>
    <x v="0"/>
    <x v="0"/>
    <x v="0"/>
    <x v="0"/>
    <x v="0"/>
    <n v="6194"/>
    <x v="0"/>
  </r>
  <r>
    <x v="1"/>
    <s v="Barrett Resources Corporation"/>
    <x v="4"/>
    <x v="1"/>
    <x v="6"/>
    <x v="2"/>
    <x v="1"/>
    <n v="17598071"/>
    <x v="3"/>
    <x v="0"/>
    <x v="0"/>
    <x v="0"/>
    <x v="0"/>
    <x v="0"/>
    <x v="3"/>
    <x v="0"/>
    <x v="0"/>
    <x v="0"/>
    <x v="3"/>
    <x v="0"/>
    <n v="12598071"/>
    <n v="12600000"/>
    <x v="0"/>
    <x v="0"/>
    <x v="0"/>
    <x v="0"/>
    <x v="2"/>
    <n v="687"/>
    <x v="1"/>
  </r>
  <r>
    <x v="0"/>
    <s v="Rigel Oil &amp; Gas Ltd."/>
    <x v="4"/>
    <x v="0"/>
    <x v="7"/>
    <x v="0"/>
    <x v="0"/>
    <n v="14234328"/>
    <x v="6"/>
    <x v="3"/>
    <x v="0"/>
    <x v="0"/>
    <x v="0"/>
    <x v="0"/>
    <x v="3"/>
    <x v="0"/>
    <x v="3"/>
    <x v="0"/>
    <x v="3"/>
    <x v="0"/>
    <n v="10850233.24534687"/>
    <n v="10896785.109983079"/>
    <x v="0"/>
    <x v="0"/>
    <x v="0"/>
    <x v="0"/>
    <x v="0"/>
    <n v="11152"/>
    <x v="0"/>
  </r>
  <r>
    <x v="1"/>
    <s v="Cross Timbers Oil Company"/>
    <x v="2"/>
    <x v="0"/>
    <x v="8"/>
    <x v="0"/>
    <x v="1"/>
    <n v="16762146"/>
    <x v="8"/>
    <x v="4"/>
    <x v="0"/>
    <x v="0"/>
    <x v="0"/>
    <x v="0"/>
    <x v="3"/>
    <x v="0"/>
    <x v="4"/>
    <x v="0"/>
    <x v="3"/>
    <x v="0"/>
    <n v="10762146"/>
    <n v="10800000"/>
    <x v="0"/>
    <x v="0"/>
    <x v="0"/>
    <x v="0"/>
    <x v="2"/>
    <n v="4156"/>
    <x v="1"/>
  </r>
  <r>
    <x v="1"/>
    <s v="Mariner Energy, Inc."/>
    <x v="5"/>
    <x v="1"/>
    <x v="9"/>
    <x v="2"/>
    <x v="1"/>
    <n v="19627268"/>
    <x v="4"/>
    <x v="1"/>
    <x v="0"/>
    <x v="0"/>
    <x v="0"/>
    <x v="0"/>
    <x v="4"/>
    <x v="0"/>
    <x v="1"/>
    <x v="0"/>
    <x v="0"/>
    <x v="0"/>
    <n v="9627268"/>
    <n v="9750000"/>
    <x v="0"/>
    <x v="0"/>
    <x v="0"/>
    <x v="0"/>
    <x v="2"/>
    <n v="48664"/>
    <x v="1"/>
  </r>
  <r>
    <x v="0"/>
    <s v="Northrock Resources Ltd."/>
    <x v="4"/>
    <x v="0"/>
    <x v="4"/>
    <x v="0"/>
    <x v="1"/>
    <n v="10929968"/>
    <x v="9"/>
    <x v="0"/>
    <x v="0"/>
    <x v="0"/>
    <x v="0"/>
    <x v="0"/>
    <x v="3"/>
    <x v="0"/>
    <x v="0"/>
    <x v="0"/>
    <x v="3"/>
    <x v="0"/>
    <n v="9429968"/>
    <n v="9500000"/>
    <x v="0"/>
    <x v="0"/>
    <x v="0"/>
    <x v="0"/>
    <x v="0"/>
    <n v="26085"/>
    <x v="0"/>
  </r>
  <r>
    <x v="2"/>
    <s v="Avista Energy, Inc."/>
    <x v="0"/>
    <x v="0"/>
    <x v="10"/>
    <x v="3"/>
    <x v="1"/>
    <n v="22295069"/>
    <x v="10"/>
    <x v="3"/>
    <x v="0"/>
    <x v="0"/>
    <x v="1"/>
    <x v="0"/>
    <x v="3"/>
    <x v="0"/>
    <x v="3"/>
    <x v="1"/>
    <x v="3"/>
    <x v="0"/>
    <n v="7795069"/>
    <n v="7800000"/>
    <x v="0"/>
    <x v="0"/>
    <x v="0"/>
    <x v="0"/>
    <x v="3"/>
    <n v="55265"/>
    <x v="2"/>
  </r>
  <r>
    <x v="0"/>
    <s v="Northstar Energy"/>
    <x v="2"/>
    <x v="0"/>
    <x v="4"/>
    <x v="0"/>
    <x v="0"/>
    <n v="7037477.9999999991"/>
    <x v="11"/>
    <x v="0"/>
    <x v="0"/>
    <x v="0"/>
    <x v="0"/>
    <x v="0"/>
    <x v="0"/>
    <x v="0"/>
    <x v="0"/>
    <x v="0"/>
    <x v="0"/>
    <x v="0"/>
    <n v="7037477.9999999991"/>
    <n v="7037477.4957698816"/>
    <x v="0"/>
    <x v="0"/>
    <x v="0"/>
    <x v="0"/>
    <x v="0"/>
    <n v="62781"/>
    <x v="0"/>
  </r>
  <r>
    <x v="0"/>
    <s v="Pinnacle Resources Ltd."/>
    <x v="4"/>
    <x v="1"/>
    <x v="5"/>
    <x v="2"/>
    <x v="1"/>
    <n v="10817162"/>
    <x v="3"/>
    <x v="3"/>
    <x v="0"/>
    <x v="0"/>
    <x v="0"/>
    <x v="0"/>
    <x v="4"/>
    <x v="0"/>
    <x v="3"/>
    <x v="0"/>
    <x v="4"/>
    <x v="0"/>
    <n v="5817162"/>
    <n v="6000000"/>
    <x v="0"/>
    <x v="0"/>
    <x v="0"/>
    <x v="0"/>
    <x v="0"/>
    <n v="6192"/>
    <x v="0"/>
  </r>
  <r>
    <x v="1"/>
    <s v="Energen Resources Corporation"/>
    <x v="6"/>
    <x v="1"/>
    <x v="11"/>
    <x v="2"/>
    <x v="1"/>
    <n v="10653856"/>
    <x v="3"/>
    <x v="0"/>
    <x v="0"/>
    <x v="0"/>
    <x v="0"/>
    <x v="0"/>
    <x v="5"/>
    <x v="0"/>
    <x v="0"/>
    <x v="0"/>
    <x v="5"/>
    <x v="0"/>
    <n v="5653856"/>
    <n v="6000000"/>
    <x v="0"/>
    <x v="0"/>
    <x v="0"/>
    <x v="0"/>
    <x v="2"/>
    <n v="65334"/>
    <x v="3"/>
  </r>
  <r>
    <x v="1"/>
    <s v="Breitburn Energy Company LLC"/>
    <x v="5"/>
    <x v="1"/>
    <x v="4"/>
    <x v="2"/>
    <x v="1"/>
    <n v="6662413"/>
    <x v="7"/>
    <x v="3"/>
    <x v="0"/>
    <x v="0"/>
    <x v="2"/>
    <x v="0"/>
    <x v="3"/>
    <x v="0"/>
    <x v="3"/>
    <x v="1"/>
    <x v="4"/>
    <x v="0"/>
    <n v="5162413"/>
    <n v="5200000"/>
    <x v="0"/>
    <x v="0"/>
    <x v="0"/>
    <x v="0"/>
    <x v="2"/>
    <n v="53929"/>
    <x v="2"/>
  </r>
  <r>
    <x v="0"/>
    <s v="Paramount Resources Ltd."/>
    <x v="2"/>
    <x v="0"/>
    <x v="12"/>
    <x v="0"/>
    <x v="1"/>
    <n v="7469515"/>
    <x v="12"/>
    <x v="5"/>
    <x v="0"/>
    <x v="0"/>
    <x v="0"/>
    <x v="0"/>
    <x v="3"/>
    <x v="0"/>
    <x v="5"/>
    <x v="0"/>
    <x v="3"/>
    <x v="0"/>
    <n v="4469515"/>
    <n v="4500000"/>
    <x v="0"/>
    <x v="0"/>
    <x v="0"/>
    <x v="0"/>
    <x v="0"/>
    <n v="33094"/>
    <x v="0"/>
  </r>
  <r>
    <x v="0"/>
    <s v="Rio Alto Exploration Ltd."/>
    <x v="7"/>
    <x v="0"/>
    <x v="13"/>
    <x v="0"/>
    <x v="1"/>
    <n v="14079925"/>
    <x v="4"/>
    <x v="6"/>
    <x v="0"/>
    <x v="0"/>
    <x v="0"/>
    <x v="0"/>
    <x v="3"/>
    <x v="0"/>
    <x v="6"/>
    <x v="0"/>
    <x v="4"/>
    <x v="0"/>
    <n v="4079925"/>
    <n v="4100000"/>
    <x v="0"/>
    <x v="0"/>
    <x v="0"/>
    <x v="0"/>
    <x v="0"/>
    <n v="11328"/>
    <x v="0"/>
  </r>
  <r>
    <x v="1"/>
    <s v="Repap New Brunswick Inc."/>
    <x v="8"/>
    <x v="1"/>
    <x v="14"/>
    <x v="2"/>
    <x v="1"/>
    <n v="6450953"/>
    <x v="13"/>
    <x v="6"/>
    <x v="0"/>
    <x v="0"/>
    <x v="0"/>
    <x v="0"/>
    <x v="4"/>
    <x v="0"/>
    <x v="6"/>
    <x v="0"/>
    <x v="4"/>
    <x v="0"/>
    <n v="3950953"/>
    <n v="4000000"/>
    <x v="0"/>
    <x v="0"/>
    <x v="0"/>
    <x v="0"/>
    <x v="2"/>
    <n v="60051"/>
    <x v="4"/>
  </r>
  <r>
    <x v="0"/>
    <s v="Poco Petroleums Ltd."/>
    <x v="0"/>
    <x v="0"/>
    <x v="14"/>
    <x v="0"/>
    <x v="1"/>
    <n v="13391151"/>
    <x v="4"/>
    <x v="6"/>
    <x v="0"/>
    <x v="0"/>
    <x v="0"/>
    <x v="0"/>
    <x v="4"/>
    <x v="0"/>
    <x v="6"/>
    <x v="0"/>
    <x v="4"/>
    <x v="0"/>
    <n v="3391151"/>
    <n v="3500000"/>
    <x v="0"/>
    <x v="0"/>
    <x v="0"/>
    <x v="0"/>
    <x v="0"/>
    <n v="10253"/>
    <x v="0"/>
  </r>
  <r>
    <x v="1"/>
    <s v="Poco Marketing Ltd."/>
    <x v="0"/>
    <x v="0"/>
    <x v="8"/>
    <x v="0"/>
    <x v="1"/>
    <n v="1437140"/>
    <x v="7"/>
    <x v="3"/>
    <x v="0"/>
    <x v="0"/>
    <x v="0"/>
    <x v="0"/>
    <x v="4"/>
    <x v="0"/>
    <x v="3"/>
    <x v="0"/>
    <x v="4"/>
    <x v="0"/>
    <n v="437140"/>
    <n v="500000"/>
    <x v="0"/>
    <x v="0"/>
    <x v="0"/>
    <x v="0"/>
    <x v="2"/>
    <n v="33369"/>
    <x v="0"/>
  </r>
  <r>
    <x v="2"/>
    <s v="Reliant Energy Services, Inc."/>
    <x v="1"/>
    <x v="0"/>
    <x v="15"/>
    <x v="3"/>
    <x v="1"/>
    <n v="5375371"/>
    <x v="14"/>
    <x v="7"/>
    <x v="0"/>
    <x v="0"/>
    <x v="0"/>
    <x v="0"/>
    <x v="4"/>
    <x v="0"/>
    <x v="7"/>
    <x v="0"/>
    <x v="4"/>
    <x v="0"/>
    <n v="3375371"/>
    <n v="3500000"/>
    <x v="0"/>
    <x v="0"/>
    <x v="0"/>
    <x v="0"/>
    <x v="3"/>
    <n v="65268"/>
    <x v="5"/>
  </r>
  <r>
    <x v="1"/>
    <s v="Phibro Inc."/>
    <x v="6"/>
    <x v="1"/>
    <x v="16"/>
    <x v="2"/>
    <x v="1"/>
    <n v="18179534"/>
    <x v="4"/>
    <x v="3"/>
    <x v="0"/>
    <x v="0"/>
    <x v="3"/>
    <x v="0"/>
    <x v="2"/>
    <x v="0"/>
    <x v="3"/>
    <x v="1"/>
    <x v="2"/>
    <x v="0"/>
    <n v="3179534"/>
    <n v="4000000"/>
    <x v="0"/>
    <x v="0"/>
    <x v="0"/>
    <x v="0"/>
    <x v="2"/>
    <n v="46709"/>
    <x v="2"/>
  </r>
  <r>
    <x v="1"/>
    <s v="Cody Energy LLC"/>
    <x v="2"/>
    <x v="1"/>
    <x v="17"/>
    <x v="2"/>
    <x v="1"/>
    <n v="7144329"/>
    <x v="10"/>
    <x v="3"/>
    <x v="0"/>
    <x v="0"/>
    <x v="0"/>
    <x v="0"/>
    <x v="3"/>
    <x v="0"/>
    <x v="3"/>
    <x v="0"/>
    <x v="3"/>
    <x v="0"/>
    <n v="3144329"/>
    <n v="3200000"/>
    <x v="0"/>
    <x v="0"/>
    <x v="0"/>
    <x v="0"/>
    <x v="2"/>
    <n v="67190"/>
    <x v="1"/>
  </r>
  <r>
    <x v="1"/>
    <s v="Inland Production Company"/>
    <x v="9"/>
    <x v="1"/>
    <x v="17"/>
    <x v="2"/>
    <x v="1"/>
    <n v="2840150"/>
    <x v="11"/>
    <x v="3"/>
    <x v="0"/>
    <x v="0"/>
    <x v="0"/>
    <x v="0"/>
    <x v="3"/>
    <x v="0"/>
    <x v="3"/>
    <x v="0"/>
    <x v="3"/>
    <x v="0"/>
    <n v="2840150"/>
    <n v="2900000"/>
    <x v="0"/>
    <x v="0"/>
    <x v="0"/>
    <x v="0"/>
    <x v="2"/>
    <n v="46498"/>
    <x v="4"/>
  </r>
  <r>
    <x v="0"/>
    <s v="Highridge Exploration Ltd."/>
    <x v="5"/>
    <x v="0"/>
    <x v="17"/>
    <x v="0"/>
    <x v="0"/>
    <n v="3218566"/>
    <x v="15"/>
    <x v="0"/>
    <x v="0"/>
    <x v="0"/>
    <x v="0"/>
    <x v="0"/>
    <x v="6"/>
    <x v="0"/>
    <x v="0"/>
    <x v="0"/>
    <x v="3"/>
    <x v="0"/>
    <n v="2710951.7868020302"/>
    <n v="2741116.7512690355"/>
    <x v="0"/>
    <x v="0"/>
    <x v="0"/>
    <x v="0"/>
    <x v="0"/>
    <n v="31131"/>
    <x v="0"/>
  </r>
  <r>
    <x v="2"/>
    <s v="Entergy Power Marketing Corp."/>
    <x v="2"/>
    <x v="0"/>
    <x v="18"/>
    <x v="3"/>
    <x v="1"/>
    <n v="6582924"/>
    <x v="10"/>
    <x v="8"/>
    <x v="0"/>
    <x v="0"/>
    <x v="0"/>
    <x v="0"/>
    <x v="4"/>
    <x v="0"/>
    <x v="8"/>
    <x v="0"/>
    <x v="4"/>
    <x v="0"/>
    <n v="2582924"/>
    <n v="2750000"/>
    <x v="0"/>
    <x v="0"/>
    <x v="0"/>
    <x v="0"/>
    <x v="3"/>
    <n v="50848"/>
    <x v="6"/>
  </r>
  <r>
    <x v="1"/>
    <s v="Titan Resources, LP"/>
    <x v="4"/>
    <x v="1"/>
    <x v="7"/>
    <x v="2"/>
    <x v="1"/>
    <n v="3222861"/>
    <x v="16"/>
    <x v="3"/>
    <x v="0"/>
    <x v="0"/>
    <x v="0"/>
    <x v="0"/>
    <x v="3"/>
    <x v="0"/>
    <x v="3"/>
    <x v="0"/>
    <x v="5"/>
    <x v="0"/>
    <n v="2472861"/>
    <n v="2500000"/>
    <x v="0"/>
    <x v="0"/>
    <x v="0"/>
    <x v="0"/>
    <x v="2"/>
    <n v="45791"/>
    <x v="7"/>
  </r>
  <r>
    <x v="1"/>
    <s v="Lyco Energy Corporation"/>
    <x v="9"/>
    <x v="1"/>
    <x v="19"/>
    <x v="2"/>
    <x v="1"/>
    <n v="2174531"/>
    <x v="11"/>
    <x v="3"/>
    <x v="0"/>
    <x v="0"/>
    <x v="0"/>
    <x v="0"/>
    <x v="7"/>
    <x v="0"/>
    <x v="3"/>
    <x v="0"/>
    <x v="4"/>
    <x v="0"/>
    <n v="2174531"/>
    <n v="2175000"/>
    <x v="0"/>
    <x v="0"/>
    <x v="0"/>
    <x v="0"/>
    <x v="2"/>
    <n v="45656"/>
    <x v="4"/>
  </r>
  <r>
    <x v="2"/>
    <s v="Mieco, Inc."/>
    <x v="0"/>
    <x v="0"/>
    <x v="20"/>
    <x v="3"/>
    <x v="1"/>
    <n v="7038644"/>
    <x v="3"/>
    <x v="6"/>
    <x v="0"/>
    <x v="0"/>
    <x v="0"/>
    <x v="0"/>
    <x v="4"/>
    <x v="0"/>
    <x v="6"/>
    <x v="0"/>
    <x v="4"/>
    <x v="0"/>
    <n v="2038644"/>
    <n v="2250000"/>
    <x v="0"/>
    <x v="0"/>
    <x v="0"/>
    <x v="0"/>
    <x v="3"/>
    <n v="49333"/>
    <x v="6"/>
  </r>
  <r>
    <x v="0"/>
    <s v="Gulf Canada Resources Limited"/>
    <x v="7"/>
    <x v="1"/>
    <x v="21"/>
    <x v="2"/>
    <x v="1"/>
    <n v="6034044"/>
    <x v="10"/>
    <x v="4"/>
    <x v="0"/>
    <x v="0"/>
    <x v="0"/>
    <x v="0"/>
    <x v="6"/>
    <x v="0"/>
    <x v="4"/>
    <x v="0"/>
    <x v="6"/>
    <x v="0"/>
    <n v="2034044"/>
    <n v="2050000"/>
    <x v="0"/>
    <x v="0"/>
    <x v="0"/>
    <x v="0"/>
    <x v="0"/>
    <n v="11111"/>
    <x v="0"/>
  </r>
  <r>
    <x v="1"/>
    <s v="Queen Sand Resources, Inc."/>
    <x v="9"/>
    <x v="1"/>
    <x v="12"/>
    <x v="2"/>
    <x v="1"/>
    <n v="1887442"/>
    <x v="11"/>
    <x v="3"/>
    <x v="0"/>
    <x v="0"/>
    <x v="0"/>
    <x v="0"/>
    <x v="3"/>
    <x v="0"/>
    <x v="3"/>
    <x v="0"/>
    <x v="3"/>
    <x v="0"/>
    <n v="1887442"/>
    <n v="1900000"/>
    <x v="0"/>
    <x v="0"/>
    <x v="0"/>
    <x v="0"/>
    <x v="2"/>
    <n v="55585"/>
    <x v="4"/>
  </r>
  <r>
    <x v="1"/>
    <s v="Torch Energy Marketing Inc."/>
    <x v="8"/>
    <x v="1"/>
    <x v="22"/>
    <x v="2"/>
    <x v="1"/>
    <n v="3015446"/>
    <x v="17"/>
    <x v="3"/>
    <x v="0"/>
    <x v="0"/>
    <x v="4"/>
    <x v="0"/>
    <x v="4"/>
    <x v="0"/>
    <x v="3"/>
    <x v="1"/>
    <x v="4"/>
    <x v="0"/>
    <n v="1865446"/>
    <n v="2000000"/>
    <x v="0"/>
    <x v="0"/>
    <x v="0"/>
    <x v="0"/>
    <x v="2"/>
    <n v="3089"/>
    <x v="1"/>
  </r>
  <r>
    <x v="0"/>
    <s v="Penn West Petroleum"/>
    <x v="4"/>
    <x v="0"/>
    <x v="12"/>
    <x v="0"/>
    <x v="0"/>
    <n v="5240747"/>
    <x v="6"/>
    <x v="3"/>
    <x v="0"/>
    <x v="0"/>
    <x v="0"/>
    <x v="0"/>
    <x v="4"/>
    <x v="0"/>
    <x v="3"/>
    <x v="0"/>
    <x v="4"/>
    <x v="0"/>
    <n v="1856652.2453468698"/>
    <n v="1861252.1150592216"/>
    <x v="0"/>
    <x v="0"/>
    <x v="0"/>
    <x v="0"/>
    <x v="0"/>
    <n v="58798"/>
    <x v="0"/>
  </r>
  <r>
    <x v="1"/>
    <s v="Goldman Sachs Capital Markets, L.P."/>
    <x v="3"/>
    <x v="1"/>
    <x v="23"/>
    <x v="2"/>
    <x v="1"/>
    <n v="11697274"/>
    <x v="4"/>
    <x v="3"/>
    <x v="0"/>
    <x v="0"/>
    <x v="0"/>
    <x v="0"/>
    <x v="8"/>
    <x v="2"/>
    <x v="3"/>
    <x v="1"/>
    <x v="7"/>
    <x v="2"/>
    <n v="1697274"/>
    <n v="1700000"/>
    <x v="0"/>
    <x v="0"/>
    <x v="0"/>
    <x v="0"/>
    <x v="2"/>
    <n v="56359"/>
    <x v="2"/>
  </r>
  <r>
    <x v="0"/>
    <s v="Merit Energy Ltd."/>
    <x v="5"/>
    <x v="0"/>
    <x v="7"/>
    <x v="0"/>
    <x v="1"/>
    <n v="3150698"/>
    <x v="9"/>
    <x v="3"/>
    <x v="0"/>
    <x v="0"/>
    <x v="0"/>
    <x v="0"/>
    <x v="0"/>
    <x v="0"/>
    <x v="3"/>
    <x v="0"/>
    <x v="0"/>
    <x v="0"/>
    <n v="1650698"/>
    <n v="1650698"/>
    <x v="0"/>
    <x v="0"/>
    <x v="0"/>
    <x v="0"/>
    <x v="0"/>
    <n v="56749"/>
    <x v="0"/>
  </r>
  <r>
    <x v="0"/>
    <s v="Engage Energy Canada L.P."/>
    <x v="0"/>
    <x v="0"/>
    <x v="24"/>
    <x v="0"/>
    <x v="0"/>
    <n v="1478893"/>
    <x v="11"/>
    <x v="1"/>
    <x v="0"/>
    <x v="0"/>
    <x v="0"/>
    <x v="0"/>
    <x v="0"/>
    <x v="0"/>
    <x v="1"/>
    <x v="0"/>
    <x v="0"/>
    <x v="0"/>
    <n v="1478893"/>
    <n v="1478892.7241962776"/>
    <x v="0"/>
    <x v="0"/>
    <x v="0"/>
    <x v="0"/>
    <x v="0"/>
    <n v="53341"/>
    <x v="2"/>
  </r>
  <r>
    <x v="2"/>
    <s v="Merchant Energy Group of the Americas, Inc."/>
    <x v="1"/>
    <x v="0"/>
    <x v="25"/>
    <x v="1"/>
    <x v="2"/>
    <n v="5406753"/>
    <x v="10"/>
    <x v="1"/>
    <x v="0"/>
    <x v="0"/>
    <x v="0"/>
    <x v="0"/>
    <x v="1"/>
    <x v="1"/>
    <x v="1"/>
    <x v="0"/>
    <x v="1"/>
    <x v="1"/>
    <n v="1406753"/>
    <n v="1500000"/>
    <x v="1"/>
    <x v="1"/>
    <x v="1"/>
    <x v="1"/>
    <x v="1"/>
    <m/>
    <x v="6"/>
  </r>
  <r>
    <x v="0"/>
    <s v="Talisman Energy Inc."/>
    <x v="1"/>
    <x v="0"/>
    <x v="26"/>
    <x v="0"/>
    <x v="1"/>
    <n v="21140170"/>
    <x v="18"/>
    <x v="9"/>
    <x v="0"/>
    <x v="0"/>
    <x v="0"/>
    <x v="0"/>
    <x v="4"/>
    <x v="0"/>
    <x v="9"/>
    <x v="0"/>
    <x v="4"/>
    <x v="0"/>
    <n v="1140170"/>
    <n v="1250000"/>
    <x v="0"/>
    <x v="0"/>
    <x v="0"/>
    <x v="0"/>
    <x v="0"/>
    <n v="6218"/>
    <x v="0"/>
  </r>
  <r>
    <x v="0"/>
    <s v="Bearspaw Petroleum Ltd."/>
    <x v="2"/>
    <x v="0"/>
    <x v="12"/>
    <x v="0"/>
    <x v="1"/>
    <n v="1296404"/>
    <x v="19"/>
    <x v="3"/>
    <x v="0"/>
    <x v="0"/>
    <x v="0"/>
    <x v="0"/>
    <x v="9"/>
    <x v="0"/>
    <x v="3"/>
    <x v="0"/>
    <x v="4"/>
    <x v="0"/>
    <n v="1096404"/>
    <n v="1110000"/>
    <x v="0"/>
    <x v="0"/>
    <x v="0"/>
    <x v="0"/>
    <x v="0"/>
    <n v="26298"/>
    <x v="0"/>
  </r>
  <r>
    <x v="1"/>
    <s v="PG&amp;E Energy Trading, Canada Corporation"/>
    <x v="6"/>
    <x v="0"/>
    <x v="17"/>
    <x v="0"/>
    <x v="1"/>
    <n v="3575515"/>
    <x v="13"/>
    <x v="10"/>
    <x v="0"/>
    <x v="0"/>
    <x v="0"/>
    <x v="0"/>
    <x v="4"/>
    <x v="0"/>
    <x v="10"/>
    <x v="0"/>
    <x v="4"/>
    <x v="0"/>
    <n v="1075515"/>
    <n v="1250000"/>
    <x v="0"/>
    <x v="0"/>
    <x v="0"/>
    <x v="0"/>
    <x v="2"/>
    <n v="54438"/>
    <x v="8"/>
  </r>
  <r>
    <x v="1"/>
    <s v="Sheridan Energy, Inc."/>
    <x v="2"/>
    <x v="1"/>
    <x v="27"/>
    <x v="2"/>
    <x v="1"/>
    <n v="3165048"/>
    <x v="20"/>
    <x v="3"/>
    <x v="0"/>
    <x v="0"/>
    <x v="5"/>
    <x v="0"/>
    <x v="4"/>
    <x v="0"/>
    <x v="3"/>
    <x v="1"/>
    <x v="4"/>
    <x v="0"/>
    <n v="1065048"/>
    <n v="1250000"/>
    <x v="0"/>
    <x v="0"/>
    <x v="0"/>
    <x v="0"/>
    <x v="2"/>
    <n v="57423"/>
    <x v="1"/>
  </r>
  <r>
    <x v="1"/>
    <s v="Pioneer Natural Resources USA, Inc."/>
    <x v="5"/>
    <x v="1"/>
    <x v="7"/>
    <x v="2"/>
    <x v="1"/>
    <n v="6036320"/>
    <x v="3"/>
    <x v="3"/>
    <x v="0"/>
    <x v="0"/>
    <x v="0"/>
    <x v="0"/>
    <x v="4"/>
    <x v="0"/>
    <x v="3"/>
    <x v="0"/>
    <x v="5"/>
    <x v="0"/>
    <n v="1036320"/>
    <n v="1250000"/>
    <x v="0"/>
    <x v="0"/>
    <x v="0"/>
    <x v="0"/>
    <x v="2"/>
    <n v="55776"/>
    <x v="9"/>
  </r>
  <r>
    <x v="1"/>
    <s v="Petroglyph Energy, Inc."/>
    <x v="9"/>
    <x v="1"/>
    <x v="19"/>
    <x v="2"/>
    <x v="1"/>
    <n v="1117097"/>
    <x v="21"/>
    <x v="1"/>
    <x v="0"/>
    <x v="0"/>
    <x v="0"/>
    <x v="0"/>
    <x v="0"/>
    <x v="0"/>
    <x v="1"/>
    <x v="0"/>
    <x v="0"/>
    <x v="0"/>
    <n v="1017097"/>
    <n v="1017097"/>
    <x v="0"/>
    <x v="0"/>
    <x v="0"/>
    <x v="0"/>
    <x v="2"/>
    <n v="64758"/>
    <x v="1"/>
  </r>
  <r>
    <x v="1"/>
    <s v="Black Stone Holdings Partnership"/>
    <x v="2"/>
    <x v="1"/>
    <x v="5"/>
    <x v="2"/>
    <x v="1"/>
    <n v="1179342"/>
    <x v="19"/>
    <x v="0"/>
    <x v="0"/>
    <x v="0"/>
    <x v="0"/>
    <x v="0"/>
    <x v="4"/>
    <x v="0"/>
    <x v="0"/>
    <x v="0"/>
    <x v="4"/>
    <x v="0"/>
    <n v="979342"/>
    <n v="1000000"/>
    <x v="0"/>
    <x v="0"/>
    <x v="0"/>
    <x v="0"/>
    <x v="2"/>
    <n v="26224"/>
    <x v="10"/>
  </r>
  <r>
    <x v="1"/>
    <s v="Tejas Gas Marketing, LLC"/>
    <x v="4"/>
    <x v="1"/>
    <x v="28"/>
    <x v="2"/>
    <x v="1"/>
    <n v="2826833"/>
    <x v="14"/>
    <x v="0"/>
    <x v="0"/>
    <x v="0"/>
    <x v="0"/>
    <x v="0"/>
    <x v="4"/>
    <x v="0"/>
    <x v="0"/>
    <x v="0"/>
    <x v="4"/>
    <x v="0"/>
    <n v="826833"/>
    <n v="1000000"/>
    <x v="0"/>
    <x v="0"/>
    <x v="0"/>
    <x v="0"/>
    <x v="2"/>
    <n v="58822"/>
    <x v="10"/>
  </r>
  <r>
    <x v="1"/>
    <s v="Westport Oil &amp; Gas Company, Inc."/>
    <x v="2"/>
    <x v="1"/>
    <x v="4"/>
    <x v="2"/>
    <x v="1"/>
    <n v="2236428"/>
    <x v="9"/>
    <x v="3"/>
    <x v="0"/>
    <x v="0"/>
    <x v="0"/>
    <x v="0"/>
    <x v="4"/>
    <x v="0"/>
    <x v="3"/>
    <x v="0"/>
    <x v="4"/>
    <x v="0"/>
    <n v="736428"/>
    <n v="750000"/>
    <x v="0"/>
    <x v="0"/>
    <x v="0"/>
    <x v="0"/>
    <x v="2"/>
    <n v="51275"/>
    <x v="2"/>
  </r>
  <r>
    <x v="1"/>
    <s v="Aspect Resources, LLC"/>
    <x v="5"/>
    <x v="1"/>
    <x v="17"/>
    <x v="2"/>
    <x v="1"/>
    <n v="2235619"/>
    <x v="9"/>
    <x v="1"/>
    <x v="0"/>
    <x v="0"/>
    <x v="0"/>
    <x v="0"/>
    <x v="4"/>
    <x v="0"/>
    <x v="1"/>
    <x v="0"/>
    <x v="0"/>
    <x v="0"/>
    <n v="735619"/>
    <n v="750000"/>
    <x v="0"/>
    <x v="0"/>
    <x v="0"/>
    <x v="0"/>
    <x v="2"/>
    <n v="55286"/>
    <x v="1"/>
  </r>
  <r>
    <x v="0"/>
    <s v="Velvet Exploration Co. Ltd."/>
    <x v="8"/>
    <x v="0"/>
    <x v="7"/>
    <x v="0"/>
    <x v="0"/>
    <n v="1357877"/>
    <x v="22"/>
    <x v="1"/>
    <x v="0"/>
    <x v="0"/>
    <x v="2"/>
    <x v="0"/>
    <x v="6"/>
    <x v="0"/>
    <x v="1"/>
    <x v="1"/>
    <x v="0"/>
    <x v="0"/>
    <n v="688672.26226734347"/>
    <n v="879864.63620981388"/>
    <x v="0"/>
    <x v="0"/>
    <x v="0"/>
    <x v="0"/>
    <x v="0"/>
    <n v="58164"/>
    <x v="0"/>
  </r>
  <r>
    <x v="2"/>
    <s v="Smurfit-Stone Container Corporation"/>
    <x v="5"/>
    <x v="0"/>
    <x v="12"/>
    <x v="3"/>
    <x v="1"/>
    <n v="1576036"/>
    <x v="7"/>
    <x v="7"/>
    <x v="0"/>
    <x v="0"/>
    <x v="0"/>
    <x v="0"/>
    <x v="4"/>
    <x v="0"/>
    <x v="7"/>
    <x v="0"/>
    <x v="4"/>
    <x v="0"/>
    <n v="576036"/>
    <n v="750000"/>
    <x v="0"/>
    <x v="0"/>
    <x v="0"/>
    <x v="0"/>
    <x v="3"/>
    <n v="66283"/>
    <x v="9"/>
  </r>
  <r>
    <x v="0"/>
    <s v="Suncor Energy Inc."/>
    <x v="1"/>
    <x v="0"/>
    <x v="0"/>
    <x v="0"/>
    <x v="0"/>
    <n v="7188452.9999999991"/>
    <x v="23"/>
    <x v="3"/>
    <x v="0"/>
    <x v="0"/>
    <x v="0"/>
    <x v="0"/>
    <x v="4"/>
    <x v="0"/>
    <x v="3"/>
    <x v="0"/>
    <x v="4"/>
    <x v="0"/>
    <n v="420263.49069373868"/>
    <n v="507614.21319796954"/>
    <x v="0"/>
    <x v="0"/>
    <x v="0"/>
    <x v="0"/>
    <x v="0"/>
    <n v="54253"/>
    <x v="0"/>
  </r>
  <r>
    <x v="1"/>
    <s v="Vista Energy Resources, Inc."/>
    <x v="5"/>
    <x v="1"/>
    <x v="5"/>
    <x v="2"/>
    <x v="1"/>
    <n v="911667"/>
    <x v="20"/>
    <x v="3"/>
    <x v="0"/>
    <x v="0"/>
    <x v="0"/>
    <x v="0"/>
    <x v="4"/>
    <x v="0"/>
    <x v="3"/>
    <x v="0"/>
    <x v="4"/>
    <x v="0"/>
    <n v="411667"/>
    <n v="500000"/>
    <x v="0"/>
    <x v="0"/>
    <x v="0"/>
    <x v="0"/>
    <x v="2"/>
    <n v="64652"/>
    <x v="1"/>
  </r>
  <r>
    <x v="0"/>
    <s v="Newport Petroleum Corporation"/>
    <x v="2"/>
    <x v="0"/>
    <x v="12"/>
    <x v="0"/>
    <x v="1"/>
    <n v="5336709"/>
    <x v="3"/>
    <x v="3"/>
    <x v="0"/>
    <x v="0"/>
    <x v="0"/>
    <x v="0"/>
    <x v="4"/>
    <x v="0"/>
    <x v="3"/>
    <x v="0"/>
    <x v="4"/>
    <x v="0"/>
    <n v="336709"/>
    <n v="500000"/>
    <x v="0"/>
    <x v="0"/>
    <x v="0"/>
    <x v="0"/>
    <x v="0"/>
    <n v="54277"/>
    <x v="0"/>
  </r>
  <r>
    <x v="1"/>
    <s v="MarkWest Hydrocarbon, Inc."/>
    <x v="5"/>
    <x v="1"/>
    <x v="3"/>
    <x v="2"/>
    <x v="1"/>
    <n v="1008429"/>
    <x v="20"/>
    <x v="3"/>
    <x v="0"/>
    <x v="0"/>
    <x v="6"/>
    <x v="0"/>
    <x v="3"/>
    <x v="0"/>
    <x v="3"/>
    <x v="1"/>
    <x v="3"/>
    <x v="0"/>
    <n v="308429"/>
    <n v="400000"/>
    <x v="0"/>
    <x v="0"/>
    <x v="0"/>
    <x v="0"/>
    <x v="2"/>
    <n v="51880"/>
    <x v="1"/>
  </r>
  <r>
    <x v="2"/>
    <s v="Phibro Power LLC"/>
    <x v="6"/>
    <x v="0"/>
    <x v="24"/>
    <x v="3"/>
    <x v="1"/>
    <n v="4483288"/>
    <x v="7"/>
    <x v="11"/>
    <x v="0"/>
    <x v="0"/>
    <x v="7"/>
    <x v="0"/>
    <x v="4"/>
    <x v="0"/>
    <x v="11"/>
    <x v="1"/>
    <x v="4"/>
    <x v="0"/>
    <n v="233288"/>
    <n v="250000"/>
    <x v="0"/>
    <x v="0"/>
    <x v="0"/>
    <x v="0"/>
    <x v="3"/>
    <n v="70598"/>
    <x v="2"/>
  </r>
  <r>
    <x v="1"/>
    <s v="Merrill Lynch Capital Services, Inc."/>
    <x v="3"/>
    <x v="1"/>
    <x v="29"/>
    <x v="2"/>
    <x v="1"/>
    <n v="10216557"/>
    <x v="4"/>
    <x v="3"/>
    <x v="0"/>
    <x v="0"/>
    <x v="0"/>
    <x v="0"/>
    <x v="3"/>
    <x v="0"/>
    <x v="3"/>
    <x v="2"/>
    <x v="3"/>
    <x v="0"/>
    <n v="216557"/>
    <n v="300000"/>
    <x v="0"/>
    <x v="2"/>
    <x v="0"/>
    <x v="0"/>
    <x v="2"/>
    <n v="2148"/>
    <x v="9"/>
  </r>
  <r>
    <x v="1"/>
    <s v="Vessels Hydrocarbons, Inc."/>
    <x v="8"/>
    <x v="1"/>
    <x v="12"/>
    <x v="2"/>
    <x v="1"/>
    <n v="181445"/>
    <x v="11"/>
    <x v="3"/>
    <x v="0"/>
    <x v="0"/>
    <x v="0"/>
    <x v="0"/>
    <x v="4"/>
    <x v="0"/>
    <x v="3"/>
    <x v="0"/>
    <x v="4"/>
    <x v="0"/>
    <n v="181445"/>
    <n v="250000"/>
    <x v="0"/>
    <x v="0"/>
    <x v="0"/>
    <x v="0"/>
    <x v="2"/>
    <n v="49347"/>
    <x v="4"/>
  </r>
  <r>
    <x v="1"/>
    <s v="Clark Oil Trading Company"/>
    <x v="8"/>
    <x v="1"/>
    <x v="22"/>
    <x v="2"/>
    <x v="1"/>
    <n v="2158314"/>
    <x v="21"/>
    <x v="3"/>
    <x v="0"/>
    <x v="0"/>
    <x v="8"/>
    <x v="0"/>
    <x v="3"/>
    <x v="0"/>
    <x v="3"/>
    <x v="1"/>
    <x v="3"/>
    <x v="0"/>
    <n v="158314"/>
    <n v="200000"/>
    <x v="0"/>
    <x v="0"/>
    <x v="0"/>
    <x v="0"/>
    <x v="2"/>
    <n v="64"/>
    <x v="2"/>
  </r>
  <r>
    <x v="1"/>
    <s v="Spring Resources, Inc."/>
    <x v="8"/>
    <x v="1"/>
    <x v="12"/>
    <x v="2"/>
    <x v="1"/>
    <n v="398498"/>
    <x v="11"/>
    <x v="1"/>
    <x v="0"/>
    <x v="0"/>
    <x v="9"/>
    <x v="0"/>
    <x v="3"/>
    <x v="0"/>
    <x v="1"/>
    <x v="1"/>
    <x v="0"/>
    <x v="0"/>
    <n v="148498"/>
    <n v="200000"/>
    <x v="0"/>
    <x v="0"/>
    <x v="0"/>
    <x v="0"/>
    <x v="2"/>
    <n v="62072"/>
    <x v="2"/>
  </r>
  <r>
    <x v="1"/>
    <s v="NGTS LLC"/>
    <x v="7"/>
    <x v="1"/>
    <x v="4"/>
    <x v="2"/>
    <x v="1"/>
    <n v="1107605"/>
    <x v="11"/>
    <x v="3"/>
    <x v="0"/>
    <x v="0"/>
    <x v="4"/>
    <x v="0"/>
    <x v="4"/>
    <x v="0"/>
    <x v="3"/>
    <x v="1"/>
    <x v="4"/>
    <x v="0"/>
    <n v="107605"/>
    <n v="250000"/>
    <x v="0"/>
    <x v="0"/>
    <x v="0"/>
    <x v="0"/>
    <x v="2"/>
    <n v="57700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  <s v="Canadian Natural Resources Ltd."/>
    <x v="0"/>
    <x v="0"/>
    <x v="0"/>
    <x v="0"/>
    <x v="0"/>
    <n v="76352493"/>
    <x v="0"/>
    <x v="0"/>
    <x v="0"/>
    <x v="0"/>
    <x v="0"/>
    <x v="0"/>
    <x v="0"/>
    <x v="0"/>
    <x v="0"/>
    <x v="0"/>
    <x v="0"/>
    <x v="0"/>
    <n v="74993335.67753993"/>
    <n v="74993335.372069314"/>
    <x v="0"/>
    <x v="0"/>
    <x v="0"/>
    <x v="0"/>
    <x v="0"/>
    <n v="6175"/>
    <x v="0"/>
  </r>
  <r>
    <x v="0"/>
    <s v="Canadian Natural Resources Ltd."/>
    <x v="0"/>
    <x v="1"/>
    <x v="1"/>
    <x v="0"/>
    <x v="0"/>
    <n v="25036798.504926946"/>
    <x v="1"/>
    <x v="0"/>
    <x v="0"/>
    <x v="0"/>
    <x v="0"/>
    <x v="0"/>
    <x v="0"/>
    <x v="0"/>
    <x v="0"/>
    <x v="0"/>
    <x v="0"/>
    <x v="0"/>
    <n v="20279747.876316685"/>
    <n v="23677641.182466872"/>
    <x v="0"/>
    <x v="0"/>
    <x v="0"/>
    <x v="0"/>
    <x v="0"/>
    <n v="6175"/>
    <x v="0"/>
  </r>
  <r>
    <x v="0"/>
    <s v="Petro-Canada Oil and Gas"/>
    <x v="1"/>
    <x v="0"/>
    <x v="2"/>
    <x v="0"/>
    <x v="1"/>
    <n v="57153088"/>
    <x v="2"/>
    <x v="1"/>
    <x v="0"/>
    <x v="0"/>
    <x v="0"/>
    <x v="0"/>
    <x v="1"/>
    <x v="0"/>
    <x v="1"/>
    <x v="0"/>
    <x v="1"/>
    <x v="0"/>
    <n v="32153088"/>
    <n v="33000000"/>
    <x v="0"/>
    <x v="0"/>
    <x v="0"/>
    <x v="0"/>
    <x v="0"/>
    <n v="52868"/>
    <x v="0"/>
  </r>
  <r>
    <x v="0"/>
    <s v="Encal Energy Ltd."/>
    <x v="2"/>
    <x v="0"/>
    <x v="3"/>
    <x v="0"/>
    <x v="1"/>
    <n v="19979471"/>
    <x v="3"/>
    <x v="2"/>
    <x v="0"/>
    <x v="0"/>
    <x v="0"/>
    <x v="0"/>
    <x v="2"/>
    <x v="0"/>
    <x v="2"/>
    <x v="0"/>
    <x v="2"/>
    <x v="0"/>
    <n v="14979471"/>
    <n v="15000000"/>
    <x v="0"/>
    <x v="0"/>
    <x v="0"/>
    <x v="0"/>
    <x v="0"/>
    <n v="11105"/>
    <x v="0"/>
  </r>
  <r>
    <x v="0"/>
    <s v="Marathon Canada Limited"/>
    <x v="0"/>
    <x v="0"/>
    <x v="4"/>
    <x v="0"/>
    <x v="0"/>
    <n v="15017061.000000002"/>
    <x v="4"/>
    <x v="0"/>
    <x v="0"/>
    <x v="0"/>
    <x v="0"/>
    <x v="0"/>
    <x v="0"/>
    <x v="0"/>
    <x v="0"/>
    <x v="0"/>
    <x v="0"/>
    <x v="0"/>
    <n v="12978325.016309889"/>
    <n v="12978324.838600069"/>
    <x v="0"/>
    <x v="0"/>
    <x v="0"/>
    <x v="0"/>
    <x v="0"/>
    <n v="63541"/>
    <x v="0"/>
  </r>
  <r>
    <x v="0"/>
    <s v="Beau Canada Exploration Ltd."/>
    <x v="2"/>
    <x v="0"/>
    <x v="5"/>
    <x v="0"/>
    <x v="0"/>
    <n v="15925796"/>
    <x v="5"/>
    <x v="2"/>
    <x v="0"/>
    <x v="0"/>
    <x v="0"/>
    <x v="0"/>
    <x v="3"/>
    <x v="0"/>
    <x v="2"/>
    <x v="0"/>
    <x v="3"/>
    <x v="0"/>
    <n v="12527902.693849813"/>
    <n v="12572205.232755693"/>
    <x v="0"/>
    <x v="0"/>
    <x v="0"/>
    <x v="0"/>
    <x v="0"/>
    <n v="6194"/>
    <x v="0"/>
  </r>
  <r>
    <x v="0"/>
    <s v="Beau Canada Exploration Ltd."/>
    <x v="2"/>
    <x v="1"/>
    <x v="5"/>
    <x v="1"/>
    <x v="1"/>
    <n v="7536715"/>
    <x v="6"/>
    <x v="2"/>
    <x v="0"/>
    <x v="0"/>
    <x v="0"/>
    <x v="0"/>
    <x v="3"/>
    <x v="0"/>
    <x v="2"/>
    <x v="0"/>
    <x v="3"/>
    <x v="0"/>
    <n v="6536715"/>
    <n v="6750000"/>
    <x v="0"/>
    <x v="0"/>
    <x v="0"/>
    <x v="0"/>
    <x v="0"/>
    <n v="6194"/>
    <x v="0"/>
  </r>
  <r>
    <x v="1"/>
    <s v="Times Mirror Company, The"/>
    <x v="3"/>
    <x v="1"/>
    <x v="6"/>
    <x v="1"/>
    <x v="1"/>
    <n v="22403359"/>
    <x v="7"/>
    <x v="2"/>
    <x v="0"/>
    <x v="0"/>
    <x v="0"/>
    <x v="0"/>
    <x v="3"/>
    <x v="0"/>
    <x v="2"/>
    <x v="0"/>
    <x v="3"/>
    <x v="0"/>
    <n v="12403359"/>
    <n v="12500000"/>
    <x v="0"/>
    <x v="0"/>
    <x v="0"/>
    <x v="0"/>
    <x v="1"/>
    <n v="5507"/>
    <x v="1"/>
  </r>
  <r>
    <x v="1"/>
    <s v="Barrett Resources Corporation"/>
    <x v="4"/>
    <x v="1"/>
    <x v="7"/>
    <x v="1"/>
    <x v="1"/>
    <n v="16343331"/>
    <x v="3"/>
    <x v="0"/>
    <x v="0"/>
    <x v="0"/>
    <x v="0"/>
    <x v="0"/>
    <x v="2"/>
    <x v="0"/>
    <x v="0"/>
    <x v="0"/>
    <x v="2"/>
    <x v="0"/>
    <n v="11343331"/>
    <n v="11400000"/>
    <x v="0"/>
    <x v="0"/>
    <x v="0"/>
    <x v="0"/>
    <x v="1"/>
    <n v="687"/>
    <x v="1"/>
  </r>
  <r>
    <x v="0"/>
    <s v="Rigel Oil &amp; Gas Ltd."/>
    <x v="4"/>
    <x v="0"/>
    <x v="8"/>
    <x v="0"/>
    <x v="0"/>
    <n v="13736109"/>
    <x v="5"/>
    <x v="2"/>
    <x v="0"/>
    <x v="0"/>
    <x v="0"/>
    <x v="0"/>
    <x v="2"/>
    <x v="0"/>
    <x v="2"/>
    <x v="0"/>
    <x v="2"/>
    <x v="0"/>
    <n v="10338215.693849813"/>
    <n v="10397553.516819572"/>
    <x v="0"/>
    <x v="0"/>
    <x v="0"/>
    <x v="0"/>
    <x v="0"/>
    <n v="11152"/>
    <x v="0"/>
  </r>
  <r>
    <x v="1"/>
    <s v="Cross Timbers Oil Company"/>
    <x v="2"/>
    <x v="0"/>
    <x v="9"/>
    <x v="0"/>
    <x v="1"/>
    <n v="13485149"/>
    <x v="8"/>
    <x v="3"/>
    <x v="0"/>
    <x v="0"/>
    <x v="0"/>
    <x v="0"/>
    <x v="2"/>
    <x v="0"/>
    <x v="3"/>
    <x v="0"/>
    <x v="2"/>
    <x v="0"/>
    <n v="7485149"/>
    <n v="7500000"/>
    <x v="0"/>
    <x v="0"/>
    <x v="0"/>
    <x v="0"/>
    <x v="1"/>
    <n v="4156"/>
    <x v="1"/>
  </r>
  <r>
    <x v="0"/>
    <s v="Northstar Energy"/>
    <x v="2"/>
    <x v="0"/>
    <x v="6"/>
    <x v="0"/>
    <x v="0"/>
    <n v="6835588.0000000009"/>
    <x v="9"/>
    <x v="0"/>
    <x v="0"/>
    <x v="0"/>
    <x v="0"/>
    <x v="0"/>
    <x v="0"/>
    <x v="0"/>
    <x v="0"/>
    <x v="0"/>
    <x v="0"/>
    <x v="0"/>
    <n v="6835588.0000000009"/>
    <n v="6835587.4957526335"/>
    <x v="0"/>
    <x v="0"/>
    <x v="0"/>
    <x v="0"/>
    <x v="0"/>
    <n v="62781"/>
    <x v="0"/>
  </r>
  <r>
    <x v="2"/>
    <s v="Avista Energy, Inc."/>
    <x v="0"/>
    <x v="0"/>
    <x v="10"/>
    <x v="2"/>
    <x v="1"/>
    <n v="21197637"/>
    <x v="10"/>
    <x v="2"/>
    <x v="0"/>
    <x v="0"/>
    <x v="1"/>
    <x v="0"/>
    <x v="2"/>
    <x v="0"/>
    <x v="2"/>
    <x v="1"/>
    <x v="2"/>
    <x v="0"/>
    <n v="6697637"/>
    <n v="6700000"/>
    <x v="0"/>
    <x v="0"/>
    <x v="0"/>
    <x v="0"/>
    <x v="2"/>
    <n v="55265"/>
    <x v="2"/>
  </r>
  <r>
    <x v="0"/>
    <s v="Paramount Resources Ltd."/>
    <x v="2"/>
    <x v="0"/>
    <x v="8"/>
    <x v="0"/>
    <x v="1"/>
    <n v="8387780"/>
    <x v="11"/>
    <x v="4"/>
    <x v="0"/>
    <x v="0"/>
    <x v="0"/>
    <x v="0"/>
    <x v="2"/>
    <x v="0"/>
    <x v="4"/>
    <x v="0"/>
    <x v="2"/>
    <x v="0"/>
    <n v="5387780"/>
    <n v="5400000"/>
    <x v="0"/>
    <x v="0"/>
    <x v="0"/>
    <x v="0"/>
    <x v="0"/>
    <n v="33094"/>
    <x v="0"/>
  </r>
  <r>
    <x v="0"/>
    <s v="Pinnacle Resources Ltd."/>
    <x v="4"/>
    <x v="1"/>
    <x v="4"/>
    <x v="1"/>
    <x v="1"/>
    <n v="10182502"/>
    <x v="3"/>
    <x v="2"/>
    <x v="0"/>
    <x v="0"/>
    <x v="0"/>
    <x v="0"/>
    <x v="3"/>
    <x v="0"/>
    <x v="2"/>
    <x v="0"/>
    <x v="3"/>
    <x v="0"/>
    <n v="5182502"/>
    <n v="5250000"/>
    <x v="0"/>
    <x v="0"/>
    <x v="0"/>
    <x v="0"/>
    <x v="0"/>
    <n v="6192"/>
    <x v="0"/>
  </r>
  <r>
    <x v="1"/>
    <s v="Repap New Brunswick Inc."/>
    <x v="5"/>
    <x v="1"/>
    <x v="11"/>
    <x v="1"/>
    <x v="1"/>
    <n v="6836856"/>
    <x v="12"/>
    <x v="5"/>
    <x v="0"/>
    <x v="0"/>
    <x v="0"/>
    <x v="0"/>
    <x v="3"/>
    <x v="0"/>
    <x v="5"/>
    <x v="0"/>
    <x v="3"/>
    <x v="0"/>
    <n v="4336856"/>
    <n v="4500000"/>
    <x v="0"/>
    <x v="0"/>
    <x v="0"/>
    <x v="0"/>
    <x v="1"/>
    <n v="60051"/>
    <x v="3"/>
  </r>
  <r>
    <x v="1"/>
    <s v="Mariner Energy, Inc."/>
    <x v="6"/>
    <x v="1"/>
    <x v="12"/>
    <x v="1"/>
    <x v="1"/>
    <n v="13865412"/>
    <x v="7"/>
    <x v="6"/>
    <x v="0"/>
    <x v="0"/>
    <x v="0"/>
    <x v="0"/>
    <x v="3"/>
    <x v="0"/>
    <x v="6"/>
    <x v="0"/>
    <x v="0"/>
    <x v="0"/>
    <n v="3865412"/>
    <n v="4000000"/>
    <x v="0"/>
    <x v="0"/>
    <x v="0"/>
    <x v="0"/>
    <x v="1"/>
    <n v="48664"/>
    <x v="1"/>
  </r>
  <r>
    <x v="0"/>
    <s v="Poco Petroleums Ltd."/>
    <x v="0"/>
    <x v="0"/>
    <x v="13"/>
    <x v="0"/>
    <x v="1"/>
    <n v="13507092"/>
    <x v="7"/>
    <x v="5"/>
    <x v="0"/>
    <x v="0"/>
    <x v="0"/>
    <x v="0"/>
    <x v="3"/>
    <x v="0"/>
    <x v="5"/>
    <x v="0"/>
    <x v="3"/>
    <x v="0"/>
    <n v="3507092"/>
    <n v="3750000"/>
    <x v="0"/>
    <x v="0"/>
    <x v="0"/>
    <x v="0"/>
    <x v="0"/>
    <n v="10253"/>
    <x v="0"/>
  </r>
  <r>
    <x v="1"/>
    <s v="Poco Marketing Ltd."/>
    <x v="0"/>
    <x v="0"/>
    <x v="14"/>
    <x v="0"/>
    <x v="1"/>
    <n v="1427171"/>
    <x v="6"/>
    <x v="2"/>
    <x v="0"/>
    <x v="0"/>
    <x v="0"/>
    <x v="0"/>
    <x v="3"/>
    <x v="0"/>
    <x v="2"/>
    <x v="0"/>
    <x v="3"/>
    <x v="0"/>
    <n v="427171"/>
    <n v="500000"/>
    <x v="0"/>
    <x v="0"/>
    <x v="0"/>
    <x v="0"/>
    <x v="1"/>
    <n v="33369"/>
    <x v="0"/>
  </r>
  <r>
    <x v="0"/>
    <s v="Rio Alto Exploration Ltd."/>
    <x v="7"/>
    <x v="0"/>
    <x v="3"/>
    <x v="0"/>
    <x v="1"/>
    <n v="13107446"/>
    <x v="7"/>
    <x v="5"/>
    <x v="0"/>
    <x v="0"/>
    <x v="0"/>
    <x v="0"/>
    <x v="2"/>
    <x v="0"/>
    <x v="5"/>
    <x v="0"/>
    <x v="3"/>
    <x v="0"/>
    <n v="3107446"/>
    <n v="3200000"/>
    <x v="0"/>
    <x v="0"/>
    <x v="0"/>
    <x v="0"/>
    <x v="0"/>
    <n v="11328"/>
    <x v="0"/>
  </r>
  <r>
    <x v="1"/>
    <s v="Breitburn Energy Company LLC"/>
    <x v="6"/>
    <x v="1"/>
    <x v="6"/>
    <x v="1"/>
    <x v="1"/>
    <n v="4591669"/>
    <x v="6"/>
    <x v="2"/>
    <x v="0"/>
    <x v="0"/>
    <x v="2"/>
    <x v="0"/>
    <x v="2"/>
    <x v="0"/>
    <x v="2"/>
    <x v="1"/>
    <x v="3"/>
    <x v="0"/>
    <n v="3091669"/>
    <n v="3100000"/>
    <x v="0"/>
    <x v="0"/>
    <x v="0"/>
    <x v="0"/>
    <x v="1"/>
    <n v="53929"/>
    <x v="2"/>
  </r>
  <r>
    <x v="2"/>
    <s v="Reliant Energy Services, Inc."/>
    <x v="1"/>
    <x v="0"/>
    <x v="15"/>
    <x v="2"/>
    <x v="1"/>
    <n v="4906344"/>
    <x v="13"/>
    <x v="7"/>
    <x v="0"/>
    <x v="0"/>
    <x v="0"/>
    <x v="0"/>
    <x v="3"/>
    <x v="0"/>
    <x v="7"/>
    <x v="0"/>
    <x v="3"/>
    <x v="0"/>
    <n v="2906344"/>
    <n v="3000000"/>
    <x v="0"/>
    <x v="0"/>
    <x v="0"/>
    <x v="0"/>
    <x v="2"/>
    <n v="65268"/>
    <x v="4"/>
  </r>
  <r>
    <x v="0"/>
    <s v="Sempra Energy Trading Corp"/>
    <x v="8"/>
    <x v="0"/>
    <x v="16"/>
    <x v="0"/>
    <x v="1"/>
    <n v="7695566"/>
    <x v="3"/>
    <x v="4"/>
    <x v="0"/>
    <x v="0"/>
    <x v="0"/>
    <x v="0"/>
    <x v="0"/>
    <x v="0"/>
    <x v="4"/>
    <x v="0"/>
    <x v="0"/>
    <x v="0"/>
    <n v="2695566"/>
    <n v="2695566"/>
    <x v="0"/>
    <x v="0"/>
    <x v="0"/>
    <x v="0"/>
    <x v="0"/>
    <n v="57508"/>
    <x v="2"/>
  </r>
  <r>
    <x v="0"/>
    <s v="Highridge Exploration Ltd."/>
    <x v="6"/>
    <x v="0"/>
    <x v="11"/>
    <x v="0"/>
    <x v="0"/>
    <n v="2949311"/>
    <x v="14"/>
    <x v="0"/>
    <x v="0"/>
    <x v="0"/>
    <x v="0"/>
    <x v="0"/>
    <x v="4"/>
    <x v="0"/>
    <x v="0"/>
    <x v="0"/>
    <x v="2"/>
    <x v="0"/>
    <n v="2439627.0040774718"/>
    <n v="2446483.1804281347"/>
    <x v="0"/>
    <x v="0"/>
    <x v="0"/>
    <x v="0"/>
    <x v="0"/>
    <n v="31131"/>
    <x v="0"/>
  </r>
  <r>
    <x v="2"/>
    <s v="Entergy Power Marketing Corp."/>
    <x v="2"/>
    <x v="0"/>
    <x v="17"/>
    <x v="2"/>
    <x v="1"/>
    <n v="6113514"/>
    <x v="10"/>
    <x v="8"/>
    <x v="0"/>
    <x v="0"/>
    <x v="0"/>
    <x v="0"/>
    <x v="3"/>
    <x v="0"/>
    <x v="8"/>
    <x v="0"/>
    <x v="3"/>
    <x v="0"/>
    <n v="2113514"/>
    <n v="2250000"/>
    <x v="0"/>
    <x v="0"/>
    <x v="0"/>
    <x v="0"/>
    <x v="2"/>
    <n v="50848"/>
    <x v="5"/>
  </r>
  <r>
    <x v="1"/>
    <s v="Lyco Energy Corporation"/>
    <x v="9"/>
    <x v="1"/>
    <x v="18"/>
    <x v="1"/>
    <x v="1"/>
    <n v="2075070"/>
    <x v="9"/>
    <x v="2"/>
    <x v="0"/>
    <x v="0"/>
    <x v="0"/>
    <x v="0"/>
    <x v="5"/>
    <x v="0"/>
    <x v="2"/>
    <x v="0"/>
    <x v="3"/>
    <x v="0"/>
    <n v="2075070"/>
    <n v="2100000"/>
    <x v="0"/>
    <x v="0"/>
    <x v="0"/>
    <x v="0"/>
    <x v="1"/>
    <n v="45656"/>
    <x v="3"/>
  </r>
  <r>
    <x v="2"/>
    <s v="Mieco, Inc."/>
    <x v="0"/>
    <x v="0"/>
    <x v="19"/>
    <x v="2"/>
    <x v="1"/>
    <n v="6697087"/>
    <x v="3"/>
    <x v="5"/>
    <x v="0"/>
    <x v="0"/>
    <x v="0"/>
    <x v="0"/>
    <x v="3"/>
    <x v="0"/>
    <x v="5"/>
    <x v="0"/>
    <x v="3"/>
    <x v="0"/>
    <n v="1697087"/>
    <n v="1750000"/>
    <x v="0"/>
    <x v="0"/>
    <x v="0"/>
    <x v="0"/>
    <x v="2"/>
    <n v="49333"/>
    <x v="5"/>
  </r>
  <r>
    <x v="2"/>
    <s v="Williams Energy Marketing &amp; Trading Co"/>
    <x v="0"/>
    <x v="0"/>
    <x v="20"/>
    <x v="2"/>
    <x v="1"/>
    <n v="4103771"/>
    <x v="12"/>
    <x v="9"/>
    <x v="0"/>
    <x v="0"/>
    <x v="0"/>
    <x v="0"/>
    <x v="6"/>
    <x v="0"/>
    <x v="9"/>
    <x v="0"/>
    <x v="4"/>
    <x v="0"/>
    <n v="1603771"/>
    <n v="2000000"/>
    <x v="0"/>
    <x v="0"/>
    <x v="0"/>
    <x v="0"/>
    <x v="2"/>
    <n v="64245"/>
    <x v="4"/>
  </r>
  <r>
    <x v="0"/>
    <s v="Penn West Petroleum"/>
    <x v="4"/>
    <x v="0"/>
    <x v="21"/>
    <x v="0"/>
    <x v="0"/>
    <n v="4966859"/>
    <x v="5"/>
    <x v="2"/>
    <x v="0"/>
    <x v="0"/>
    <x v="0"/>
    <x v="0"/>
    <x v="3"/>
    <x v="0"/>
    <x v="2"/>
    <x v="0"/>
    <x v="3"/>
    <x v="0"/>
    <n v="1568965.6938498132"/>
    <n v="1698946.6530750934"/>
    <x v="0"/>
    <x v="0"/>
    <x v="0"/>
    <x v="0"/>
    <x v="0"/>
    <n v="58798"/>
    <x v="0"/>
  </r>
  <r>
    <x v="1"/>
    <s v="Torch Energy Marketing Inc."/>
    <x v="5"/>
    <x v="1"/>
    <x v="18"/>
    <x v="1"/>
    <x v="1"/>
    <n v="2595223"/>
    <x v="15"/>
    <x v="2"/>
    <x v="0"/>
    <x v="0"/>
    <x v="3"/>
    <x v="0"/>
    <x v="3"/>
    <x v="0"/>
    <x v="2"/>
    <x v="1"/>
    <x v="3"/>
    <x v="0"/>
    <n v="1445223"/>
    <n v="1500000"/>
    <x v="0"/>
    <x v="0"/>
    <x v="0"/>
    <x v="0"/>
    <x v="1"/>
    <n v="3089"/>
    <x v="1"/>
  </r>
  <r>
    <x v="1"/>
    <s v="Queen Sand Resources, Inc."/>
    <x v="9"/>
    <x v="1"/>
    <x v="8"/>
    <x v="1"/>
    <x v="1"/>
    <n v="1322153"/>
    <x v="9"/>
    <x v="2"/>
    <x v="0"/>
    <x v="0"/>
    <x v="0"/>
    <x v="0"/>
    <x v="2"/>
    <x v="0"/>
    <x v="2"/>
    <x v="0"/>
    <x v="2"/>
    <x v="0"/>
    <n v="1322153"/>
    <n v="1400000"/>
    <x v="0"/>
    <x v="0"/>
    <x v="0"/>
    <x v="0"/>
    <x v="1"/>
    <n v="55585"/>
    <x v="3"/>
  </r>
  <r>
    <x v="1"/>
    <s v="Inland Production Company"/>
    <x v="9"/>
    <x v="1"/>
    <x v="11"/>
    <x v="1"/>
    <x v="1"/>
    <n v="1289624"/>
    <x v="9"/>
    <x v="2"/>
    <x v="0"/>
    <x v="0"/>
    <x v="0"/>
    <x v="0"/>
    <x v="2"/>
    <x v="0"/>
    <x v="2"/>
    <x v="0"/>
    <x v="2"/>
    <x v="0"/>
    <n v="1289624"/>
    <n v="1300000"/>
    <x v="0"/>
    <x v="0"/>
    <x v="0"/>
    <x v="0"/>
    <x v="1"/>
    <n v="46498"/>
    <x v="3"/>
  </r>
  <r>
    <x v="1"/>
    <s v="Energen Resources Corporation"/>
    <x v="8"/>
    <x v="1"/>
    <x v="22"/>
    <x v="1"/>
    <x v="1"/>
    <n v="6267901"/>
    <x v="3"/>
    <x v="0"/>
    <x v="0"/>
    <x v="0"/>
    <x v="0"/>
    <x v="0"/>
    <x v="6"/>
    <x v="0"/>
    <x v="0"/>
    <x v="0"/>
    <x v="4"/>
    <x v="0"/>
    <n v="1267901"/>
    <n v="1500000"/>
    <x v="0"/>
    <x v="0"/>
    <x v="0"/>
    <x v="0"/>
    <x v="1"/>
    <n v="65334"/>
    <x v="6"/>
  </r>
  <r>
    <x v="1"/>
    <s v="Cody Energy LLC"/>
    <x v="2"/>
    <x v="1"/>
    <x v="11"/>
    <x v="1"/>
    <x v="1"/>
    <n v="5176074"/>
    <x v="10"/>
    <x v="2"/>
    <x v="0"/>
    <x v="0"/>
    <x v="0"/>
    <x v="0"/>
    <x v="2"/>
    <x v="0"/>
    <x v="2"/>
    <x v="0"/>
    <x v="2"/>
    <x v="0"/>
    <n v="1176074"/>
    <n v="1200000"/>
    <x v="0"/>
    <x v="0"/>
    <x v="0"/>
    <x v="0"/>
    <x v="1"/>
    <n v="67190"/>
    <x v="1"/>
  </r>
  <r>
    <x v="1"/>
    <s v="Titan Resources, LP"/>
    <x v="4"/>
    <x v="1"/>
    <x v="8"/>
    <x v="1"/>
    <x v="1"/>
    <n v="1901475"/>
    <x v="16"/>
    <x v="2"/>
    <x v="0"/>
    <x v="0"/>
    <x v="0"/>
    <x v="0"/>
    <x v="2"/>
    <x v="0"/>
    <x v="2"/>
    <x v="0"/>
    <x v="4"/>
    <x v="0"/>
    <n v="1151475"/>
    <n v="1200000"/>
    <x v="0"/>
    <x v="0"/>
    <x v="0"/>
    <x v="0"/>
    <x v="1"/>
    <n v="45791"/>
    <x v="7"/>
  </r>
  <r>
    <x v="0"/>
    <s v="Bearspaw Petroleum Ltd."/>
    <x v="2"/>
    <x v="0"/>
    <x v="21"/>
    <x v="0"/>
    <x v="1"/>
    <n v="1101049"/>
    <x v="17"/>
    <x v="2"/>
    <x v="0"/>
    <x v="0"/>
    <x v="0"/>
    <x v="0"/>
    <x v="7"/>
    <x v="0"/>
    <x v="2"/>
    <x v="0"/>
    <x v="3"/>
    <x v="0"/>
    <n v="901049"/>
    <n v="915000"/>
    <x v="0"/>
    <x v="0"/>
    <x v="0"/>
    <x v="0"/>
    <x v="0"/>
    <n v="26298"/>
    <x v="0"/>
  </r>
  <r>
    <x v="2"/>
    <s v="Merchant Energy Group of the Americas, Inc."/>
    <x v="1"/>
    <x v="0"/>
    <x v="23"/>
    <x v="2"/>
    <x v="1"/>
    <n v="4811204"/>
    <x v="10"/>
    <x v="10"/>
    <x v="0"/>
    <x v="0"/>
    <x v="0"/>
    <x v="0"/>
    <x v="3"/>
    <x v="0"/>
    <x v="10"/>
    <x v="0"/>
    <x v="3"/>
    <x v="0"/>
    <n v="811204"/>
    <n v="1000000"/>
    <x v="0"/>
    <x v="0"/>
    <x v="0"/>
    <x v="0"/>
    <x v="2"/>
    <n v="59152"/>
    <x v="5"/>
  </r>
  <r>
    <x v="0"/>
    <s v="Velvet Exploration Co. Ltd."/>
    <x v="5"/>
    <x v="0"/>
    <x v="5"/>
    <x v="0"/>
    <x v="0"/>
    <n v="970946"/>
    <x v="18"/>
    <x v="6"/>
    <x v="0"/>
    <x v="0"/>
    <x v="0"/>
    <x v="0"/>
    <x v="4"/>
    <x v="0"/>
    <x v="6"/>
    <x v="0"/>
    <x v="0"/>
    <x v="0"/>
    <n v="801051.33469249075"/>
    <n v="815494.39347604488"/>
    <x v="0"/>
    <x v="0"/>
    <x v="0"/>
    <x v="0"/>
    <x v="0"/>
    <n v="58164"/>
    <x v="0"/>
  </r>
  <r>
    <x v="2"/>
    <s v="Smurfit-Stone Container Corporation"/>
    <x v="6"/>
    <x v="0"/>
    <x v="3"/>
    <x v="2"/>
    <x v="1"/>
    <n v="1759456"/>
    <x v="6"/>
    <x v="7"/>
    <x v="0"/>
    <x v="0"/>
    <x v="0"/>
    <x v="0"/>
    <x v="3"/>
    <x v="0"/>
    <x v="7"/>
    <x v="0"/>
    <x v="3"/>
    <x v="0"/>
    <n v="759456"/>
    <n v="1000000"/>
    <x v="0"/>
    <x v="0"/>
    <x v="0"/>
    <x v="0"/>
    <x v="2"/>
    <n v="66283"/>
    <x v="1"/>
  </r>
  <r>
    <x v="0"/>
    <s v="Northrock Resources Ltd."/>
    <x v="4"/>
    <x v="0"/>
    <x v="21"/>
    <x v="0"/>
    <x v="1"/>
    <n v="2229669"/>
    <x v="19"/>
    <x v="0"/>
    <x v="0"/>
    <x v="0"/>
    <x v="0"/>
    <x v="0"/>
    <x v="2"/>
    <x v="0"/>
    <x v="0"/>
    <x v="0"/>
    <x v="2"/>
    <x v="0"/>
    <n v="729669"/>
    <n v="800000"/>
    <x v="0"/>
    <x v="0"/>
    <x v="0"/>
    <x v="0"/>
    <x v="0"/>
    <n v="26085"/>
    <x v="0"/>
  </r>
  <r>
    <x v="0"/>
    <s v="Merit Energy Ltd."/>
    <x v="6"/>
    <x v="0"/>
    <x v="4"/>
    <x v="0"/>
    <x v="1"/>
    <n v="2124049"/>
    <x v="19"/>
    <x v="2"/>
    <x v="0"/>
    <x v="0"/>
    <x v="0"/>
    <x v="0"/>
    <x v="0"/>
    <x v="0"/>
    <x v="2"/>
    <x v="0"/>
    <x v="0"/>
    <x v="0"/>
    <n v="624049"/>
    <n v="624049"/>
    <x v="0"/>
    <x v="0"/>
    <x v="0"/>
    <x v="0"/>
    <x v="0"/>
    <n v="56749"/>
    <x v="2"/>
  </r>
  <r>
    <x v="1"/>
    <s v="Petroglyph Energy, Inc."/>
    <x v="9"/>
    <x v="1"/>
    <x v="24"/>
    <x v="1"/>
    <x v="1"/>
    <n v="674262"/>
    <x v="20"/>
    <x v="6"/>
    <x v="0"/>
    <x v="0"/>
    <x v="0"/>
    <x v="0"/>
    <x v="0"/>
    <x v="0"/>
    <x v="6"/>
    <x v="0"/>
    <x v="0"/>
    <x v="0"/>
    <n v="574262"/>
    <n v="574262"/>
    <x v="0"/>
    <x v="0"/>
    <x v="0"/>
    <x v="0"/>
    <x v="1"/>
    <n v="64758"/>
    <x v="1"/>
  </r>
  <r>
    <x v="1"/>
    <s v="Black Stone Holdings Partnership"/>
    <x v="2"/>
    <x v="1"/>
    <x v="4"/>
    <x v="1"/>
    <x v="1"/>
    <n v="684946"/>
    <x v="17"/>
    <x v="0"/>
    <x v="0"/>
    <x v="0"/>
    <x v="0"/>
    <x v="0"/>
    <x v="3"/>
    <x v="0"/>
    <x v="0"/>
    <x v="0"/>
    <x v="3"/>
    <x v="0"/>
    <n v="484946"/>
    <n v="500000"/>
    <x v="0"/>
    <x v="0"/>
    <x v="0"/>
    <x v="0"/>
    <x v="1"/>
    <n v="26224"/>
    <x v="8"/>
  </r>
  <r>
    <x v="1"/>
    <s v="PG&amp;E Energy Trading, Canada Corporation"/>
    <x v="8"/>
    <x v="0"/>
    <x v="25"/>
    <x v="0"/>
    <x v="1"/>
    <n v="2895138"/>
    <x v="12"/>
    <x v="11"/>
    <x v="0"/>
    <x v="0"/>
    <x v="0"/>
    <x v="0"/>
    <x v="3"/>
    <x v="0"/>
    <x v="11"/>
    <x v="0"/>
    <x v="3"/>
    <x v="0"/>
    <n v="395138"/>
    <n v="500000"/>
    <x v="0"/>
    <x v="0"/>
    <x v="0"/>
    <x v="0"/>
    <x v="1"/>
    <n v="54438"/>
    <x v="9"/>
  </r>
  <r>
    <x v="1"/>
    <s v="Vista Energy Resources, Inc."/>
    <x v="6"/>
    <x v="1"/>
    <x v="4"/>
    <x v="1"/>
    <x v="1"/>
    <n v="818865"/>
    <x v="21"/>
    <x v="2"/>
    <x v="0"/>
    <x v="0"/>
    <x v="0"/>
    <x v="0"/>
    <x v="3"/>
    <x v="0"/>
    <x v="2"/>
    <x v="0"/>
    <x v="3"/>
    <x v="0"/>
    <n v="318865"/>
    <n v="500000"/>
    <x v="0"/>
    <x v="0"/>
    <x v="0"/>
    <x v="0"/>
    <x v="1"/>
    <n v="64652"/>
    <x v="1"/>
  </r>
  <r>
    <x v="1"/>
    <s v="Aspect Resources, LLC"/>
    <x v="6"/>
    <x v="1"/>
    <x v="6"/>
    <x v="1"/>
    <x v="1"/>
    <n v="1654665"/>
    <x v="19"/>
    <x v="6"/>
    <x v="0"/>
    <x v="0"/>
    <x v="0"/>
    <x v="0"/>
    <x v="3"/>
    <x v="0"/>
    <x v="6"/>
    <x v="0"/>
    <x v="0"/>
    <x v="0"/>
    <n v="154665"/>
    <n v="250000"/>
    <x v="0"/>
    <x v="0"/>
    <x v="0"/>
    <x v="0"/>
    <x v="1"/>
    <n v="55286"/>
    <x v="1"/>
  </r>
  <r>
    <x v="1"/>
    <s v="Blue Flame Propane Inc"/>
    <x v="5"/>
    <x v="1"/>
    <x v="21"/>
    <x v="1"/>
    <x v="1"/>
    <n v="170093"/>
    <x v="22"/>
    <x v="6"/>
    <x v="0"/>
    <x v="0"/>
    <x v="0"/>
    <x v="0"/>
    <x v="8"/>
    <x v="0"/>
    <x v="6"/>
    <x v="0"/>
    <x v="5"/>
    <x v="0"/>
    <n v="110093"/>
    <n v="115000"/>
    <x v="0"/>
    <x v="0"/>
    <x v="0"/>
    <x v="0"/>
    <x v="1"/>
    <n v="55920"/>
    <x v="10"/>
  </r>
  <r>
    <x v="1"/>
    <s v="Vessels Hydrocarbons, Inc."/>
    <x v="5"/>
    <x v="1"/>
    <x v="21"/>
    <x v="1"/>
    <x v="1"/>
    <n v="100204"/>
    <x v="9"/>
    <x v="2"/>
    <x v="0"/>
    <x v="0"/>
    <x v="0"/>
    <x v="0"/>
    <x v="3"/>
    <x v="0"/>
    <x v="2"/>
    <x v="0"/>
    <x v="3"/>
    <x v="0"/>
    <n v="100204"/>
    <n v="250000"/>
    <x v="0"/>
    <x v="0"/>
    <x v="0"/>
    <x v="0"/>
    <x v="1"/>
    <n v="4934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8" firstHeaderRow="2" firstDataRow="2" firstDataCol="1"/>
  <pivotFields count="29"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xcess MTM" fld="20" baseField="0" baseItem="0" numFmtId="165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B40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8"/>
        <item x="6"/>
        <item x="7"/>
        <item x="0"/>
        <item x="1"/>
        <item x="10"/>
        <item x="9"/>
        <item x="4"/>
        <item x="5"/>
        <item x="2"/>
        <item x="3"/>
        <item t="default"/>
      </items>
    </pivotField>
  </pivotFields>
  <rowFields count="1">
    <field x="2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xcess MTM" fld="20" baseField="0" baseItem="0" numFmtId="165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27:F40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10"/>
        <item x="3"/>
        <item x="7"/>
        <item x="0"/>
        <item x="1"/>
        <item x="9"/>
        <item x="8"/>
        <item x="5"/>
        <item x="6"/>
        <item x="2"/>
        <item x="4"/>
        <item t="default"/>
      </items>
    </pivotField>
  </pivotFields>
  <rowFields count="1">
    <field x="2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xcess MTM" fld="20" baseField="0" baseItem="0" numFmtId="4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1:F23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37" outline="0" subtotalTop="0" showAll="0" includeNewItemsInFilter="1">
      <items count="11">
        <item x="3"/>
        <item x="6"/>
        <item x="1"/>
        <item x="0"/>
        <item x="4"/>
        <item x="7"/>
        <item x="2"/>
        <item x="5"/>
        <item x="8"/>
        <item x="9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xcess MTM" fld="20" baseField="0" baseItem="0" numFmtId="4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8" firstHeaderRow="2" firstDataRow="2" firstDataCol="1"/>
  <pivotFields count="29"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xcess MTM" fld="20" baseField="0" baseItem="0" numFmtId="4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1:B23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37" outline="0" subtotalTop="0" showAll="0" includeNewItemsInFilter="1">
      <items count="11">
        <item x="3"/>
        <item x="8"/>
        <item x="1"/>
        <item x="0"/>
        <item x="4"/>
        <item x="7"/>
        <item x="2"/>
        <item x="6"/>
        <item x="5"/>
        <item x="9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xcess MTM" fld="20" baseField="0" baseItem="0" numFmtId="165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40"/>
  <sheetViews>
    <sheetView workbookViewId="0"/>
  </sheetViews>
  <sheetFormatPr defaultRowHeight="12.75" x14ac:dyDescent="0.2"/>
  <cols>
    <col min="1" max="1" width="28.28515625" customWidth="1"/>
    <col min="2" max="2" width="12.140625" customWidth="1"/>
    <col min="3" max="3" width="17.140625" customWidth="1"/>
    <col min="4" max="4" width="3.5703125" customWidth="1"/>
    <col min="5" max="5" width="28.140625" customWidth="1"/>
    <col min="6" max="6" width="17.7109375" customWidth="1"/>
    <col min="7" max="7" width="16.5703125" customWidth="1"/>
    <col min="8" max="8" width="4" customWidth="1"/>
    <col min="9" max="9" width="11.5703125" style="34" customWidth="1"/>
  </cols>
  <sheetData>
    <row r="2" spans="1:9" x14ac:dyDescent="0.2">
      <c r="A2" s="26">
        <v>36465</v>
      </c>
      <c r="E2" s="26">
        <v>36458</v>
      </c>
      <c r="I2" s="34" t="s">
        <v>98</v>
      </c>
    </row>
    <row r="3" spans="1:9" x14ac:dyDescent="0.2">
      <c r="A3" s="39" t="s">
        <v>95</v>
      </c>
      <c r="B3" s="19"/>
      <c r="E3" s="39" t="s">
        <v>95</v>
      </c>
      <c r="F3" s="19"/>
    </row>
    <row r="4" spans="1:9" x14ac:dyDescent="0.2">
      <c r="A4" s="20" t="s">
        <v>69</v>
      </c>
      <c r="B4" s="19" t="s">
        <v>96</v>
      </c>
      <c r="E4" s="20" t="s">
        <v>69</v>
      </c>
      <c r="F4" s="19" t="s">
        <v>96</v>
      </c>
    </row>
    <row r="5" spans="1:9" x14ac:dyDescent="0.2">
      <c r="A5" s="18" t="s">
        <v>14</v>
      </c>
      <c r="B5" s="21">
        <v>54818640</v>
      </c>
      <c r="E5" s="18" t="s">
        <v>14</v>
      </c>
      <c r="F5" s="30">
        <v>90744661</v>
      </c>
      <c r="I5" s="34">
        <f>+(B5-F5)/F5</f>
        <v>-0.39590231099105655</v>
      </c>
    </row>
    <row r="6" spans="1:9" x14ac:dyDescent="0.2">
      <c r="A6" s="22" t="s">
        <v>24</v>
      </c>
      <c r="B6" s="23">
        <v>218567185.99048585</v>
      </c>
      <c r="E6" s="22" t="s">
        <v>24</v>
      </c>
      <c r="F6" s="31">
        <v>239728951.93401018</v>
      </c>
      <c r="I6" s="34">
        <f>+(B6-F6)/F6</f>
        <v>-8.8273718183815769E-2</v>
      </c>
    </row>
    <row r="7" spans="1:9" x14ac:dyDescent="0.2">
      <c r="A7" s="22" t="s">
        <v>19</v>
      </c>
      <c r="B7" s="23">
        <v>16589013</v>
      </c>
      <c r="E7" s="22" t="s">
        <v>19</v>
      </c>
      <c r="F7" s="31">
        <v>18008085</v>
      </c>
      <c r="I7" s="34">
        <f>+(B7-F7)/F7</f>
        <v>-7.880193812945685E-2</v>
      </c>
    </row>
    <row r="8" spans="1:9" x14ac:dyDescent="0.2">
      <c r="A8" s="24" t="s">
        <v>97</v>
      </c>
      <c r="B8" s="25">
        <v>289974838.99048585</v>
      </c>
      <c r="E8" s="24" t="s">
        <v>97</v>
      </c>
      <c r="F8" s="32">
        <v>348481697.93401015</v>
      </c>
      <c r="I8" s="34">
        <f>+(B8-F8)/F8</f>
        <v>-0.16789076525506194</v>
      </c>
    </row>
    <row r="11" spans="1:9" x14ac:dyDescent="0.2">
      <c r="A11" s="39" t="s">
        <v>95</v>
      </c>
      <c r="B11" s="19"/>
      <c r="E11" s="39" t="s">
        <v>95</v>
      </c>
      <c r="F11" s="19"/>
    </row>
    <row r="12" spans="1:9" x14ac:dyDescent="0.2">
      <c r="A12" s="20" t="s">
        <v>71</v>
      </c>
      <c r="B12" s="19" t="s">
        <v>96</v>
      </c>
      <c r="E12" s="20" t="s">
        <v>71</v>
      </c>
      <c r="F12" s="19" t="s">
        <v>96</v>
      </c>
    </row>
    <row r="13" spans="1:9" x14ac:dyDescent="0.2">
      <c r="A13" s="27">
        <v>2</v>
      </c>
      <c r="B13" s="21">
        <v>12403359</v>
      </c>
      <c r="C13" s="33">
        <f>+B13</f>
        <v>12403359</v>
      </c>
      <c r="E13" s="27">
        <v>2</v>
      </c>
      <c r="F13" s="30">
        <v>16200361</v>
      </c>
      <c r="G13" s="33">
        <f>+F13</f>
        <v>16200361</v>
      </c>
      <c r="I13" s="34">
        <f>+(C13-G13)/G13</f>
        <v>-0.23437761664693768</v>
      </c>
    </row>
    <row r="14" spans="1:9" x14ac:dyDescent="0.2">
      <c r="A14" s="28">
        <v>3</v>
      </c>
      <c r="B14" s="23">
        <v>4358605</v>
      </c>
      <c r="C14" s="33">
        <f>+B14+B15+B16</f>
        <v>162413407.5701665</v>
      </c>
      <c r="E14" s="28">
        <v>3</v>
      </c>
      <c r="F14" s="31">
        <v>10142193</v>
      </c>
      <c r="G14" s="33">
        <f>+F14+F15+F16</f>
        <v>177095698.14890018</v>
      </c>
      <c r="I14" s="34">
        <f>+(C14-G14)/G14</f>
        <v>-8.29059696661235E-2</v>
      </c>
    </row>
    <row r="15" spans="1:9" x14ac:dyDescent="0.2">
      <c r="A15" s="28">
        <v>4</v>
      </c>
      <c r="B15" s="23">
        <v>35870636</v>
      </c>
      <c r="E15" s="28">
        <v>4</v>
      </c>
      <c r="F15" s="31">
        <v>39515544.490693741</v>
      </c>
    </row>
    <row r="16" spans="1:9" x14ac:dyDescent="0.2">
      <c r="A16" s="28">
        <v>5</v>
      </c>
      <c r="B16" s="23">
        <v>122184166.5701665</v>
      </c>
      <c r="E16" s="28">
        <v>5</v>
      </c>
      <c r="F16" s="31">
        <v>127437960.65820643</v>
      </c>
    </row>
    <row r="17" spans="1:9" x14ac:dyDescent="0.2">
      <c r="A17" s="28">
        <v>6</v>
      </c>
      <c r="B17" s="23">
        <v>30314158.387699626</v>
      </c>
      <c r="C17" s="33">
        <f>+B17+B18+B19</f>
        <v>91849793.081549436</v>
      </c>
      <c r="E17" s="28">
        <v>6</v>
      </c>
      <c r="F17" s="31">
        <v>43851780.490693741</v>
      </c>
      <c r="G17" s="33">
        <f>+F17+F18+F19</f>
        <v>118053688.73604062</v>
      </c>
      <c r="I17" s="34">
        <f>+(C17-G17)/G17</f>
        <v>-0.22196592021009331</v>
      </c>
    </row>
    <row r="18" spans="1:9" x14ac:dyDescent="0.2">
      <c r="A18" s="28">
        <v>7</v>
      </c>
      <c r="B18" s="23">
        <v>3107446</v>
      </c>
      <c r="E18" s="28">
        <v>7</v>
      </c>
      <c r="F18" s="31">
        <v>6221574</v>
      </c>
    </row>
    <row r="19" spans="1:9" x14ac:dyDescent="0.2">
      <c r="A19" s="28">
        <v>8</v>
      </c>
      <c r="B19" s="23">
        <v>58428188.693849817</v>
      </c>
      <c r="E19" s="28">
        <v>8</v>
      </c>
      <c r="F19" s="31">
        <v>67980334.245346874</v>
      </c>
    </row>
    <row r="20" spans="1:9" x14ac:dyDescent="0.2">
      <c r="A20" s="28">
        <v>9</v>
      </c>
      <c r="B20" s="23">
        <v>11253743.004077472</v>
      </c>
      <c r="C20" s="33">
        <f>+B20+B21+B22</f>
        <v>23308279.338769965</v>
      </c>
      <c r="E20" s="28">
        <v>9</v>
      </c>
      <c r="F20" s="31">
        <v>22219401.786802031</v>
      </c>
      <c r="G20" s="33">
        <f>+F20+F21+F22</f>
        <v>37131950.049069375</v>
      </c>
      <c r="I20" s="34">
        <f>+(C20-G20)/G20</f>
        <v>-0.37228507234421071</v>
      </c>
    </row>
    <row r="21" spans="1:9" x14ac:dyDescent="0.2">
      <c r="A21" s="28">
        <v>10</v>
      </c>
      <c r="B21" s="23">
        <v>6793427.3346924912</v>
      </c>
      <c r="E21" s="28">
        <v>10</v>
      </c>
      <c r="F21" s="31">
        <v>6993328.2622673437</v>
      </c>
    </row>
    <row r="22" spans="1:9" x14ac:dyDescent="0.2">
      <c r="A22" s="28">
        <v>11</v>
      </c>
      <c r="B22" s="23">
        <v>5261109</v>
      </c>
      <c r="E22" s="28">
        <v>11</v>
      </c>
      <c r="F22" s="31">
        <v>7919220</v>
      </c>
    </row>
    <row r="23" spans="1:9" x14ac:dyDescent="0.2">
      <c r="A23" s="37" t="s">
        <v>97</v>
      </c>
      <c r="B23" s="38">
        <v>289974838.99048591</v>
      </c>
      <c r="C23" s="33">
        <f>SUM(C13:C22)</f>
        <v>289974838.99048591</v>
      </c>
      <c r="E23" s="29" t="s">
        <v>97</v>
      </c>
      <c r="F23" s="32">
        <v>348481697.93401021</v>
      </c>
      <c r="G23" s="33">
        <f>SUM(G13:G22)</f>
        <v>348481697.93401015</v>
      </c>
      <c r="I23" s="34">
        <f>+(C23-G23)/G23</f>
        <v>-0.16789076525506177</v>
      </c>
    </row>
    <row r="24" spans="1:9" x14ac:dyDescent="0.2">
      <c r="A24" s="35"/>
      <c r="B24" s="36"/>
    </row>
    <row r="27" spans="1:9" x14ac:dyDescent="0.2">
      <c r="A27" s="39" t="s">
        <v>95</v>
      </c>
      <c r="B27" s="19"/>
      <c r="E27" s="39" t="s">
        <v>95</v>
      </c>
      <c r="F27" s="19"/>
    </row>
    <row r="28" spans="1:9" x14ac:dyDescent="0.2">
      <c r="A28" s="20" t="s">
        <v>82</v>
      </c>
      <c r="B28" s="19" t="s">
        <v>96</v>
      </c>
      <c r="E28" s="20" t="s">
        <v>82</v>
      </c>
      <c r="F28" s="19" t="s">
        <v>96</v>
      </c>
    </row>
    <row r="29" spans="1:9" x14ac:dyDescent="0.2">
      <c r="A29" s="18" t="s">
        <v>85</v>
      </c>
      <c r="B29" s="21">
        <v>484946</v>
      </c>
      <c r="C29" s="33">
        <f>+B29+B30+B31</f>
        <v>2904322</v>
      </c>
      <c r="E29" s="18" t="s">
        <v>85</v>
      </c>
      <c r="F29" s="30">
        <v>1806175</v>
      </c>
      <c r="G29" s="33">
        <f>+F29+F30+F31</f>
        <v>9932892</v>
      </c>
      <c r="I29" s="34">
        <f t="shared" ref="I29:I40" si="0">+(C29-G29)/G29</f>
        <v>-0.70760559965818615</v>
      </c>
    </row>
    <row r="30" spans="1:9" x14ac:dyDescent="0.2">
      <c r="A30" s="22" t="s">
        <v>86</v>
      </c>
      <c r="B30" s="23">
        <v>1267901</v>
      </c>
      <c r="E30" s="22" t="s">
        <v>86</v>
      </c>
      <c r="F30" s="31">
        <v>5653856</v>
      </c>
    </row>
    <row r="31" spans="1:9" x14ac:dyDescent="0.2">
      <c r="A31" s="22" t="s">
        <v>92</v>
      </c>
      <c r="B31" s="23">
        <v>1151475</v>
      </c>
      <c r="E31" s="22" t="s">
        <v>92</v>
      </c>
      <c r="F31" s="31">
        <v>2472861</v>
      </c>
    </row>
    <row r="32" spans="1:9" x14ac:dyDescent="0.2">
      <c r="A32" s="22" t="s">
        <v>84</v>
      </c>
      <c r="B32" s="23">
        <v>215674741.99048585</v>
      </c>
      <c r="C32" s="33">
        <f>+B32</f>
        <v>215674741.99048585</v>
      </c>
      <c r="E32" s="22" t="s">
        <v>84</v>
      </c>
      <c r="F32" s="31">
        <v>238687198.93401018</v>
      </c>
      <c r="G32" s="33">
        <f>+F32</f>
        <v>238687198.93401018</v>
      </c>
      <c r="I32" s="34">
        <f t="shared" si="0"/>
        <v>-9.6412614695296592E-2</v>
      </c>
    </row>
    <row r="33" spans="1:9" x14ac:dyDescent="0.2">
      <c r="A33" s="22" t="s">
        <v>83</v>
      </c>
      <c r="B33" s="23">
        <v>39525796</v>
      </c>
      <c r="C33" s="33">
        <f>+B33</f>
        <v>39525796</v>
      </c>
      <c r="E33" s="22" t="s">
        <v>83</v>
      </c>
      <c r="F33" s="31">
        <v>55821650</v>
      </c>
      <c r="G33" s="33">
        <f>+F33</f>
        <v>55821650</v>
      </c>
      <c r="I33" s="34">
        <f t="shared" si="0"/>
        <v>-0.29192712863199133</v>
      </c>
    </row>
    <row r="34" spans="1:9" x14ac:dyDescent="0.2">
      <c r="A34" s="22" t="s">
        <v>91</v>
      </c>
      <c r="B34" s="23">
        <v>110093</v>
      </c>
      <c r="C34" s="33">
        <f>+B34</f>
        <v>110093</v>
      </c>
      <c r="E34" s="22" t="s">
        <v>91</v>
      </c>
      <c r="F34" s="31">
        <v>1936518</v>
      </c>
      <c r="G34" s="33">
        <f>+F34</f>
        <v>1936518</v>
      </c>
      <c r="I34" s="34">
        <f t="shared" si="0"/>
        <v>-0.94314899216015546</v>
      </c>
    </row>
    <row r="35" spans="1:9" x14ac:dyDescent="0.2">
      <c r="A35" s="22" t="s">
        <v>89</v>
      </c>
      <c r="B35" s="23">
        <v>395138</v>
      </c>
      <c r="C35" s="33">
        <f>+B35+B36+B37</f>
        <v>9527058</v>
      </c>
      <c r="E35" s="22" t="s">
        <v>89</v>
      </c>
      <c r="F35" s="31">
        <v>1075515</v>
      </c>
      <c r="G35" s="33">
        <f>+F35+F36+F37</f>
        <v>10479207</v>
      </c>
      <c r="I35" s="34">
        <f t="shared" si="0"/>
        <v>-9.0860787462257397E-2</v>
      </c>
    </row>
    <row r="36" spans="1:9" x14ac:dyDescent="0.2">
      <c r="A36" s="22" t="s">
        <v>90</v>
      </c>
      <c r="B36" s="23">
        <v>4510115</v>
      </c>
      <c r="E36" s="22" t="s">
        <v>90</v>
      </c>
      <c r="F36" s="31">
        <v>3375371</v>
      </c>
    </row>
    <row r="37" spans="1:9" x14ac:dyDescent="0.2">
      <c r="A37" s="22" t="s">
        <v>87</v>
      </c>
      <c r="B37" s="23">
        <v>4621805</v>
      </c>
      <c r="E37" s="22" t="s">
        <v>87</v>
      </c>
      <c r="F37" s="31">
        <v>6028321</v>
      </c>
    </row>
    <row r="38" spans="1:9" x14ac:dyDescent="0.2">
      <c r="A38" s="22" t="s">
        <v>81</v>
      </c>
      <c r="B38" s="23">
        <v>13108921</v>
      </c>
      <c r="C38" s="33">
        <f>+B38</f>
        <v>13108921</v>
      </c>
      <c r="E38" s="22" t="s">
        <v>81</v>
      </c>
      <c r="F38" s="31">
        <v>20589711</v>
      </c>
      <c r="G38" s="33">
        <f>+F38</f>
        <v>20589711</v>
      </c>
      <c r="I38" s="34">
        <f t="shared" si="0"/>
        <v>-0.36332661492917506</v>
      </c>
    </row>
    <row r="39" spans="1:9" x14ac:dyDescent="0.2">
      <c r="A39" s="22" t="s">
        <v>88</v>
      </c>
      <c r="B39" s="23">
        <v>9123907</v>
      </c>
      <c r="C39" s="33">
        <f>+B39</f>
        <v>9123907</v>
      </c>
      <c r="E39" s="22" t="s">
        <v>88</v>
      </c>
      <c r="F39" s="31">
        <v>11034521</v>
      </c>
      <c r="G39" s="33">
        <f>+F39</f>
        <v>11034521</v>
      </c>
      <c r="I39" s="34">
        <f t="shared" si="0"/>
        <v>-0.17314879368121189</v>
      </c>
    </row>
    <row r="40" spans="1:9" x14ac:dyDescent="0.2">
      <c r="A40" s="24" t="s">
        <v>97</v>
      </c>
      <c r="B40" s="25">
        <v>289974838.99048585</v>
      </c>
      <c r="C40" s="33">
        <f>SUM(C29:C39)</f>
        <v>289974838.99048585</v>
      </c>
      <c r="E40" s="24" t="s">
        <v>97</v>
      </c>
      <c r="F40" s="32">
        <v>348481697.93401015</v>
      </c>
      <c r="G40" s="33">
        <f>SUM(G29:G39)</f>
        <v>348481697.93401015</v>
      </c>
      <c r="I40" s="34">
        <f t="shared" si="0"/>
        <v>-0.16789076525506194</v>
      </c>
    </row>
  </sheetData>
  <pageMargins left="0.75" right="0.75" top="1" bottom="1" header="0.5" footer="0.5"/>
  <pageSetup scale="88" orientation="landscape" horizontalDpi="0" r:id="rId7"/>
  <headerFooter alignWithMargins="0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tabSelected="1" workbookViewId="0"/>
  </sheetViews>
  <sheetFormatPr defaultRowHeight="12.75" x14ac:dyDescent="0.2"/>
  <cols>
    <col min="1" max="1" width="7.28515625" style="8" customWidth="1"/>
    <col min="2" max="2" width="32.5703125" style="11" customWidth="1"/>
    <col min="3" max="3" width="5.28515625" style="8" customWidth="1"/>
    <col min="4" max="4" width="5.85546875" style="8" customWidth="1"/>
    <col min="5" max="5" width="5.5703125" customWidth="1"/>
    <col min="6" max="6" width="4.85546875" hidden="1" customWidth="1"/>
    <col min="7" max="7" width="4.42578125" hidden="1" customWidth="1"/>
    <col min="8" max="8" width="11.28515625" style="8" customWidth="1"/>
    <col min="9" max="9" width="11.140625" customWidth="1"/>
    <col min="10" max="10" width="6.28515625" hidden="1" customWidth="1"/>
    <col min="11" max="11" width="4" hidden="1" customWidth="1"/>
    <col min="12" max="12" width="4.7109375" hidden="1" customWidth="1"/>
    <col min="13" max="13" width="10.28515625" style="8" customWidth="1"/>
    <col min="14" max="20" width="0" hidden="1" customWidth="1"/>
    <col min="21" max="21" width="13" style="8" customWidth="1"/>
    <col min="22" max="22" width="11.5703125" style="8" customWidth="1"/>
    <col min="23" max="27" width="0" hidden="1" customWidth="1"/>
    <col min="28" max="28" width="0.140625" hidden="1" customWidth="1"/>
    <col min="29" max="29" width="23.5703125" style="8" customWidth="1"/>
    <col min="30" max="30" width="5.42578125" hidden="1" customWidth="1"/>
  </cols>
  <sheetData>
    <row r="1" spans="1:30" s="3" customFormat="1" ht="38.25" customHeight="1" x14ac:dyDescent="0.2">
      <c r="A1" s="2" t="s">
        <v>69</v>
      </c>
      <c r="B1" s="9" t="s">
        <v>70</v>
      </c>
      <c r="C1" s="3" t="s">
        <v>71</v>
      </c>
      <c r="D1" s="2" t="s">
        <v>72</v>
      </c>
      <c r="E1" s="13" t="s">
        <v>73</v>
      </c>
      <c r="F1" s="6" t="s">
        <v>74</v>
      </c>
      <c r="G1" s="6" t="s">
        <v>75</v>
      </c>
      <c r="H1" s="3" t="s">
        <v>76</v>
      </c>
      <c r="I1" s="2" t="s">
        <v>77</v>
      </c>
      <c r="J1" s="6" t="s">
        <v>0</v>
      </c>
      <c r="K1" s="6" t="s">
        <v>1</v>
      </c>
      <c r="L1" s="6" t="s">
        <v>2</v>
      </c>
      <c r="M1" s="3" t="s">
        <v>78</v>
      </c>
      <c r="N1" s="6" t="s">
        <v>3</v>
      </c>
      <c r="O1" s="6" t="s">
        <v>79</v>
      </c>
      <c r="P1" s="6" t="s">
        <v>4</v>
      </c>
      <c r="Q1" s="6" t="s">
        <v>0</v>
      </c>
      <c r="R1" s="6" t="s">
        <v>5</v>
      </c>
      <c r="S1" s="6" t="s">
        <v>6</v>
      </c>
      <c r="T1" s="6" t="s">
        <v>7</v>
      </c>
      <c r="U1" s="3" t="s">
        <v>80</v>
      </c>
      <c r="V1" s="3" t="s">
        <v>81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82</v>
      </c>
    </row>
    <row r="2" spans="1:30" x14ac:dyDescent="0.2">
      <c r="A2" s="7" t="s">
        <v>24</v>
      </c>
      <c r="B2" s="10" t="s">
        <v>32</v>
      </c>
      <c r="C2" s="7">
        <v>5</v>
      </c>
      <c r="D2" s="7" t="s">
        <v>21</v>
      </c>
      <c r="E2" s="4">
        <v>12</v>
      </c>
      <c r="F2" s="4" t="s">
        <v>26</v>
      </c>
      <c r="G2" s="4" t="s">
        <v>28</v>
      </c>
      <c r="H2" s="4">
        <f>112352693.4495*AD2</f>
        <v>76352493</v>
      </c>
      <c r="I2" s="4">
        <f>2000000*AD2</f>
        <v>1359157.3224600749</v>
      </c>
      <c r="J2" s="4">
        <v>5000000</v>
      </c>
      <c r="K2" s="4"/>
      <c r="L2" s="4"/>
      <c r="M2" s="4">
        <v>0</v>
      </c>
      <c r="N2" s="4"/>
      <c r="O2" s="4">
        <v>1</v>
      </c>
      <c r="P2" s="4">
        <v>1</v>
      </c>
      <c r="Q2" s="4">
        <v>5000000</v>
      </c>
      <c r="R2" s="4"/>
      <c r="S2" s="4">
        <v>1</v>
      </c>
      <c r="T2" s="4">
        <v>1</v>
      </c>
      <c r="U2" s="4">
        <f t="shared" ref="U2:U49" si="0">+H2-I2-M2</f>
        <v>74993335.67753993</v>
      </c>
      <c r="V2" s="4">
        <f>110352693*AD2</f>
        <v>74993335.372069314</v>
      </c>
      <c r="W2" s="1">
        <v>0</v>
      </c>
      <c r="X2" s="1">
        <v>0</v>
      </c>
      <c r="Y2" s="1">
        <v>0</v>
      </c>
      <c r="Z2" s="1">
        <v>0</v>
      </c>
      <c r="AA2" s="1">
        <v>11266</v>
      </c>
      <c r="AB2" s="1">
        <v>6175</v>
      </c>
      <c r="AC2" s="10" t="s">
        <v>84</v>
      </c>
      <c r="AD2" s="5">
        <f>1/1.4715</f>
        <v>0.67957866123003741</v>
      </c>
    </row>
    <row r="3" spans="1:30" x14ac:dyDescent="0.2">
      <c r="A3" s="7" t="s">
        <v>24</v>
      </c>
      <c r="B3" s="10" t="s">
        <v>32</v>
      </c>
      <c r="C3" s="7">
        <v>5</v>
      </c>
      <c r="D3" s="7" t="s">
        <v>16</v>
      </c>
      <c r="E3" s="4">
        <v>49</v>
      </c>
      <c r="F3" s="4" t="s">
        <v>26</v>
      </c>
      <c r="G3" s="4" t="s">
        <v>28</v>
      </c>
      <c r="H3" s="4">
        <f>36841649*AD3</f>
        <v>25036798.504926946</v>
      </c>
      <c r="I3" s="4">
        <f>7000000*AD3</f>
        <v>4757050.6286102617</v>
      </c>
      <c r="J3" s="4">
        <v>5000000</v>
      </c>
      <c r="K3" s="4"/>
      <c r="L3" s="4"/>
      <c r="M3" s="4">
        <v>0</v>
      </c>
      <c r="N3" s="4"/>
      <c r="O3" s="4">
        <v>1</v>
      </c>
      <c r="P3" s="4">
        <v>1</v>
      </c>
      <c r="Q3" s="4">
        <v>5000000</v>
      </c>
      <c r="R3" s="4"/>
      <c r="S3" s="4">
        <v>1</v>
      </c>
      <c r="T3" s="4">
        <v>1</v>
      </c>
      <c r="U3" s="4">
        <f>+H3-I3-M3</f>
        <v>20279747.876316685</v>
      </c>
      <c r="V3" s="4">
        <f>34841649*AD3</f>
        <v>23677641.182466872</v>
      </c>
      <c r="W3" s="1">
        <v>0</v>
      </c>
      <c r="X3" s="1">
        <v>0</v>
      </c>
      <c r="Y3" s="1">
        <v>0</v>
      </c>
      <c r="Z3" s="1">
        <v>0</v>
      </c>
      <c r="AA3" s="1">
        <v>11266</v>
      </c>
      <c r="AB3" s="1">
        <v>6175</v>
      </c>
      <c r="AC3" s="10" t="s">
        <v>84</v>
      </c>
      <c r="AD3" s="5">
        <f>1/1.4715</f>
        <v>0.67957866123003741</v>
      </c>
    </row>
    <row r="4" spans="1:30" x14ac:dyDescent="0.2">
      <c r="A4" s="7" t="s">
        <v>24</v>
      </c>
      <c r="B4" s="10" t="s">
        <v>50</v>
      </c>
      <c r="C4" s="7">
        <v>4</v>
      </c>
      <c r="D4" s="7" t="s">
        <v>21</v>
      </c>
      <c r="E4" s="4">
        <v>33</v>
      </c>
      <c r="F4" s="4" t="s">
        <v>26</v>
      </c>
      <c r="G4" s="4" t="s">
        <v>18</v>
      </c>
      <c r="H4" s="4">
        <v>57153088</v>
      </c>
      <c r="I4" s="4">
        <v>25000000</v>
      </c>
      <c r="J4" s="4">
        <v>25000000</v>
      </c>
      <c r="K4" s="4"/>
      <c r="L4" s="4"/>
      <c r="M4" s="4">
        <v>0</v>
      </c>
      <c r="N4" s="4"/>
      <c r="O4" s="4">
        <v>1000000</v>
      </c>
      <c r="P4" s="4">
        <v>1</v>
      </c>
      <c r="Q4" s="4">
        <v>25000000</v>
      </c>
      <c r="R4" s="4"/>
      <c r="S4" s="4">
        <v>1000000</v>
      </c>
      <c r="T4" s="4">
        <v>1</v>
      </c>
      <c r="U4" s="4">
        <f>+H4-I4-M4</f>
        <v>32153088</v>
      </c>
      <c r="V4" s="4">
        <v>33000000</v>
      </c>
      <c r="W4" s="1">
        <v>0</v>
      </c>
      <c r="X4" s="1">
        <v>0</v>
      </c>
      <c r="Y4" s="1">
        <v>0</v>
      </c>
      <c r="Z4" s="1">
        <v>0</v>
      </c>
      <c r="AA4" s="1">
        <v>11266</v>
      </c>
      <c r="AB4" s="1">
        <v>52868</v>
      </c>
      <c r="AC4" s="10" t="s">
        <v>84</v>
      </c>
    </row>
    <row r="5" spans="1:30" x14ac:dyDescent="0.2">
      <c r="A5" s="7" t="s">
        <v>24</v>
      </c>
      <c r="B5" s="10" t="s">
        <v>35</v>
      </c>
      <c r="C5" s="7">
        <v>8</v>
      </c>
      <c r="D5" s="7" t="s">
        <v>21</v>
      </c>
      <c r="E5" s="4">
        <v>6</v>
      </c>
      <c r="F5" s="4" t="s">
        <v>26</v>
      </c>
      <c r="G5" s="4" t="s">
        <v>18</v>
      </c>
      <c r="H5" s="4">
        <v>19979471</v>
      </c>
      <c r="I5" s="4">
        <v>5000000</v>
      </c>
      <c r="J5" s="4">
        <v>10000000</v>
      </c>
      <c r="K5" s="4"/>
      <c r="L5" s="4"/>
      <c r="M5" s="4">
        <v>0</v>
      </c>
      <c r="N5" s="4"/>
      <c r="O5" s="4">
        <v>100000</v>
      </c>
      <c r="P5" s="4">
        <v>1</v>
      </c>
      <c r="Q5" s="4">
        <v>10000000</v>
      </c>
      <c r="R5" s="4"/>
      <c r="S5" s="4">
        <v>100000</v>
      </c>
      <c r="T5" s="4">
        <v>1</v>
      </c>
      <c r="U5" s="4">
        <f t="shared" si="0"/>
        <v>14979471</v>
      </c>
      <c r="V5" s="4">
        <v>15000000</v>
      </c>
      <c r="W5" s="1">
        <v>0</v>
      </c>
      <c r="X5" s="1">
        <v>0</v>
      </c>
      <c r="Y5" s="1">
        <v>0</v>
      </c>
      <c r="Z5" s="1">
        <v>0</v>
      </c>
      <c r="AA5" s="1">
        <v>11266</v>
      </c>
      <c r="AB5" s="1">
        <v>11105</v>
      </c>
      <c r="AC5" s="10" t="s">
        <v>84</v>
      </c>
    </row>
    <row r="6" spans="1:30" x14ac:dyDescent="0.2">
      <c r="A6" s="7" t="s">
        <v>24</v>
      </c>
      <c r="B6" s="10" t="s">
        <v>41</v>
      </c>
      <c r="C6" s="7">
        <v>5</v>
      </c>
      <c r="D6" s="7" t="s">
        <v>21</v>
      </c>
      <c r="E6" s="4">
        <v>1</v>
      </c>
      <c r="F6" s="4" t="s">
        <v>26</v>
      </c>
      <c r="G6" s="4" t="s">
        <v>28</v>
      </c>
      <c r="H6" s="4">
        <f>22097605.2615*AD6</f>
        <v>15017061.000000002</v>
      </c>
      <c r="I6" s="4">
        <f>3000000*AD6</f>
        <v>2038735.9836901121</v>
      </c>
      <c r="J6" s="4">
        <v>5000000</v>
      </c>
      <c r="K6" s="4"/>
      <c r="L6" s="4"/>
      <c r="M6" s="4">
        <v>0</v>
      </c>
      <c r="N6" s="4"/>
      <c r="O6" s="4">
        <v>1</v>
      </c>
      <c r="P6" s="4">
        <v>1</v>
      </c>
      <c r="Q6" s="4">
        <v>5000000</v>
      </c>
      <c r="R6" s="4"/>
      <c r="S6" s="4">
        <v>1</v>
      </c>
      <c r="T6" s="4">
        <v>1</v>
      </c>
      <c r="U6" s="4">
        <f t="shared" si="0"/>
        <v>12978325.016309889</v>
      </c>
      <c r="V6" s="4">
        <f>19097605*AD6</f>
        <v>12978324.838600069</v>
      </c>
      <c r="W6" s="1">
        <v>0</v>
      </c>
      <c r="X6" s="1">
        <v>0</v>
      </c>
      <c r="Y6" s="1">
        <v>0</v>
      </c>
      <c r="Z6" s="1">
        <v>0</v>
      </c>
      <c r="AA6" s="1">
        <v>11266</v>
      </c>
      <c r="AB6" s="1">
        <v>63541</v>
      </c>
      <c r="AC6" s="10" t="s">
        <v>84</v>
      </c>
      <c r="AD6" s="5">
        <f>1/1.4715</f>
        <v>0.67957866123003741</v>
      </c>
    </row>
    <row r="7" spans="1:30" x14ac:dyDescent="0.2">
      <c r="A7" s="7" t="s">
        <v>24</v>
      </c>
      <c r="B7" s="10" t="s">
        <v>27</v>
      </c>
      <c r="C7" s="7">
        <v>8</v>
      </c>
      <c r="D7" s="7" t="s">
        <v>21</v>
      </c>
      <c r="E7" s="4">
        <v>4</v>
      </c>
      <c r="F7" s="4" t="s">
        <v>26</v>
      </c>
      <c r="G7" s="4" t="s">
        <v>28</v>
      </c>
      <c r="H7" s="4">
        <f>23434808.814*AD7</f>
        <v>15925796</v>
      </c>
      <c r="I7" s="4">
        <f>5000000*AD7</f>
        <v>3397893.3061501868</v>
      </c>
      <c r="J7" s="4">
        <v>10000000</v>
      </c>
      <c r="K7" s="4"/>
      <c r="L7" s="4"/>
      <c r="M7" s="4">
        <v>0</v>
      </c>
      <c r="N7" s="4"/>
      <c r="O7" s="4">
        <v>250000</v>
      </c>
      <c r="P7" s="4">
        <v>1</v>
      </c>
      <c r="Q7" s="4">
        <v>10000000</v>
      </c>
      <c r="R7" s="4"/>
      <c r="S7" s="4">
        <v>250000</v>
      </c>
      <c r="T7" s="4">
        <v>1</v>
      </c>
      <c r="U7" s="4">
        <f t="shared" si="0"/>
        <v>12527902.693849813</v>
      </c>
      <c r="V7" s="4">
        <f>18500000*AD7</f>
        <v>12572205.232755693</v>
      </c>
      <c r="W7" s="1">
        <v>0</v>
      </c>
      <c r="X7" s="1">
        <v>0</v>
      </c>
      <c r="Y7" s="1">
        <v>0</v>
      </c>
      <c r="Z7" s="1">
        <v>0</v>
      </c>
      <c r="AA7" s="1">
        <v>11266</v>
      </c>
      <c r="AB7" s="1">
        <v>6194</v>
      </c>
      <c r="AC7" s="10" t="s">
        <v>84</v>
      </c>
      <c r="AD7" s="5">
        <f>1/1.4715</f>
        <v>0.67957866123003741</v>
      </c>
    </row>
    <row r="8" spans="1:30" x14ac:dyDescent="0.2">
      <c r="A8" s="7" t="s">
        <v>24</v>
      </c>
      <c r="B8" s="10" t="s">
        <v>27</v>
      </c>
      <c r="C8" s="7">
        <v>8</v>
      </c>
      <c r="D8" s="7" t="s">
        <v>16</v>
      </c>
      <c r="E8" s="4">
        <v>4</v>
      </c>
      <c r="F8" s="4" t="s">
        <v>17</v>
      </c>
      <c r="G8" s="4" t="s">
        <v>18</v>
      </c>
      <c r="H8" s="4">
        <v>7536715</v>
      </c>
      <c r="I8" s="4">
        <v>1000000</v>
      </c>
      <c r="J8" s="4">
        <v>10000000</v>
      </c>
      <c r="K8" s="4"/>
      <c r="L8" s="4"/>
      <c r="M8" s="4">
        <v>0</v>
      </c>
      <c r="N8" s="4"/>
      <c r="O8" s="4">
        <v>250000</v>
      </c>
      <c r="P8" s="4">
        <v>1</v>
      </c>
      <c r="Q8" s="4">
        <v>10000000</v>
      </c>
      <c r="R8" s="4"/>
      <c r="S8" s="4">
        <v>250000</v>
      </c>
      <c r="T8" s="4">
        <v>1</v>
      </c>
      <c r="U8" s="4">
        <f>+H8-I8-M8</f>
        <v>6536715</v>
      </c>
      <c r="V8" s="4">
        <v>6750000</v>
      </c>
      <c r="W8" s="1">
        <v>0</v>
      </c>
      <c r="X8" s="1">
        <v>0</v>
      </c>
      <c r="Y8" s="1">
        <v>0</v>
      </c>
      <c r="Z8" s="1">
        <v>0</v>
      </c>
      <c r="AA8" s="1">
        <v>11266</v>
      </c>
      <c r="AB8" s="1">
        <v>6194</v>
      </c>
      <c r="AC8" s="10" t="s">
        <v>84</v>
      </c>
    </row>
    <row r="9" spans="1:30" x14ac:dyDescent="0.2">
      <c r="A9" s="7" t="s">
        <v>14</v>
      </c>
      <c r="B9" s="10" t="s">
        <v>63</v>
      </c>
      <c r="C9" s="7">
        <v>2</v>
      </c>
      <c r="D9" s="7" t="s">
        <v>16</v>
      </c>
      <c r="E9" s="4">
        <v>5</v>
      </c>
      <c r="F9" s="4" t="s">
        <v>17</v>
      </c>
      <c r="G9" s="4" t="s">
        <v>18</v>
      </c>
      <c r="H9" s="4">
        <v>22403359</v>
      </c>
      <c r="I9" s="4">
        <v>10000000</v>
      </c>
      <c r="J9" s="4">
        <v>10000000</v>
      </c>
      <c r="K9" s="4"/>
      <c r="L9" s="4"/>
      <c r="M9" s="4">
        <v>0</v>
      </c>
      <c r="N9" s="4"/>
      <c r="O9" s="4">
        <v>250000</v>
      </c>
      <c r="P9" s="4">
        <v>1</v>
      </c>
      <c r="Q9" s="4">
        <v>10000000</v>
      </c>
      <c r="R9" s="4"/>
      <c r="S9" s="4">
        <v>250000</v>
      </c>
      <c r="T9" s="4">
        <v>1</v>
      </c>
      <c r="U9" s="4">
        <f t="shared" si="0"/>
        <v>12403359</v>
      </c>
      <c r="V9" s="4">
        <v>12500000</v>
      </c>
      <c r="W9" s="1">
        <v>0</v>
      </c>
      <c r="X9" s="1">
        <v>0</v>
      </c>
      <c r="Y9" s="1">
        <v>0</v>
      </c>
      <c r="Z9" s="1">
        <v>0</v>
      </c>
      <c r="AA9" s="1">
        <v>1305</v>
      </c>
      <c r="AB9" s="1">
        <v>5507</v>
      </c>
      <c r="AC9" s="10" t="s">
        <v>83</v>
      </c>
    </row>
    <row r="10" spans="1:30" x14ac:dyDescent="0.2">
      <c r="A10" s="7" t="s">
        <v>14</v>
      </c>
      <c r="B10" s="10" t="s">
        <v>23</v>
      </c>
      <c r="C10" s="7">
        <v>6</v>
      </c>
      <c r="D10" s="7" t="s">
        <v>16</v>
      </c>
      <c r="E10" s="4">
        <v>23</v>
      </c>
      <c r="F10" s="4" t="s">
        <v>17</v>
      </c>
      <c r="G10" s="4" t="s">
        <v>18</v>
      </c>
      <c r="H10" s="4">
        <v>16343331</v>
      </c>
      <c r="I10" s="4">
        <v>5000000</v>
      </c>
      <c r="J10" s="4">
        <v>5000000</v>
      </c>
      <c r="K10" s="4"/>
      <c r="L10" s="4"/>
      <c r="M10" s="4">
        <v>0</v>
      </c>
      <c r="N10" s="4"/>
      <c r="O10" s="4">
        <v>100000</v>
      </c>
      <c r="P10" s="4">
        <v>1</v>
      </c>
      <c r="Q10" s="4">
        <v>5000000</v>
      </c>
      <c r="R10" s="4"/>
      <c r="S10" s="4">
        <v>100000</v>
      </c>
      <c r="T10" s="4">
        <v>1</v>
      </c>
      <c r="U10" s="4">
        <f t="shared" si="0"/>
        <v>11343331</v>
      </c>
      <c r="V10" s="4">
        <v>11400000</v>
      </c>
      <c r="W10" s="1">
        <v>0</v>
      </c>
      <c r="X10" s="1">
        <v>0</v>
      </c>
      <c r="Y10" s="1">
        <v>0</v>
      </c>
      <c r="Z10" s="1">
        <v>0</v>
      </c>
      <c r="AA10" s="1">
        <v>1305</v>
      </c>
      <c r="AB10" s="1">
        <v>687</v>
      </c>
      <c r="AC10" s="10" t="s">
        <v>83</v>
      </c>
    </row>
    <row r="11" spans="1:30" x14ac:dyDescent="0.2">
      <c r="A11" s="7" t="s">
        <v>24</v>
      </c>
      <c r="B11" s="10" t="s">
        <v>59</v>
      </c>
      <c r="C11" s="7">
        <v>6</v>
      </c>
      <c r="D11" s="7" t="s">
        <v>21</v>
      </c>
      <c r="E11" s="4">
        <v>3</v>
      </c>
      <c r="F11" s="4" t="s">
        <v>26</v>
      </c>
      <c r="G11" s="4" t="s">
        <v>28</v>
      </c>
      <c r="H11" s="4">
        <f>20212684.3935*AD11</f>
        <v>13736109</v>
      </c>
      <c r="I11" s="4">
        <f>5000000*AD11</f>
        <v>3397893.3061501868</v>
      </c>
      <c r="J11" s="4">
        <v>10000000</v>
      </c>
      <c r="K11" s="4"/>
      <c r="L11" s="4"/>
      <c r="M11" s="4">
        <v>0</v>
      </c>
      <c r="N11" s="4"/>
      <c r="O11" s="4">
        <v>100000</v>
      </c>
      <c r="P11" s="4">
        <v>1</v>
      </c>
      <c r="Q11" s="4">
        <v>10000000</v>
      </c>
      <c r="R11" s="4"/>
      <c r="S11" s="4">
        <v>100000</v>
      </c>
      <c r="T11" s="4">
        <v>1</v>
      </c>
      <c r="U11" s="4">
        <f t="shared" si="0"/>
        <v>10338215.693849813</v>
      </c>
      <c r="V11" s="4">
        <f>15300000*AD11</f>
        <v>10397553.516819572</v>
      </c>
      <c r="W11" s="1">
        <v>0</v>
      </c>
      <c r="X11" s="1">
        <v>0</v>
      </c>
      <c r="Y11" s="1">
        <v>0</v>
      </c>
      <c r="Z11" s="1">
        <v>0</v>
      </c>
      <c r="AA11" s="1">
        <v>11266</v>
      </c>
      <c r="AB11" s="1">
        <v>11152</v>
      </c>
      <c r="AC11" s="10" t="s">
        <v>84</v>
      </c>
      <c r="AD11" s="5">
        <f>1/1.4715</f>
        <v>0.67957866123003741</v>
      </c>
    </row>
    <row r="12" spans="1:30" x14ac:dyDescent="0.2">
      <c r="A12" s="7" t="s">
        <v>14</v>
      </c>
      <c r="B12" s="10" t="s">
        <v>34</v>
      </c>
      <c r="C12" s="7">
        <v>8</v>
      </c>
      <c r="D12" s="7" t="s">
        <v>21</v>
      </c>
      <c r="E12" s="4">
        <v>13</v>
      </c>
      <c r="F12" s="4" t="s">
        <v>26</v>
      </c>
      <c r="G12" s="4" t="s">
        <v>18</v>
      </c>
      <c r="H12" s="4">
        <v>13485149</v>
      </c>
      <c r="I12" s="4">
        <v>6000000</v>
      </c>
      <c r="J12" s="4">
        <v>8000000</v>
      </c>
      <c r="K12" s="4"/>
      <c r="L12" s="4"/>
      <c r="M12" s="4">
        <v>0</v>
      </c>
      <c r="N12" s="4"/>
      <c r="O12" s="4">
        <v>100000</v>
      </c>
      <c r="P12" s="4">
        <v>1</v>
      </c>
      <c r="Q12" s="4">
        <v>8000000</v>
      </c>
      <c r="R12" s="4"/>
      <c r="S12" s="4">
        <v>100000</v>
      </c>
      <c r="T12" s="4">
        <v>1</v>
      </c>
      <c r="U12" s="4">
        <f t="shared" si="0"/>
        <v>7485149</v>
      </c>
      <c r="V12" s="4">
        <v>7500000</v>
      </c>
      <c r="W12" s="1">
        <v>0</v>
      </c>
      <c r="X12" s="1">
        <v>0</v>
      </c>
      <c r="Y12" s="1">
        <v>0</v>
      </c>
      <c r="Z12" s="1">
        <v>0</v>
      </c>
      <c r="AA12" s="1">
        <v>1305</v>
      </c>
      <c r="AB12" s="1">
        <v>4156</v>
      </c>
      <c r="AC12" s="10" t="s">
        <v>83</v>
      </c>
    </row>
    <row r="13" spans="1:30" x14ac:dyDescent="0.2">
      <c r="A13" s="7" t="s">
        <v>24</v>
      </c>
      <c r="B13" s="10" t="s">
        <v>47</v>
      </c>
      <c r="C13" s="7">
        <v>8</v>
      </c>
      <c r="D13" s="7" t="s">
        <v>21</v>
      </c>
      <c r="E13" s="4">
        <v>5</v>
      </c>
      <c r="F13" s="4" t="s">
        <v>26</v>
      </c>
      <c r="G13" s="4" t="s">
        <v>28</v>
      </c>
      <c r="H13" s="4">
        <f>10058567.742*AD13</f>
        <v>6835588.0000000009</v>
      </c>
      <c r="I13" s="4">
        <v>0</v>
      </c>
      <c r="J13" s="4">
        <v>5000000</v>
      </c>
      <c r="K13" s="4"/>
      <c r="L13" s="4"/>
      <c r="M13" s="4">
        <v>0</v>
      </c>
      <c r="N13" s="4"/>
      <c r="O13" s="4">
        <v>1</v>
      </c>
      <c r="P13" s="4">
        <v>1</v>
      </c>
      <c r="Q13" s="4">
        <v>5000000</v>
      </c>
      <c r="R13" s="4"/>
      <c r="S13" s="4">
        <v>1</v>
      </c>
      <c r="T13" s="4">
        <v>1</v>
      </c>
      <c r="U13" s="4">
        <f t="shared" si="0"/>
        <v>6835588.0000000009</v>
      </c>
      <c r="V13" s="4">
        <f>10058567*AD13</f>
        <v>6835587.4957526335</v>
      </c>
      <c r="W13" s="1">
        <v>0</v>
      </c>
      <c r="X13" s="1">
        <v>0</v>
      </c>
      <c r="Y13" s="1">
        <v>0</v>
      </c>
      <c r="Z13" s="1">
        <v>0</v>
      </c>
      <c r="AA13" s="1">
        <v>11266</v>
      </c>
      <c r="AB13" s="1">
        <v>62781</v>
      </c>
      <c r="AC13" s="10" t="s">
        <v>84</v>
      </c>
      <c r="AD13" s="5">
        <f>1/1.4715</f>
        <v>0.67957866123003741</v>
      </c>
    </row>
    <row r="14" spans="1:30" x14ac:dyDescent="0.2">
      <c r="A14" s="7" t="s">
        <v>19</v>
      </c>
      <c r="B14" s="10" t="s">
        <v>20</v>
      </c>
      <c r="C14" s="7">
        <v>5</v>
      </c>
      <c r="D14" s="7" t="s">
        <v>21</v>
      </c>
      <c r="E14" s="4">
        <v>1109</v>
      </c>
      <c r="F14" s="4" t="s">
        <v>22</v>
      </c>
      <c r="G14" s="4" t="s">
        <v>18</v>
      </c>
      <c r="H14" s="4">
        <v>21197637</v>
      </c>
      <c r="I14" s="4">
        <v>4000000</v>
      </c>
      <c r="J14" s="4">
        <v>10000000</v>
      </c>
      <c r="K14" s="4"/>
      <c r="L14" s="4"/>
      <c r="M14" s="4">
        <v>10500000</v>
      </c>
      <c r="N14" s="4"/>
      <c r="O14" s="4">
        <v>100000</v>
      </c>
      <c r="P14" s="4">
        <v>1</v>
      </c>
      <c r="Q14" s="4">
        <v>10000000</v>
      </c>
      <c r="R14" s="4">
        <v>0</v>
      </c>
      <c r="S14" s="4">
        <v>100000</v>
      </c>
      <c r="T14" s="4">
        <v>1</v>
      </c>
      <c r="U14" s="4">
        <f t="shared" si="0"/>
        <v>6697637</v>
      </c>
      <c r="V14" s="4">
        <v>6700000</v>
      </c>
      <c r="W14" s="1">
        <v>0</v>
      </c>
      <c r="X14" s="1">
        <v>0</v>
      </c>
      <c r="Y14" s="1">
        <v>0</v>
      </c>
      <c r="Z14" s="1">
        <v>0</v>
      </c>
      <c r="AA14" s="1">
        <v>26048</v>
      </c>
      <c r="AB14" s="1">
        <v>55265</v>
      </c>
      <c r="AC14" s="10" t="s">
        <v>81</v>
      </c>
    </row>
    <row r="15" spans="1:30" x14ac:dyDescent="0.2">
      <c r="A15" s="7" t="s">
        <v>24</v>
      </c>
      <c r="B15" s="10" t="s">
        <v>48</v>
      </c>
      <c r="C15" s="7">
        <v>8</v>
      </c>
      <c r="D15" s="7" t="s">
        <v>21</v>
      </c>
      <c r="E15" s="4">
        <v>3</v>
      </c>
      <c r="F15" s="4" t="s">
        <v>26</v>
      </c>
      <c r="G15" s="4" t="s">
        <v>18</v>
      </c>
      <c r="H15" s="4">
        <v>8387780</v>
      </c>
      <c r="I15" s="4">
        <v>3000000</v>
      </c>
      <c r="J15" s="4">
        <v>3000000</v>
      </c>
      <c r="K15" s="4"/>
      <c r="L15" s="4"/>
      <c r="M15" s="4">
        <v>0</v>
      </c>
      <c r="N15" s="4"/>
      <c r="O15" s="4">
        <v>100000</v>
      </c>
      <c r="P15" s="4">
        <v>1</v>
      </c>
      <c r="Q15" s="4">
        <v>3000000</v>
      </c>
      <c r="R15" s="4"/>
      <c r="S15" s="4">
        <v>100000</v>
      </c>
      <c r="T15" s="4">
        <v>1</v>
      </c>
      <c r="U15" s="4">
        <f t="shared" si="0"/>
        <v>5387780</v>
      </c>
      <c r="V15" s="4">
        <v>5400000</v>
      </c>
      <c r="W15" s="1">
        <v>0</v>
      </c>
      <c r="X15" s="1">
        <v>0</v>
      </c>
      <c r="Y15" s="1">
        <v>0</v>
      </c>
      <c r="Z15" s="1">
        <v>0</v>
      </c>
      <c r="AA15" s="1">
        <v>11266</v>
      </c>
      <c r="AB15" s="1">
        <v>33094</v>
      </c>
      <c r="AC15" s="10" t="s">
        <v>84</v>
      </c>
    </row>
    <row r="16" spans="1:30" x14ac:dyDescent="0.2">
      <c r="A16" s="7" t="s">
        <v>24</v>
      </c>
      <c r="B16" s="10" t="s">
        <v>53</v>
      </c>
      <c r="C16" s="7">
        <v>6</v>
      </c>
      <c r="D16" s="7" t="s">
        <v>16</v>
      </c>
      <c r="E16" s="4">
        <v>1</v>
      </c>
      <c r="F16" s="4" t="s">
        <v>17</v>
      </c>
      <c r="G16" s="4" t="s">
        <v>18</v>
      </c>
      <c r="H16" s="4">
        <v>10182502</v>
      </c>
      <c r="I16" s="4">
        <v>5000000</v>
      </c>
      <c r="J16" s="4">
        <v>10000000</v>
      </c>
      <c r="K16" s="4"/>
      <c r="L16" s="4"/>
      <c r="M16" s="4">
        <v>0</v>
      </c>
      <c r="N16" s="4"/>
      <c r="O16" s="4">
        <v>250000</v>
      </c>
      <c r="P16" s="4">
        <v>1</v>
      </c>
      <c r="Q16" s="4">
        <v>10000000</v>
      </c>
      <c r="R16" s="4"/>
      <c r="S16" s="4">
        <v>250000</v>
      </c>
      <c r="T16" s="4">
        <v>1</v>
      </c>
      <c r="U16" s="4">
        <f t="shared" si="0"/>
        <v>5182502</v>
      </c>
      <c r="V16" s="4">
        <v>5250000</v>
      </c>
      <c r="W16" s="1">
        <v>0</v>
      </c>
      <c r="X16" s="1">
        <v>0</v>
      </c>
      <c r="Y16" s="1">
        <v>0</v>
      </c>
      <c r="Z16" s="1">
        <v>0</v>
      </c>
      <c r="AA16" s="1">
        <v>11266</v>
      </c>
      <c r="AB16" s="1">
        <v>6192</v>
      </c>
      <c r="AC16" s="10" t="s">
        <v>84</v>
      </c>
    </row>
    <row r="17" spans="1:30" x14ac:dyDescent="0.2">
      <c r="A17" s="7" t="s">
        <v>14</v>
      </c>
      <c r="B17" s="10" t="s">
        <v>58</v>
      </c>
      <c r="C17" s="7">
        <v>10</v>
      </c>
      <c r="D17" s="7" t="s">
        <v>16</v>
      </c>
      <c r="E17" s="4">
        <v>7</v>
      </c>
      <c r="F17" s="4" t="s">
        <v>17</v>
      </c>
      <c r="G17" s="4" t="s">
        <v>18</v>
      </c>
      <c r="H17" s="4">
        <v>6836856</v>
      </c>
      <c r="I17" s="4">
        <v>2500000</v>
      </c>
      <c r="J17" s="4">
        <v>15000000</v>
      </c>
      <c r="K17" s="4"/>
      <c r="L17" s="4"/>
      <c r="M17" s="4">
        <v>0</v>
      </c>
      <c r="N17" s="4"/>
      <c r="O17" s="4">
        <v>250000</v>
      </c>
      <c r="P17" s="4">
        <v>1</v>
      </c>
      <c r="Q17" s="4">
        <v>15000000</v>
      </c>
      <c r="R17" s="4"/>
      <c r="S17" s="4">
        <v>250000</v>
      </c>
      <c r="T17" s="4">
        <v>1</v>
      </c>
      <c r="U17" s="4">
        <f t="shared" si="0"/>
        <v>4336856</v>
      </c>
      <c r="V17" s="4">
        <v>4500000</v>
      </c>
      <c r="W17" s="1">
        <v>0</v>
      </c>
      <c r="X17" s="1">
        <v>0</v>
      </c>
      <c r="Y17" s="1">
        <v>0</v>
      </c>
      <c r="Z17" s="1">
        <v>0</v>
      </c>
      <c r="AA17" s="1">
        <v>1305</v>
      </c>
      <c r="AB17" s="1">
        <v>60051</v>
      </c>
      <c r="AC17" s="10" t="s">
        <v>88</v>
      </c>
    </row>
    <row r="18" spans="1:30" x14ac:dyDescent="0.2">
      <c r="A18" s="7" t="s">
        <v>14</v>
      </c>
      <c r="B18" s="10" t="s">
        <v>42</v>
      </c>
      <c r="C18" s="7">
        <v>9</v>
      </c>
      <c r="D18" s="7" t="s">
        <v>16</v>
      </c>
      <c r="E18" s="4">
        <v>25</v>
      </c>
      <c r="F18" s="4" t="s">
        <v>17</v>
      </c>
      <c r="G18" s="4" t="s">
        <v>18</v>
      </c>
      <c r="H18" s="4">
        <v>13865412</v>
      </c>
      <c r="I18" s="4">
        <v>10000000</v>
      </c>
      <c r="J18" s="4"/>
      <c r="K18" s="4"/>
      <c r="L18" s="4"/>
      <c r="M18" s="4">
        <v>0</v>
      </c>
      <c r="N18" s="4"/>
      <c r="O18" s="4">
        <v>250000</v>
      </c>
      <c r="P18" s="4">
        <v>1</v>
      </c>
      <c r="Q18" s="4"/>
      <c r="R18" s="4"/>
      <c r="S18" s="4">
        <v>1</v>
      </c>
      <c r="T18" s="4">
        <v>1</v>
      </c>
      <c r="U18" s="4">
        <f t="shared" si="0"/>
        <v>3865412</v>
      </c>
      <c r="V18" s="4">
        <v>4000000</v>
      </c>
      <c r="W18" s="1">
        <v>0</v>
      </c>
      <c r="X18" s="1">
        <v>0</v>
      </c>
      <c r="Y18" s="1">
        <v>0</v>
      </c>
      <c r="Z18" s="1">
        <v>0</v>
      </c>
      <c r="AA18" s="1">
        <v>1305</v>
      </c>
      <c r="AB18" s="1">
        <v>48664</v>
      </c>
      <c r="AC18" s="10" t="s">
        <v>83</v>
      </c>
    </row>
    <row r="19" spans="1:30" x14ac:dyDescent="0.2">
      <c r="A19" s="7" t="s">
        <v>24</v>
      </c>
      <c r="B19" s="10" t="s">
        <v>55</v>
      </c>
      <c r="C19" s="7">
        <v>5</v>
      </c>
      <c r="D19" s="7" t="s">
        <v>21</v>
      </c>
      <c r="E19" s="4">
        <v>8</v>
      </c>
      <c r="F19" s="4" t="s">
        <v>26</v>
      </c>
      <c r="G19" s="4" t="s">
        <v>18</v>
      </c>
      <c r="H19" s="4">
        <v>13507092</v>
      </c>
      <c r="I19" s="4">
        <v>10000000</v>
      </c>
      <c r="J19" s="4">
        <v>15000000</v>
      </c>
      <c r="K19" s="4"/>
      <c r="L19" s="4"/>
      <c r="M19" s="4">
        <v>0</v>
      </c>
      <c r="N19" s="4"/>
      <c r="O19" s="4">
        <v>250000</v>
      </c>
      <c r="P19" s="4">
        <v>1</v>
      </c>
      <c r="Q19" s="4">
        <v>15000000</v>
      </c>
      <c r="R19" s="4"/>
      <c r="S19" s="4">
        <v>250000</v>
      </c>
      <c r="T19" s="4">
        <v>1</v>
      </c>
      <c r="U19" s="4">
        <f t="shared" si="0"/>
        <v>3507092</v>
      </c>
      <c r="V19" s="4">
        <v>3750000</v>
      </c>
      <c r="W19" s="1">
        <v>0</v>
      </c>
      <c r="X19" s="1">
        <v>0</v>
      </c>
      <c r="Y19" s="1">
        <v>0</v>
      </c>
      <c r="Z19" s="1">
        <v>0</v>
      </c>
      <c r="AA19" s="1">
        <v>11266</v>
      </c>
      <c r="AB19" s="1">
        <v>10253</v>
      </c>
      <c r="AC19" s="10" t="s">
        <v>84</v>
      </c>
    </row>
    <row r="20" spans="1:30" x14ac:dyDescent="0.2">
      <c r="A20" s="7" t="s">
        <v>14</v>
      </c>
      <c r="B20" s="10" t="s">
        <v>54</v>
      </c>
      <c r="C20" s="7">
        <v>5</v>
      </c>
      <c r="D20" s="7" t="s">
        <v>21</v>
      </c>
      <c r="E20" s="4">
        <v>10</v>
      </c>
      <c r="F20" s="4" t="s">
        <v>26</v>
      </c>
      <c r="G20" s="4" t="s">
        <v>18</v>
      </c>
      <c r="H20" s="4">
        <v>1427171</v>
      </c>
      <c r="I20" s="4">
        <v>1000000</v>
      </c>
      <c r="J20" s="4">
        <v>10000000</v>
      </c>
      <c r="K20" s="4"/>
      <c r="L20" s="4"/>
      <c r="M20" s="4">
        <v>0</v>
      </c>
      <c r="N20" s="4"/>
      <c r="O20" s="4">
        <v>250000</v>
      </c>
      <c r="P20" s="4">
        <v>1</v>
      </c>
      <c r="Q20" s="4">
        <v>10000000</v>
      </c>
      <c r="R20" s="4"/>
      <c r="S20" s="4">
        <v>250000</v>
      </c>
      <c r="T20" s="4">
        <v>1</v>
      </c>
      <c r="U20" s="4">
        <f>+H20-I20-M20</f>
        <v>427171</v>
      </c>
      <c r="V20" s="4">
        <v>500000</v>
      </c>
      <c r="W20" s="1">
        <v>0</v>
      </c>
      <c r="X20" s="1">
        <v>0</v>
      </c>
      <c r="Y20" s="1">
        <v>0</v>
      </c>
      <c r="Z20" s="1">
        <v>0</v>
      </c>
      <c r="AA20" s="1">
        <v>1305</v>
      </c>
      <c r="AB20" s="1">
        <v>33369</v>
      </c>
      <c r="AC20" s="10" t="s">
        <v>84</v>
      </c>
    </row>
    <row r="21" spans="1:30" x14ac:dyDescent="0.2">
      <c r="A21" s="7" t="s">
        <v>24</v>
      </c>
      <c r="B21" s="10" t="s">
        <v>60</v>
      </c>
      <c r="C21" s="7">
        <v>7</v>
      </c>
      <c r="D21" s="7" t="s">
        <v>21</v>
      </c>
      <c r="E21" s="4">
        <v>6</v>
      </c>
      <c r="F21" s="4" t="s">
        <v>26</v>
      </c>
      <c r="G21" s="4" t="s">
        <v>18</v>
      </c>
      <c r="H21" s="4">
        <v>13107446</v>
      </c>
      <c r="I21" s="4">
        <v>10000000</v>
      </c>
      <c r="J21" s="4">
        <v>15000000</v>
      </c>
      <c r="K21" s="4"/>
      <c r="L21" s="4"/>
      <c r="M21" s="4">
        <v>0</v>
      </c>
      <c r="N21" s="4"/>
      <c r="O21" s="4">
        <v>100000</v>
      </c>
      <c r="P21" s="4">
        <v>1</v>
      </c>
      <c r="Q21" s="4">
        <v>15000000</v>
      </c>
      <c r="R21" s="4"/>
      <c r="S21" s="4">
        <v>250000</v>
      </c>
      <c r="T21" s="4">
        <v>1</v>
      </c>
      <c r="U21" s="4">
        <f t="shared" si="0"/>
        <v>3107446</v>
      </c>
      <c r="V21" s="4">
        <v>3200000</v>
      </c>
      <c r="W21" s="1">
        <v>0</v>
      </c>
      <c r="X21" s="1">
        <v>0</v>
      </c>
      <c r="Y21" s="1">
        <v>0</v>
      </c>
      <c r="Z21" s="1">
        <v>0</v>
      </c>
      <c r="AA21" s="1">
        <v>11266</v>
      </c>
      <c r="AB21" s="1">
        <v>11328</v>
      </c>
      <c r="AC21" s="10" t="s">
        <v>84</v>
      </c>
    </row>
    <row r="22" spans="1:30" x14ac:dyDescent="0.2">
      <c r="A22" s="7" t="s">
        <v>14</v>
      </c>
      <c r="B22" s="10" t="s">
        <v>31</v>
      </c>
      <c r="C22" s="7">
        <v>9</v>
      </c>
      <c r="D22" s="7" t="s">
        <v>16</v>
      </c>
      <c r="E22" s="4">
        <v>5</v>
      </c>
      <c r="F22" s="4" t="s">
        <v>17</v>
      </c>
      <c r="G22" s="4" t="s">
        <v>18</v>
      </c>
      <c r="H22" s="4">
        <v>4591669</v>
      </c>
      <c r="I22" s="4">
        <v>1000000</v>
      </c>
      <c r="J22" s="4">
        <v>10000000</v>
      </c>
      <c r="K22" s="4"/>
      <c r="L22" s="4"/>
      <c r="M22" s="4">
        <v>500000</v>
      </c>
      <c r="N22" s="4"/>
      <c r="O22" s="4">
        <v>100000</v>
      </c>
      <c r="P22" s="4">
        <v>1</v>
      </c>
      <c r="Q22" s="4">
        <v>10000000</v>
      </c>
      <c r="R22" s="4">
        <v>0</v>
      </c>
      <c r="S22" s="4">
        <v>250000</v>
      </c>
      <c r="T22" s="4">
        <v>1</v>
      </c>
      <c r="U22" s="4">
        <f t="shared" si="0"/>
        <v>3091669</v>
      </c>
      <c r="V22" s="4">
        <v>3100000</v>
      </c>
      <c r="W22" s="1">
        <v>0</v>
      </c>
      <c r="X22" s="1">
        <v>0</v>
      </c>
      <c r="Y22" s="1">
        <v>0</v>
      </c>
      <c r="Z22" s="1">
        <v>0</v>
      </c>
      <c r="AA22" s="1">
        <v>1305</v>
      </c>
      <c r="AB22" s="1">
        <v>53929</v>
      </c>
      <c r="AC22" s="10" t="s">
        <v>81</v>
      </c>
    </row>
    <row r="23" spans="1:30" x14ac:dyDescent="0.2">
      <c r="A23" s="7" t="s">
        <v>19</v>
      </c>
      <c r="B23" s="10" t="s">
        <v>57</v>
      </c>
      <c r="C23" s="7">
        <v>4</v>
      </c>
      <c r="D23" s="7" t="s">
        <v>21</v>
      </c>
      <c r="E23" s="4">
        <v>220</v>
      </c>
      <c r="F23" s="4" t="s">
        <v>22</v>
      </c>
      <c r="G23" s="4" t="s">
        <v>18</v>
      </c>
      <c r="H23" s="4">
        <v>4906344</v>
      </c>
      <c r="I23" s="4">
        <v>2000000</v>
      </c>
      <c r="J23" s="4">
        <v>2000000</v>
      </c>
      <c r="K23" s="4"/>
      <c r="L23" s="4"/>
      <c r="M23" s="4">
        <v>0</v>
      </c>
      <c r="N23" s="4"/>
      <c r="O23" s="4">
        <v>250000</v>
      </c>
      <c r="P23" s="4">
        <v>1</v>
      </c>
      <c r="Q23" s="4">
        <v>2000000</v>
      </c>
      <c r="R23" s="4"/>
      <c r="S23" s="4">
        <v>250000</v>
      </c>
      <c r="T23" s="4">
        <v>1</v>
      </c>
      <c r="U23" s="4">
        <f t="shared" si="0"/>
        <v>2906344</v>
      </c>
      <c r="V23" s="4">
        <v>3000000</v>
      </c>
      <c r="W23" s="1">
        <v>0</v>
      </c>
      <c r="X23" s="1">
        <v>0</v>
      </c>
      <c r="Y23" s="1">
        <v>0</v>
      </c>
      <c r="Z23" s="1">
        <v>0</v>
      </c>
      <c r="AA23" s="1">
        <v>26048</v>
      </c>
      <c r="AB23" s="1">
        <v>65268</v>
      </c>
      <c r="AC23" s="10" t="s">
        <v>90</v>
      </c>
    </row>
    <row r="24" spans="1:30" x14ac:dyDescent="0.2">
      <c r="A24" s="7" t="s">
        <v>24</v>
      </c>
      <c r="B24" s="10" t="s">
        <v>61</v>
      </c>
      <c r="C24" s="7">
        <v>3</v>
      </c>
      <c r="D24" s="7" t="s">
        <v>21</v>
      </c>
      <c r="E24" s="4">
        <v>65</v>
      </c>
      <c r="F24" s="4" t="s">
        <v>26</v>
      </c>
      <c r="G24" s="4" t="s">
        <v>18</v>
      </c>
      <c r="H24" s="4">
        <v>7695566</v>
      </c>
      <c r="I24" s="4">
        <v>5000000</v>
      </c>
      <c r="J24" s="4">
        <v>3000000</v>
      </c>
      <c r="K24" s="4"/>
      <c r="L24" s="4"/>
      <c r="M24" s="4">
        <v>0</v>
      </c>
      <c r="N24" s="4"/>
      <c r="O24" s="4">
        <v>1</v>
      </c>
      <c r="P24" s="4">
        <v>1</v>
      </c>
      <c r="Q24" s="4">
        <v>3000000</v>
      </c>
      <c r="R24" s="4"/>
      <c r="S24" s="4">
        <v>1</v>
      </c>
      <c r="T24" s="4">
        <v>1</v>
      </c>
      <c r="U24" s="4">
        <f t="shared" si="0"/>
        <v>2695566</v>
      </c>
      <c r="V24" s="4">
        <v>2695566</v>
      </c>
      <c r="W24" s="1">
        <v>0</v>
      </c>
      <c r="X24" s="1">
        <v>0</v>
      </c>
      <c r="Y24" s="1">
        <v>0</v>
      </c>
      <c r="Z24" s="1">
        <v>0</v>
      </c>
      <c r="AA24" s="1">
        <v>11266</v>
      </c>
      <c r="AB24" s="1">
        <v>57508</v>
      </c>
      <c r="AC24" s="10" t="s">
        <v>81</v>
      </c>
    </row>
    <row r="25" spans="1:30" x14ac:dyDescent="0.2">
      <c r="A25" s="7" t="s">
        <v>24</v>
      </c>
      <c r="B25" s="10" t="s">
        <v>38</v>
      </c>
      <c r="C25" s="7">
        <v>9</v>
      </c>
      <c r="D25" s="7" t="s">
        <v>21</v>
      </c>
      <c r="E25" s="4">
        <v>7</v>
      </c>
      <c r="F25" s="4" t="s">
        <v>26</v>
      </c>
      <c r="G25" s="4" t="s">
        <v>28</v>
      </c>
      <c r="H25" s="4">
        <f>4339911.1365*AD25</f>
        <v>2949311</v>
      </c>
      <c r="I25" s="4">
        <f>750000*AD25</f>
        <v>509683.99592252803</v>
      </c>
      <c r="J25" s="4">
        <v>5000000</v>
      </c>
      <c r="K25" s="4"/>
      <c r="L25" s="4"/>
      <c r="M25" s="4">
        <v>0</v>
      </c>
      <c r="N25" s="4"/>
      <c r="O25" s="4">
        <v>50000</v>
      </c>
      <c r="P25" s="4">
        <v>1</v>
      </c>
      <c r="Q25" s="4">
        <v>5000000</v>
      </c>
      <c r="R25" s="4"/>
      <c r="S25" s="4">
        <v>100000</v>
      </c>
      <c r="T25" s="4">
        <v>1</v>
      </c>
      <c r="U25" s="4">
        <f t="shared" si="0"/>
        <v>2439627.0040774718</v>
      </c>
      <c r="V25" s="4">
        <f>3600000*AD25</f>
        <v>2446483.1804281347</v>
      </c>
      <c r="W25" s="1">
        <v>0</v>
      </c>
      <c r="X25" s="1">
        <v>0</v>
      </c>
      <c r="Y25" s="1">
        <v>0</v>
      </c>
      <c r="Z25" s="1">
        <v>0</v>
      </c>
      <c r="AA25" s="1">
        <v>11266</v>
      </c>
      <c r="AB25" s="1">
        <v>31131</v>
      </c>
      <c r="AC25" s="10" t="s">
        <v>84</v>
      </c>
      <c r="AD25" s="5">
        <f>1/1.4715</f>
        <v>0.67957866123003741</v>
      </c>
    </row>
    <row r="26" spans="1:30" x14ac:dyDescent="0.2">
      <c r="A26" s="7" t="s">
        <v>19</v>
      </c>
      <c r="B26" s="10" t="s">
        <v>37</v>
      </c>
      <c r="C26" s="7">
        <v>8</v>
      </c>
      <c r="D26" s="7" t="s">
        <v>21</v>
      </c>
      <c r="E26" s="4">
        <v>40</v>
      </c>
      <c r="F26" s="4" t="s">
        <v>22</v>
      </c>
      <c r="G26" s="4" t="s">
        <v>18</v>
      </c>
      <c r="H26" s="4">
        <v>6113514</v>
      </c>
      <c r="I26" s="4">
        <v>4000000</v>
      </c>
      <c r="J26" s="4">
        <v>12000000</v>
      </c>
      <c r="K26" s="4"/>
      <c r="L26" s="4"/>
      <c r="M26" s="4">
        <v>0</v>
      </c>
      <c r="N26" s="4"/>
      <c r="O26" s="4">
        <v>250000</v>
      </c>
      <c r="P26" s="4">
        <v>1</v>
      </c>
      <c r="Q26" s="4">
        <v>12000000</v>
      </c>
      <c r="R26" s="4"/>
      <c r="S26" s="4">
        <v>250000</v>
      </c>
      <c r="T26" s="4">
        <v>1</v>
      </c>
      <c r="U26" s="4">
        <f t="shared" si="0"/>
        <v>2113514</v>
      </c>
      <c r="V26" s="4">
        <v>2250000</v>
      </c>
      <c r="W26" s="1">
        <v>0</v>
      </c>
      <c r="X26" s="1">
        <v>0</v>
      </c>
      <c r="Y26" s="1">
        <v>0</v>
      </c>
      <c r="Z26" s="1">
        <v>0</v>
      </c>
      <c r="AA26" s="1">
        <v>26048</v>
      </c>
      <c r="AB26" s="1">
        <v>50848</v>
      </c>
      <c r="AC26" s="10" t="s">
        <v>87</v>
      </c>
    </row>
    <row r="27" spans="1:30" x14ac:dyDescent="0.2">
      <c r="A27" s="7" t="s">
        <v>14</v>
      </c>
      <c r="B27" s="10" t="s">
        <v>40</v>
      </c>
      <c r="C27" s="7">
        <v>11</v>
      </c>
      <c r="D27" s="7" t="s">
        <v>16</v>
      </c>
      <c r="E27" s="4">
        <v>11</v>
      </c>
      <c r="F27" s="4" t="s">
        <v>17</v>
      </c>
      <c r="G27" s="4" t="s">
        <v>18</v>
      </c>
      <c r="H27" s="4">
        <v>2075070</v>
      </c>
      <c r="I27" s="4">
        <v>0</v>
      </c>
      <c r="J27" s="4">
        <v>10000000</v>
      </c>
      <c r="K27" s="4"/>
      <c r="L27" s="4"/>
      <c r="M27" s="4">
        <v>0</v>
      </c>
      <c r="N27" s="4"/>
      <c r="O27" s="4">
        <v>75000</v>
      </c>
      <c r="P27" s="4">
        <v>1</v>
      </c>
      <c r="Q27" s="4">
        <v>10000000</v>
      </c>
      <c r="R27" s="4"/>
      <c r="S27" s="4">
        <v>250000</v>
      </c>
      <c r="T27" s="4">
        <v>1</v>
      </c>
      <c r="U27" s="4">
        <f t="shared" si="0"/>
        <v>2075070</v>
      </c>
      <c r="V27" s="4">
        <v>2100000</v>
      </c>
      <c r="W27" s="1">
        <v>0</v>
      </c>
      <c r="X27" s="1">
        <v>0</v>
      </c>
      <c r="Y27" s="1">
        <v>0</v>
      </c>
      <c r="Z27" s="1">
        <v>0</v>
      </c>
      <c r="AA27" s="1">
        <v>1305</v>
      </c>
      <c r="AB27" s="1">
        <v>45656</v>
      </c>
      <c r="AC27" s="10" t="s">
        <v>88</v>
      </c>
    </row>
    <row r="28" spans="1:30" x14ac:dyDescent="0.2">
      <c r="A28" s="7" t="s">
        <v>19</v>
      </c>
      <c r="B28" s="10" t="s">
        <v>45</v>
      </c>
      <c r="C28" s="7">
        <v>5</v>
      </c>
      <c r="D28" s="7" t="s">
        <v>21</v>
      </c>
      <c r="E28" s="4">
        <v>223</v>
      </c>
      <c r="F28" s="4" t="s">
        <v>22</v>
      </c>
      <c r="G28" s="4" t="s">
        <v>18</v>
      </c>
      <c r="H28" s="4">
        <v>6697087</v>
      </c>
      <c r="I28" s="4">
        <v>5000000</v>
      </c>
      <c r="J28" s="4">
        <v>15000000</v>
      </c>
      <c r="K28" s="4"/>
      <c r="L28" s="4"/>
      <c r="M28" s="4">
        <v>0</v>
      </c>
      <c r="N28" s="4"/>
      <c r="O28" s="4">
        <v>250000</v>
      </c>
      <c r="P28" s="4">
        <v>1</v>
      </c>
      <c r="Q28" s="4">
        <v>15000000</v>
      </c>
      <c r="R28" s="4"/>
      <c r="S28" s="4">
        <v>250000</v>
      </c>
      <c r="T28" s="4">
        <v>1</v>
      </c>
      <c r="U28" s="4">
        <f t="shared" si="0"/>
        <v>1697087</v>
      </c>
      <c r="V28" s="4">
        <v>1750000</v>
      </c>
      <c r="W28" s="1">
        <v>0</v>
      </c>
      <c r="X28" s="1">
        <v>0</v>
      </c>
      <c r="Y28" s="1">
        <v>0</v>
      </c>
      <c r="Z28" s="1">
        <v>0</v>
      </c>
      <c r="AA28" s="1">
        <v>26048</v>
      </c>
      <c r="AB28" s="1">
        <v>49333</v>
      </c>
      <c r="AC28" s="10" t="s">
        <v>87</v>
      </c>
    </row>
    <row r="29" spans="1:30" x14ac:dyDescent="0.2">
      <c r="A29" s="7" t="s">
        <v>19</v>
      </c>
      <c r="B29" s="10" t="s">
        <v>93</v>
      </c>
      <c r="C29" s="7">
        <v>5</v>
      </c>
      <c r="D29" s="7" t="s">
        <v>21</v>
      </c>
      <c r="E29" s="4">
        <v>289</v>
      </c>
      <c r="F29" s="4" t="s">
        <v>22</v>
      </c>
      <c r="G29" s="4" t="s">
        <v>18</v>
      </c>
      <c r="H29" s="4">
        <v>4103771</v>
      </c>
      <c r="I29" s="4">
        <v>2500000</v>
      </c>
      <c r="J29" s="4">
        <v>4000000</v>
      </c>
      <c r="K29" s="4"/>
      <c r="L29" s="4"/>
      <c r="M29" s="4">
        <v>0</v>
      </c>
      <c r="N29" s="4"/>
      <c r="O29" s="4">
        <v>500000</v>
      </c>
      <c r="P29" s="4">
        <v>1</v>
      </c>
      <c r="Q29" s="4">
        <v>4000000</v>
      </c>
      <c r="R29" s="4"/>
      <c r="S29" s="4">
        <v>500000</v>
      </c>
      <c r="T29" s="4">
        <v>1</v>
      </c>
      <c r="U29" s="4">
        <f t="shared" si="0"/>
        <v>1603771</v>
      </c>
      <c r="V29" s="4">
        <v>2000000</v>
      </c>
      <c r="W29" s="1">
        <v>0</v>
      </c>
      <c r="X29" s="1">
        <v>0</v>
      </c>
      <c r="Y29" s="1">
        <v>0</v>
      </c>
      <c r="Z29" s="1">
        <v>0</v>
      </c>
      <c r="AA29" s="1">
        <v>26048</v>
      </c>
      <c r="AB29" s="1">
        <v>64245</v>
      </c>
      <c r="AC29" s="10" t="s">
        <v>90</v>
      </c>
    </row>
    <row r="30" spans="1:30" x14ac:dyDescent="0.2">
      <c r="A30" s="7" t="s">
        <v>24</v>
      </c>
      <c r="B30" s="10" t="s">
        <v>49</v>
      </c>
      <c r="C30" s="7">
        <v>6</v>
      </c>
      <c r="D30" s="7" t="s">
        <v>21</v>
      </c>
      <c r="E30" s="4">
        <v>2</v>
      </c>
      <c r="F30" s="4" t="s">
        <v>26</v>
      </c>
      <c r="G30" s="4" t="s">
        <v>28</v>
      </c>
      <c r="H30" s="4">
        <f>7308733.0185*AD30</f>
        <v>4966859</v>
      </c>
      <c r="I30" s="4">
        <f>5000000*AD30</f>
        <v>3397893.3061501868</v>
      </c>
      <c r="J30" s="4">
        <v>10000000</v>
      </c>
      <c r="K30" s="4"/>
      <c r="L30" s="4"/>
      <c r="M30" s="4">
        <v>0</v>
      </c>
      <c r="N30" s="4"/>
      <c r="O30" s="4">
        <v>250000</v>
      </c>
      <c r="P30" s="4">
        <v>1</v>
      </c>
      <c r="Q30" s="4">
        <v>10000000</v>
      </c>
      <c r="R30" s="4"/>
      <c r="S30" s="4">
        <v>250000</v>
      </c>
      <c r="T30" s="4">
        <v>1</v>
      </c>
      <c r="U30" s="4">
        <f t="shared" si="0"/>
        <v>1568965.6938498132</v>
      </c>
      <c r="V30" s="4">
        <f>2500000*AD30</f>
        <v>1698946.6530750934</v>
      </c>
      <c r="W30" s="1">
        <v>0</v>
      </c>
      <c r="X30" s="1">
        <v>0</v>
      </c>
      <c r="Y30" s="1">
        <v>0</v>
      </c>
      <c r="Z30" s="1">
        <v>0</v>
      </c>
      <c r="AA30" s="1">
        <v>11266</v>
      </c>
      <c r="AB30" s="1">
        <v>58798</v>
      </c>
      <c r="AC30" s="10" t="s">
        <v>84</v>
      </c>
      <c r="AD30" s="5">
        <f>1/1.4715</f>
        <v>0.67957866123003741</v>
      </c>
    </row>
    <row r="31" spans="1:30" x14ac:dyDescent="0.2">
      <c r="A31" s="7" t="s">
        <v>14</v>
      </c>
      <c r="B31" s="10" t="s">
        <v>65</v>
      </c>
      <c r="C31" s="7">
        <v>10</v>
      </c>
      <c r="D31" s="7" t="s">
        <v>16</v>
      </c>
      <c r="E31" s="4">
        <v>11</v>
      </c>
      <c r="F31" s="4" t="s">
        <v>17</v>
      </c>
      <c r="G31" s="4" t="s">
        <v>18</v>
      </c>
      <c r="H31" s="4">
        <v>2595223</v>
      </c>
      <c r="I31" s="4">
        <v>150000</v>
      </c>
      <c r="J31" s="4">
        <v>10000000</v>
      </c>
      <c r="K31" s="4"/>
      <c r="L31" s="4"/>
      <c r="M31" s="4">
        <v>1000000</v>
      </c>
      <c r="N31" s="4"/>
      <c r="O31" s="4">
        <v>250000</v>
      </c>
      <c r="P31" s="4">
        <v>1</v>
      </c>
      <c r="Q31" s="4">
        <v>10000000</v>
      </c>
      <c r="R31" s="4">
        <v>0</v>
      </c>
      <c r="S31" s="4">
        <v>250000</v>
      </c>
      <c r="T31" s="4">
        <v>1</v>
      </c>
      <c r="U31" s="4">
        <f t="shared" si="0"/>
        <v>1445223</v>
      </c>
      <c r="V31" s="4">
        <v>1500000</v>
      </c>
      <c r="W31" s="1">
        <v>0</v>
      </c>
      <c r="X31" s="1">
        <v>0</v>
      </c>
      <c r="Y31" s="1">
        <v>0</v>
      </c>
      <c r="Z31" s="1">
        <v>0</v>
      </c>
      <c r="AA31" s="1">
        <v>1305</v>
      </c>
      <c r="AB31" s="1">
        <v>3089</v>
      </c>
      <c r="AC31" s="10" t="s">
        <v>83</v>
      </c>
    </row>
    <row r="32" spans="1:30" x14ac:dyDescent="0.2">
      <c r="A32" s="7" t="s">
        <v>14</v>
      </c>
      <c r="B32" s="10" t="s">
        <v>56</v>
      </c>
      <c r="C32" s="7">
        <v>11</v>
      </c>
      <c r="D32" s="7" t="s">
        <v>16</v>
      </c>
      <c r="E32" s="4">
        <v>3</v>
      </c>
      <c r="F32" s="4" t="s">
        <v>17</v>
      </c>
      <c r="G32" s="4" t="s">
        <v>18</v>
      </c>
      <c r="H32" s="4">
        <v>1322153</v>
      </c>
      <c r="I32" s="4">
        <v>0</v>
      </c>
      <c r="J32" s="4">
        <v>10000000</v>
      </c>
      <c r="K32" s="4"/>
      <c r="L32" s="4"/>
      <c r="M32" s="4">
        <v>0</v>
      </c>
      <c r="N32" s="4"/>
      <c r="O32" s="4">
        <v>100000</v>
      </c>
      <c r="P32" s="4">
        <v>1</v>
      </c>
      <c r="Q32" s="4">
        <v>10000000</v>
      </c>
      <c r="R32" s="4"/>
      <c r="S32" s="4">
        <v>100000</v>
      </c>
      <c r="T32" s="4">
        <v>1</v>
      </c>
      <c r="U32" s="4">
        <f t="shared" si="0"/>
        <v>1322153</v>
      </c>
      <c r="V32" s="4">
        <v>1400000</v>
      </c>
      <c r="W32" s="1">
        <v>0</v>
      </c>
      <c r="X32" s="1">
        <v>0</v>
      </c>
      <c r="Y32" s="1">
        <v>0</v>
      </c>
      <c r="Z32" s="1">
        <v>0</v>
      </c>
      <c r="AA32" s="1">
        <v>1305</v>
      </c>
      <c r="AB32" s="1">
        <v>55585</v>
      </c>
      <c r="AC32" s="10" t="s">
        <v>88</v>
      </c>
    </row>
    <row r="33" spans="1:30" x14ac:dyDescent="0.2">
      <c r="A33" s="7" t="s">
        <v>14</v>
      </c>
      <c r="B33" s="10" t="s">
        <v>39</v>
      </c>
      <c r="C33" s="7">
        <v>11</v>
      </c>
      <c r="D33" s="7" t="s">
        <v>16</v>
      </c>
      <c r="E33" s="4">
        <v>7</v>
      </c>
      <c r="F33" s="4" t="s">
        <v>17</v>
      </c>
      <c r="G33" s="4" t="s">
        <v>18</v>
      </c>
      <c r="H33" s="4">
        <v>1289624</v>
      </c>
      <c r="I33" s="4">
        <v>0</v>
      </c>
      <c r="J33" s="4">
        <v>10000000</v>
      </c>
      <c r="K33" s="4"/>
      <c r="L33" s="4"/>
      <c r="M33" s="4">
        <v>0</v>
      </c>
      <c r="N33" s="4"/>
      <c r="O33" s="4">
        <v>100000</v>
      </c>
      <c r="P33" s="4">
        <v>1</v>
      </c>
      <c r="Q33" s="4">
        <v>10000000</v>
      </c>
      <c r="R33" s="4"/>
      <c r="S33" s="4">
        <v>100000</v>
      </c>
      <c r="T33" s="4">
        <v>1</v>
      </c>
      <c r="U33" s="4">
        <f t="shared" si="0"/>
        <v>1289624</v>
      </c>
      <c r="V33" s="4">
        <v>1300000</v>
      </c>
      <c r="W33" s="1">
        <v>0</v>
      </c>
      <c r="X33" s="1">
        <v>0</v>
      </c>
      <c r="Y33" s="1">
        <v>0</v>
      </c>
      <c r="Z33" s="1">
        <v>0</v>
      </c>
      <c r="AA33" s="1">
        <v>1305</v>
      </c>
      <c r="AB33" s="1">
        <v>46498</v>
      </c>
      <c r="AC33" s="10" t="s">
        <v>88</v>
      </c>
    </row>
    <row r="34" spans="1:30" x14ac:dyDescent="0.2">
      <c r="A34" s="7" t="s">
        <v>14</v>
      </c>
      <c r="B34" s="10" t="s">
        <v>36</v>
      </c>
      <c r="C34" s="7">
        <v>3</v>
      </c>
      <c r="D34" s="7" t="s">
        <v>16</v>
      </c>
      <c r="E34" s="4">
        <v>17</v>
      </c>
      <c r="F34" s="4" t="s">
        <v>17</v>
      </c>
      <c r="G34" s="4" t="s">
        <v>18</v>
      </c>
      <c r="H34" s="4">
        <v>6267901</v>
      </c>
      <c r="I34" s="4">
        <v>5000000</v>
      </c>
      <c r="J34" s="4">
        <v>5000000</v>
      </c>
      <c r="K34" s="4"/>
      <c r="L34" s="4"/>
      <c r="M34" s="4">
        <v>0</v>
      </c>
      <c r="N34" s="4"/>
      <c r="O34" s="4">
        <v>500000</v>
      </c>
      <c r="P34" s="4">
        <v>1</v>
      </c>
      <c r="Q34" s="4">
        <v>5000000</v>
      </c>
      <c r="R34" s="4"/>
      <c r="S34" s="4">
        <v>500000</v>
      </c>
      <c r="T34" s="4">
        <v>1</v>
      </c>
      <c r="U34" s="4">
        <f t="shared" si="0"/>
        <v>1267901</v>
      </c>
      <c r="V34" s="4">
        <v>1500000</v>
      </c>
      <c r="W34" s="1">
        <v>0</v>
      </c>
      <c r="X34" s="1">
        <v>0</v>
      </c>
      <c r="Y34" s="1">
        <v>0</v>
      </c>
      <c r="Z34" s="1">
        <v>0</v>
      </c>
      <c r="AA34" s="1">
        <v>1305</v>
      </c>
      <c r="AB34" s="1">
        <v>65334</v>
      </c>
      <c r="AC34" s="10" t="s">
        <v>86</v>
      </c>
    </row>
    <row r="35" spans="1:30" x14ac:dyDescent="0.2">
      <c r="A35" s="7" t="s">
        <v>14</v>
      </c>
      <c r="B35" s="10" t="s">
        <v>33</v>
      </c>
      <c r="C35" s="7">
        <v>8</v>
      </c>
      <c r="D35" s="7" t="s">
        <v>16</v>
      </c>
      <c r="E35" s="4">
        <v>7</v>
      </c>
      <c r="F35" s="4" t="s">
        <v>17</v>
      </c>
      <c r="G35" s="4" t="s">
        <v>18</v>
      </c>
      <c r="H35" s="4">
        <v>5176074</v>
      </c>
      <c r="I35" s="4">
        <v>4000000</v>
      </c>
      <c r="J35" s="4">
        <v>10000000</v>
      </c>
      <c r="K35" s="4"/>
      <c r="L35" s="4"/>
      <c r="M35" s="4">
        <v>0</v>
      </c>
      <c r="N35" s="4"/>
      <c r="O35" s="4">
        <v>100000</v>
      </c>
      <c r="P35" s="4">
        <v>1</v>
      </c>
      <c r="Q35" s="4">
        <v>10000000</v>
      </c>
      <c r="R35" s="4"/>
      <c r="S35" s="4">
        <v>100000</v>
      </c>
      <c r="T35" s="4">
        <v>1</v>
      </c>
      <c r="U35" s="4">
        <f t="shared" si="0"/>
        <v>1176074</v>
      </c>
      <c r="V35" s="4">
        <v>1200000</v>
      </c>
      <c r="W35" s="1">
        <v>0</v>
      </c>
      <c r="X35" s="1">
        <v>0</v>
      </c>
      <c r="Y35" s="1">
        <v>0</v>
      </c>
      <c r="Z35" s="1">
        <v>0</v>
      </c>
      <c r="AA35" s="1">
        <v>1305</v>
      </c>
      <c r="AB35" s="1">
        <v>67190</v>
      </c>
      <c r="AC35" s="10" t="s">
        <v>83</v>
      </c>
    </row>
    <row r="36" spans="1:30" x14ac:dyDescent="0.2">
      <c r="A36" s="7" t="s">
        <v>14</v>
      </c>
      <c r="B36" s="10" t="s">
        <v>64</v>
      </c>
      <c r="C36" s="7">
        <v>6</v>
      </c>
      <c r="D36" s="7" t="s">
        <v>16</v>
      </c>
      <c r="E36" s="4">
        <v>3</v>
      </c>
      <c r="F36" s="4" t="s">
        <v>17</v>
      </c>
      <c r="G36" s="4" t="s">
        <v>18</v>
      </c>
      <c r="H36" s="4">
        <v>1901475</v>
      </c>
      <c r="I36" s="4">
        <v>750000</v>
      </c>
      <c r="J36" s="4">
        <v>10000000</v>
      </c>
      <c r="K36" s="4"/>
      <c r="L36" s="4"/>
      <c r="M36" s="4">
        <v>0</v>
      </c>
      <c r="N36" s="4"/>
      <c r="O36" s="4">
        <v>100000</v>
      </c>
      <c r="P36" s="4">
        <v>1</v>
      </c>
      <c r="Q36" s="4">
        <v>10000000</v>
      </c>
      <c r="R36" s="4"/>
      <c r="S36" s="4">
        <v>500000</v>
      </c>
      <c r="T36" s="4">
        <v>1</v>
      </c>
      <c r="U36" s="4">
        <f t="shared" si="0"/>
        <v>1151475</v>
      </c>
      <c r="V36" s="4">
        <v>1200000</v>
      </c>
      <c r="W36" s="1">
        <v>0</v>
      </c>
      <c r="X36" s="1">
        <v>0</v>
      </c>
      <c r="Y36" s="1">
        <v>0</v>
      </c>
      <c r="Z36" s="1">
        <v>0</v>
      </c>
      <c r="AA36" s="1">
        <v>1305</v>
      </c>
      <c r="AB36" s="1">
        <v>45791</v>
      </c>
      <c r="AC36" s="10" t="s">
        <v>92</v>
      </c>
    </row>
    <row r="37" spans="1:30" x14ac:dyDescent="0.2">
      <c r="A37" s="7" t="s">
        <v>24</v>
      </c>
      <c r="B37" s="10" t="s">
        <v>25</v>
      </c>
      <c r="C37" s="7">
        <v>8</v>
      </c>
      <c r="D37" s="7" t="s">
        <v>21</v>
      </c>
      <c r="E37" s="4">
        <v>2</v>
      </c>
      <c r="F37" s="4" t="s">
        <v>26</v>
      </c>
      <c r="G37" s="4" t="s">
        <v>18</v>
      </c>
      <c r="H37" s="4">
        <v>1101049</v>
      </c>
      <c r="I37" s="4">
        <v>200000</v>
      </c>
      <c r="J37" s="4">
        <v>10000000</v>
      </c>
      <c r="K37" s="4"/>
      <c r="L37" s="4"/>
      <c r="M37" s="4">
        <v>0</v>
      </c>
      <c r="N37" s="4"/>
      <c r="O37" s="4">
        <v>15000</v>
      </c>
      <c r="P37" s="4">
        <v>1</v>
      </c>
      <c r="Q37" s="4">
        <v>10000000</v>
      </c>
      <c r="R37" s="4"/>
      <c r="S37" s="4">
        <v>250000</v>
      </c>
      <c r="T37" s="4">
        <v>1</v>
      </c>
      <c r="U37" s="4">
        <f t="shared" si="0"/>
        <v>901049</v>
      </c>
      <c r="V37" s="4">
        <v>915000</v>
      </c>
      <c r="W37" s="1">
        <v>0</v>
      </c>
      <c r="X37" s="1">
        <v>0</v>
      </c>
      <c r="Y37" s="1">
        <v>0</v>
      </c>
      <c r="Z37" s="1">
        <v>0</v>
      </c>
      <c r="AA37" s="1">
        <v>11266</v>
      </c>
      <c r="AB37" s="1">
        <v>26298</v>
      </c>
      <c r="AC37" s="10" t="s">
        <v>84</v>
      </c>
    </row>
    <row r="38" spans="1:30" x14ac:dyDescent="0.2">
      <c r="A38" s="7" t="s">
        <v>19</v>
      </c>
      <c r="B38" s="10" t="s">
        <v>43</v>
      </c>
      <c r="C38" s="7">
        <v>4</v>
      </c>
      <c r="D38" s="7" t="s">
        <v>21</v>
      </c>
      <c r="E38" s="4">
        <v>174</v>
      </c>
      <c r="F38" s="4" t="s">
        <v>22</v>
      </c>
      <c r="G38" s="4" t="s">
        <v>18</v>
      </c>
      <c r="H38" s="4">
        <v>4811204</v>
      </c>
      <c r="I38" s="4">
        <v>4000000</v>
      </c>
      <c r="J38" s="4">
        <v>20000000</v>
      </c>
      <c r="K38" s="4"/>
      <c r="L38" s="4"/>
      <c r="M38" s="4">
        <v>0</v>
      </c>
      <c r="N38" s="4"/>
      <c r="O38" s="4">
        <v>250000</v>
      </c>
      <c r="P38" s="4">
        <v>1</v>
      </c>
      <c r="Q38" s="4">
        <v>20000000</v>
      </c>
      <c r="R38" s="4"/>
      <c r="S38" s="4">
        <v>250000</v>
      </c>
      <c r="T38" s="4">
        <v>1</v>
      </c>
      <c r="U38" s="4">
        <f t="shared" si="0"/>
        <v>811204</v>
      </c>
      <c r="V38" s="4">
        <v>1000000</v>
      </c>
      <c r="W38" s="1">
        <v>0</v>
      </c>
      <c r="X38" s="1">
        <v>0</v>
      </c>
      <c r="Y38" s="1">
        <v>0</v>
      </c>
      <c r="Z38" s="1">
        <v>0</v>
      </c>
      <c r="AA38" s="1">
        <v>26048</v>
      </c>
      <c r="AB38" s="1">
        <v>59152</v>
      </c>
      <c r="AC38" s="10" t="s">
        <v>87</v>
      </c>
    </row>
    <row r="39" spans="1:30" x14ac:dyDescent="0.2">
      <c r="A39" s="7" t="s">
        <v>24</v>
      </c>
      <c r="B39" s="10" t="s">
        <v>66</v>
      </c>
      <c r="C39" s="7">
        <v>10</v>
      </c>
      <c r="D39" s="7" t="s">
        <v>21</v>
      </c>
      <c r="E39" s="4">
        <v>4</v>
      </c>
      <c r="F39" s="4" t="s">
        <v>26</v>
      </c>
      <c r="G39" s="4" t="s">
        <v>28</v>
      </c>
      <c r="H39" s="4">
        <f>1428747.039*AD39</f>
        <v>970946.00000000012</v>
      </c>
      <c r="I39" s="4">
        <f>250000*AD39</f>
        <v>169894.66530750936</v>
      </c>
      <c r="J39" s="4"/>
      <c r="K39" s="4"/>
      <c r="L39" s="4"/>
      <c r="M39" s="4">
        <v>0</v>
      </c>
      <c r="N39" s="4"/>
      <c r="O39" s="4">
        <v>50000</v>
      </c>
      <c r="P39" s="4">
        <v>1</v>
      </c>
      <c r="Q39" s="4"/>
      <c r="R39" s="4"/>
      <c r="S39" s="4">
        <v>1</v>
      </c>
      <c r="T39" s="4">
        <v>1</v>
      </c>
      <c r="U39" s="4">
        <f t="shared" si="0"/>
        <v>801051.33469249075</v>
      </c>
      <c r="V39" s="4">
        <f>1200000*AD39</f>
        <v>815494.39347604488</v>
      </c>
      <c r="W39" s="1">
        <v>0</v>
      </c>
      <c r="X39" s="1">
        <v>0</v>
      </c>
      <c r="Y39" s="1">
        <v>0</v>
      </c>
      <c r="Z39" s="1">
        <v>0</v>
      </c>
      <c r="AA39" s="1">
        <v>11266</v>
      </c>
      <c r="AB39" s="1">
        <v>58164</v>
      </c>
      <c r="AC39" s="10" t="s">
        <v>84</v>
      </c>
      <c r="AD39" s="5">
        <f>1/1.4715</f>
        <v>0.67957866123003741</v>
      </c>
    </row>
    <row r="40" spans="1:30" x14ac:dyDescent="0.2">
      <c r="A40" s="7" t="s">
        <v>19</v>
      </c>
      <c r="B40" s="10" t="s">
        <v>62</v>
      </c>
      <c r="C40" s="7">
        <v>9</v>
      </c>
      <c r="D40" s="7" t="s">
        <v>21</v>
      </c>
      <c r="E40" s="4">
        <v>6</v>
      </c>
      <c r="F40" s="4" t="s">
        <v>22</v>
      </c>
      <c r="G40" s="4" t="s">
        <v>18</v>
      </c>
      <c r="H40" s="4">
        <v>1759456</v>
      </c>
      <c r="I40" s="4">
        <v>1000000</v>
      </c>
      <c r="J40" s="4">
        <v>2000000</v>
      </c>
      <c r="K40" s="4"/>
      <c r="L40" s="4"/>
      <c r="M40" s="4">
        <v>0</v>
      </c>
      <c r="N40" s="4"/>
      <c r="O40" s="4">
        <v>250000</v>
      </c>
      <c r="P40" s="4">
        <v>1</v>
      </c>
      <c r="Q40" s="4">
        <v>2000000</v>
      </c>
      <c r="R40" s="4"/>
      <c r="S40" s="4">
        <v>250000</v>
      </c>
      <c r="T40" s="4">
        <v>1</v>
      </c>
      <c r="U40" s="4">
        <f t="shared" si="0"/>
        <v>759456</v>
      </c>
      <c r="V40" s="4">
        <v>1000000</v>
      </c>
      <c r="W40" s="1">
        <v>0</v>
      </c>
      <c r="X40" s="1">
        <v>0</v>
      </c>
      <c r="Y40" s="1">
        <v>0</v>
      </c>
      <c r="Z40" s="1">
        <v>0</v>
      </c>
      <c r="AA40" s="1">
        <v>26048</v>
      </c>
      <c r="AB40" s="1">
        <v>66283</v>
      </c>
      <c r="AC40" s="10" t="s">
        <v>83</v>
      </c>
    </row>
    <row r="41" spans="1:30" x14ac:dyDescent="0.2">
      <c r="A41" s="7" t="s">
        <v>24</v>
      </c>
      <c r="B41" s="10" t="s">
        <v>46</v>
      </c>
      <c r="C41" s="7">
        <v>6</v>
      </c>
      <c r="D41" s="7" t="s">
        <v>21</v>
      </c>
      <c r="E41" s="4">
        <v>2</v>
      </c>
      <c r="F41" s="4" t="s">
        <v>26</v>
      </c>
      <c r="G41" s="4" t="s">
        <v>18</v>
      </c>
      <c r="H41" s="4">
        <v>2229669</v>
      </c>
      <c r="I41" s="4">
        <v>1500000</v>
      </c>
      <c r="J41" s="4">
        <v>5000000</v>
      </c>
      <c r="K41" s="4"/>
      <c r="L41" s="4"/>
      <c r="M41" s="4">
        <v>0</v>
      </c>
      <c r="N41" s="4"/>
      <c r="O41" s="4">
        <v>100000</v>
      </c>
      <c r="P41" s="4">
        <v>1</v>
      </c>
      <c r="Q41" s="4">
        <v>5000000</v>
      </c>
      <c r="R41" s="4"/>
      <c r="S41" s="4">
        <v>100000</v>
      </c>
      <c r="T41" s="4">
        <v>1</v>
      </c>
      <c r="U41" s="4">
        <f t="shared" si="0"/>
        <v>729669</v>
      </c>
      <c r="V41" s="4">
        <v>800000</v>
      </c>
      <c r="W41" s="1">
        <v>0</v>
      </c>
      <c r="X41" s="1">
        <v>0</v>
      </c>
      <c r="Y41" s="1">
        <v>0</v>
      </c>
      <c r="Z41" s="1">
        <v>0</v>
      </c>
      <c r="AA41" s="1">
        <v>11266</v>
      </c>
      <c r="AB41" s="1">
        <v>26085</v>
      </c>
      <c r="AC41" s="10" t="s">
        <v>84</v>
      </c>
    </row>
    <row r="42" spans="1:30" x14ac:dyDescent="0.2">
      <c r="A42" s="7" t="s">
        <v>24</v>
      </c>
      <c r="B42" s="10" t="s">
        <v>44</v>
      </c>
      <c r="C42" s="7">
        <v>9</v>
      </c>
      <c r="D42" s="7" t="s">
        <v>21</v>
      </c>
      <c r="E42" s="4">
        <v>1</v>
      </c>
      <c r="F42" s="4" t="s">
        <v>26</v>
      </c>
      <c r="G42" s="4" t="s">
        <v>18</v>
      </c>
      <c r="H42" s="4">
        <v>2124049</v>
      </c>
      <c r="I42" s="4">
        <v>1500000</v>
      </c>
      <c r="J42" s="4">
        <v>10000000</v>
      </c>
      <c r="K42" s="4"/>
      <c r="L42" s="4"/>
      <c r="M42" s="4">
        <v>0</v>
      </c>
      <c r="N42" s="4"/>
      <c r="O42" s="4">
        <v>1</v>
      </c>
      <c r="P42" s="4">
        <v>1</v>
      </c>
      <c r="Q42" s="4">
        <v>10000000</v>
      </c>
      <c r="R42" s="4"/>
      <c r="S42" s="4">
        <v>1</v>
      </c>
      <c r="T42" s="4">
        <v>1</v>
      </c>
      <c r="U42" s="4">
        <f t="shared" si="0"/>
        <v>624049</v>
      </c>
      <c r="V42" s="4">
        <v>624049</v>
      </c>
      <c r="W42" s="1">
        <v>0</v>
      </c>
      <c r="X42" s="1">
        <v>0</v>
      </c>
      <c r="Y42" s="1">
        <v>0</v>
      </c>
      <c r="Z42" s="1">
        <v>0</v>
      </c>
      <c r="AA42" s="1">
        <v>11266</v>
      </c>
      <c r="AB42" s="1">
        <v>56749</v>
      </c>
      <c r="AC42" s="10" t="s">
        <v>81</v>
      </c>
    </row>
    <row r="43" spans="1:30" x14ac:dyDescent="0.2">
      <c r="A43" s="7" t="s">
        <v>14</v>
      </c>
      <c r="B43" s="10" t="s">
        <v>51</v>
      </c>
      <c r="C43" s="7">
        <v>11</v>
      </c>
      <c r="D43" s="7" t="s">
        <v>16</v>
      </c>
      <c r="E43" s="4">
        <v>14</v>
      </c>
      <c r="F43" s="4" t="s">
        <v>17</v>
      </c>
      <c r="G43" s="4" t="s">
        <v>18</v>
      </c>
      <c r="H43" s="4">
        <v>674262</v>
      </c>
      <c r="I43" s="4">
        <v>100000</v>
      </c>
      <c r="J43" s="4"/>
      <c r="K43" s="4"/>
      <c r="L43" s="4"/>
      <c r="M43" s="4">
        <v>0</v>
      </c>
      <c r="N43" s="4"/>
      <c r="O43" s="4">
        <v>1</v>
      </c>
      <c r="P43" s="4">
        <v>1</v>
      </c>
      <c r="Q43" s="4"/>
      <c r="R43" s="4"/>
      <c r="S43" s="4">
        <v>1</v>
      </c>
      <c r="T43" s="4">
        <v>1</v>
      </c>
      <c r="U43" s="4">
        <f t="shared" si="0"/>
        <v>574262</v>
      </c>
      <c r="V43" s="4">
        <v>574262</v>
      </c>
      <c r="W43" s="1">
        <v>0</v>
      </c>
      <c r="X43" s="1">
        <v>0</v>
      </c>
      <c r="Y43" s="1">
        <v>0</v>
      </c>
      <c r="Z43" s="1">
        <v>0</v>
      </c>
      <c r="AA43" s="1">
        <v>1305</v>
      </c>
      <c r="AB43" s="1">
        <v>64758</v>
      </c>
      <c r="AC43" s="10" t="s">
        <v>83</v>
      </c>
    </row>
    <row r="44" spans="1:30" x14ac:dyDescent="0.2">
      <c r="A44" s="7" t="s">
        <v>14</v>
      </c>
      <c r="B44" s="10" t="s">
        <v>29</v>
      </c>
      <c r="C44" s="7">
        <v>8</v>
      </c>
      <c r="D44" s="7" t="s">
        <v>16</v>
      </c>
      <c r="E44" s="4">
        <v>1</v>
      </c>
      <c r="F44" s="4" t="s">
        <v>17</v>
      </c>
      <c r="G44" s="4" t="s">
        <v>18</v>
      </c>
      <c r="H44" s="4">
        <v>684946</v>
      </c>
      <c r="I44" s="4">
        <v>200000</v>
      </c>
      <c r="J44" s="4">
        <v>5000000</v>
      </c>
      <c r="K44" s="4"/>
      <c r="L44" s="4"/>
      <c r="M44" s="4">
        <v>0</v>
      </c>
      <c r="N44" s="4"/>
      <c r="O44" s="4">
        <v>250000</v>
      </c>
      <c r="P44" s="4">
        <v>1</v>
      </c>
      <c r="Q44" s="4">
        <v>5000000</v>
      </c>
      <c r="R44" s="4"/>
      <c r="S44" s="4">
        <v>250000</v>
      </c>
      <c r="T44" s="4">
        <v>1</v>
      </c>
      <c r="U44" s="4">
        <f t="shared" si="0"/>
        <v>484946</v>
      </c>
      <c r="V44" s="4">
        <v>500000</v>
      </c>
      <c r="W44" s="1">
        <v>0</v>
      </c>
      <c r="X44" s="1">
        <v>0</v>
      </c>
      <c r="Y44" s="1">
        <v>0</v>
      </c>
      <c r="Z44" s="1">
        <v>0</v>
      </c>
      <c r="AA44" s="1">
        <v>1305</v>
      </c>
      <c r="AB44" s="1">
        <v>26224</v>
      </c>
      <c r="AC44" s="10" t="s">
        <v>85</v>
      </c>
    </row>
    <row r="45" spans="1:30" x14ac:dyDescent="0.2">
      <c r="A45" s="7" t="s">
        <v>14</v>
      </c>
      <c r="B45" s="10" t="s">
        <v>52</v>
      </c>
      <c r="C45" s="7">
        <v>3</v>
      </c>
      <c r="D45" s="7" t="s">
        <v>21</v>
      </c>
      <c r="E45" s="4">
        <v>9</v>
      </c>
      <c r="F45" s="4" t="s">
        <v>26</v>
      </c>
      <c r="G45" s="4" t="s">
        <v>18</v>
      </c>
      <c r="H45" s="4">
        <v>2895138</v>
      </c>
      <c r="I45" s="4">
        <v>2500000</v>
      </c>
      <c r="J45" s="4">
        <v>2500000</v>
      </c>
      <c r="K45" s="4"/>
      <c r="L45" s="4"/>
      <c r="M45" s="4">
        <v>0</v>
      </c>
      <c r="N45" s="4"/>
      <c r="O45" s="4">
        <v>250000</v>
      </c>
      <c r="P45" s="4">
        <v>1</v>
      </c>
      <c r="Q45" s="4">
        <v>2500000</v>
      </c>
      <c r="R45" s="4"/>
      <c r="S45" s="4">
        <v>250000</v>
      </c>
      <c r="T45" s="4">
        <v>1</v>
      </c>
      <c r="U45" s="4">
        <f t="shared" si="0"/>
        <v>395138</v>
      </c>
      <c r="V45" s="4">
        <v>500000</v>
      </c>
      <c r="W45" s="1">
        <v>0</v>
      </c>
      <c r="X45" s="1">
        <v>0</v>
      </c>
      <c r="Y45" s="1">
        <v>0</v>
      </c>
      <c r="Z45" s="1">
        <v>0</v>
      </c>
      <c r="AA45" s="1">
        <v>1305</v>
      </c>
      <c r="AB45" s="1">
        <v>54438</v>
      </c>
      <c r="AC45" s="10" t="s">
        <v>89</v>
      </c>
    </row>
    <row r="46" spans="1:30" x14ac:dyDescent="0.2">
      <c r="A46" s="7" t="s">
        <v>14</v>
      </c>
      <c r="B46" s="10" t="s">
        <v>68</v>
      </c>
      <c r="C46" s="7">
        <v>9</v>
      </c>
      <c r="D46" s="7" t="s">
        <v>16</v>
      </c>
      <c r="E46" s="4">
        <v>1</v>
      </c>
      <c r="F46" s="4" t="s">
        <v>17</v>
      </c>
      <c r="G46" s="4" t="s">
        <v>18</v>
      </c>
      <c r="H46" s="4">
        <v>818865</v>
      </c>
      <c r="I46" s="4">
        <v>500000</v>
      </c>
      <c r="J46" s="4">
        <v>10000000</v>
      </c>
      <c r="K46" s="4"/>
      <c r="L46" s="4"/>
      <c r="M46" s="4">
        <v>0</v>
      </c>
      <c r="N46" s="4"/>
      <c r="O46" s="4">
        <v>250000</v>
      </c>
      <c r="P46" s="4">
        <v>1</v>
      </c>
      <c r="Q46" s="4">
        <v>10000000</v>
      </c>
      <c r="R46" s="4"/>
      <c r="S46" s="4">
        <v>250000</v>
      </c>
      <c r="T46" s="4">
        <v>1</v>
      </c>
      <c r="U46" s="4">
        <f t="shared" si="0"/>
        <v>318865</v>
      </c>
      <c r="V46" s="4">
        <v>500000</v>
      </c>
      <c r="W46" s="1">
        <v>0</v>
      </c>
      <c r="X46" s="1">
        <v>0</v>
      </c>
      <c r="Y46" s="1">
        <v>0</v>
      </c>
      <c r="Z46" s="1">
        <v>0</v>
      </c>
      <c r="AA46" s="1">
        <v>1305</v>
      </c>
      <c r="AB46" s="1">
        <v>64652</v>
      </c>
      <c r="AC46" s="10" t="s">
        <v>83</v>
      </c>
    </row>
    <row r="47" spans="1:30" x14ac:dyDescent="0.2">
      <c r="A47" s="7" t="s">
        <v>14</v>
      </c>
      <c r="B47" s="10" t="s">
        <v>15</v>
      </c>
      <c r="C47" s="7">
        <v>9</v>
      </c>
      <c r="D47" s="7" t="s">
        <v>16</v>
      </c>
      <c r="E47" s="4">
        <v>5</v>
      </c>
      <c r="F47" s="4" t="s">
        <v>17</v>
      </c>
      <c r="G47" s="4" t="s">
        <v>18</v>
      </c>
      <c r="H47" s="4">
        <v>1654665</v>
      </c>
      <c r="I47" s="4">
        <v>1500000</v>
      </c>
      <c r="J47" s="4"/>
      <c r="K47" s="4"/>
      <c r="L47" s="4"/>
      <c r="M47" s="4">
        <v>0</v>
      </c>
      <c r="N47" s="4"/>
      <c r="O47" s="4">
        <v>250000</v>
      </c>
      <c r="P47" s="4">
        <v>1</v>
      </c>
      <c r="Q47" s="4"/>
      <c r="R47" s="4"/>
      <c r="S47" s="4">
        <v>1</v>
      </c>
      <c r="T47" s="4">
        <v>1</v>
      </c>
      <c r="U47" s="4">
        <f t="shared" si="0"/>
        <v>154665</v>
      </c>
      <c r="V47" s="4">
        <v>250000</v>
      </c>
      <c r="W47" s="1">
        <v>0</v>
      </c>
      <c r="X47" s="1">
        <v>0</v>
      </c>
      <c r="Y47" s="1">
        <v>0</v>
      </c>
      <c r="Z47" s="1">
        <v>0</v>
      </c>
      <c r="AA47" s="1">
        <v>1305</v>
      </c>
      <c r="AB47" s="1">
        <v>55286</v>
      </c>
      <c r="AC47" s="10" t="s">
        <v>83</v>
      </c>
    </row>
    <row r="48" spans="1:30" x14ac:dyDescent="0.2">
      <c r="A48" s="7" t="s">
        <v>14</v>
      </c>
      <c r="B48" s="10" t="s">
        <v>30</v>
      </c>
      <c r="C48" s="7">
        <v>10</v>
      </c>
      <c r="D48" s="7" t="s">
        <v>16</v>
      </c>
      <c r="E48" s="4">
        <v>2</v>
      </c>
      <c r="F48" s="4" t="s">
        <v>17</v>
      </c>
      <c r="G48" s="4" t="s">
        <v>18</v>
      </c>
      <c r="H48" s="4">
        <v>170093</v>
      </c>
      <c r="I48" s="4">
        <v>60000</v>
      </c>
      <c r="J48" s="4"/>
      <c r="K48" s="4"/>
      <c r="L48" s="4"/>
      <c r="M48" s="4">
        <v>0</v>
      </c>
      <c r="N48" s="4"/>
      <c r="O48" s="4">
        <v>5000</v>
      </c>
      <c r="P48" s="4">
        <v>1</v>
      </c>
      <c r="Q48" s="4"/>
      <c r="R48" s="4"/>
      <c r="S48" s="4">
        <v>5000</v>
      </c>
      <c r="T48" s="4">
        <v>1</v>
      </c>
      <c r="U48" s="4">
        <f t="shared" si="0"/>
        <v>110093</v>
      </c>
      <c r="V48" s="4">
        <v>115000</v>
      </c>
      <c r="W48" s="1">
        <v>0</v>
      </c>
      <c r="X48" s="1">
        <v>0</v>
      </c>
      <c r="Y48" s="1">
        <v>0</v>
      </c>
      <c r="Z48" s="1">
        <v>0</v>
      </c>
      <c r="AA48" s="1">
        <v>1305</v>
      </c>
      <c r="AB48" s="1">
        <v>55920</v>
      </c>
      <c r="AC48" s="10" t="s">
        <v>91</v>
      </c>
    </row>
    <row r="49" spans="1:29" x14ac:dyDescent="0.2">
      <c r="A49" s="7" t="s">
        <v>14</v>
      </c>
      <c r="B49" s="10" t="s">
        <v>67</v>
      </c>
      <c r="C49" s="7">
        <v>10</v>
      </c>
      <c r="D49" s="7" t="s">
        <v>16</v>
      </c>
      <c r="E49" s="4">
        <v>2</v>
      </c>
      <c r="F49" s="4" t="s">
        <v>17</v>
      </c>
      <c r="G49" s="4" t="s">
        <v>18</v>
      </c>
      <c r="H49" s="12">
        <v>100204</v>
      </c>
      <c r="I49" s="12">
        <v>0</v>
      </c>
      <c r="J49" s="12">
        <v>10000000</v>
      </c>
      <c r="K49" s="12"/>
      <c r="L49" s="12"/>
      <c r="M49" s="12">
        <v>0</v>
      </c>
      <c r="N49" s="12"/>
      <c r="O49" s="12">
        <v>250000</v>
      </c>
      <c r="P49" s="12">
        <v>1</v>
      </c>
      <c r="Q49" s="12">
        <v>10000000</v>
      </c>
      <c r="R49" s="12"/>
      <c r="S49" s="12">
        <v>250000</v>
      </c>
      <c r="T49" s="12">
        <v>1</v>
      </c>
      <c r="U49" s="12">
        <f t="shared" si="0"/>
        <v>100204</v>
      </c>
      <c r="V49" s="12">
        <v>250000</v>
      </c>
      <c r="W49" s="1">
        <v>0</v>
      </c>
      <c r="X49" s="1">
        <v>0</v>
      </c>
      <c r="Y49" s="1">
        <v>0</v>
      </c>
      <c r="Z49" s="1">
        <v>0</v>
      </c>
      <c r="AA49" s="1">
        <v>1305</v>
      </c>
      <c r="AB49" s="1">
        <v>49347</v>
      </c>
      <c r="AC49" s="10" t="s">
        <v>88</v>
      </c>
    </row>
    <row r="50" spans="1:29" s="16" customFormat="1" x14ac:dyDescent="0.2">
      <c r="A50" s="3"/>
      <c r="B50" s="17" t="s">
        <v>94</v>
      </c>
      <c r="C50" s="3"/>
      <c r="D50" s="3"/>
      <c r="E50" s="6">
        <f>SUM(E2:E49)</f>
        <v>2460</v>
      </c>
      <c r="F50" s="6"/>
      <c r="G50" s="6"/>
      <c r="H50" s="14">
        <f>SUM(H2:H49)</f>
        <v>460963041.50492692</v>
      </c>
      <c r="I50" s="14">
        <f>SUM(I2:I49)</f>
        <v>158988202.51444104</v>
      </c>
      <c r="J50" s="14">
        <f>SUM(J2:J49)</f>
        <v>386500000</v>
      </c>
      <c r="K50" s="14"/>
      <c r="L50" s="14"/>
      <c r="M50" s="14">
        <f>SUM(M2:M49)</f>
        <v>12000000</v>
      </c>
      <c r="N50" s="14"/>
      <c r="O50" s="14">
        <f t="shared" ref="O50:V50" si="1">SUM(O2:O49)</f>
        <v>8495007</v>
      </c>
      <c r="P50" s="14">
        <f t="shared" si="1"/>
        <v>48</v>
      </c>
      <c r="Q50" s="14">
        <f t="shared" si="1"/>
        <v>386500000</v>
      </c>
      <c r="R50" s="14">
        <f t="shared" si="1"/>
        <v>0</v>
      </c>
      <c r="S50" s="14">
        <f t="shared" si="1"/>
        <v>9105010</v>
      </c>
      <c r="T50" s="14">
        <f t="shared" si="1"/>
        <v>48</v>
      </c>
      <c r="U50" s="14">
        <f t="shared" si="1"/>
        <v>289974838.99048585</v>
      </c>
      <c r="V50" s="14">
        <f t="shared" si="1"/>
        <v>297889448.86544347</v>
      </c>
      <c r="W50" s="15"/>
      <c r="X50" s="15"/>
      <c r="Y50" s="15"/>
      <c r="Z50" s="15"/>
      <c r="AA50" s="15"/>
      <c r="AB50" s="15"/>
      <c r="AC50" s="9"/>
    </row>
    <row r="51" spans="1:29" x14ac:dyDescent="0.2">
      <c r="A51" s="7"/>
      <c r="B51" s="10"/>
      <c r="C51" s="7"/>
      <c r="D51" s="7"/>
      <c r="E51" s="4"/>
      <c r="F51" s="4"/>
      <c r="G51" s="4"/>
      <c r="H51" s="7"/>
      <c r="I51" s="4"/>
      <c r="J51" s="4"/>
      <c r="K51" s="4"/>
      <c r="L51" s="4"/>
      <c r="M51" s="7"/>
      <c r="N51" s="4"/>
      <c r="O51" s="4"/>
      <c r="P51" s="4"/>
      <c r="Q51" s="4"/>
      <c r="R51" s="4"/>
      <c r="S51" s="4"/>
      <c r="T51" s="4"/>
      <c r="U51" s="7"/>
      <c r="V51" s="7"/>
      <c r="W51" s="1"/>
      <c r="X51" s="1"/>
      <c r="Y51" s="1"/>
      <c r="Z51" s="1"/>
      <c r="AA51" s="1"/>
      <c r="AB51" s="1"/>
      <c r="AC51" s="10"/>
    </row>
    <row r="52" spans="1:29" x14ac:dyDescent="0.2">
      <c r="A52" s="7"/>
      <c r="B52" s="10"/>
      <c r="C52" s="7"/>
      <c r="D52" s="7"/>
      <c r="E52" s="4"/>
      <c r="F52" s="4"/>
      <c r="G52" s="4"/>
      <c r="H52" s="7"/>
      <c r="I52" s="4"/>
      <c r="J52" s="4"/>
      <c r="K52" s="4"/>
      <c r="L52" s="4"/>
      <c r="M52" s="7"/>
      <c r="N52" s="4"/>
      <c r="O52" s="4"/>
      <c r="P52" s="4"/>
      <c r="Q52" s="4"/>
      <c r="R52" s="4"/>
      <c r="S52" s="4"/>
      <c r="T52" s="4"/>
      <c r="U52" s="7"/>
      <c r="V52" s="7"/>
      <c r="W52" s="1"/>
      <c r="X52" s="1"/>
      <c r="Y52" s="1"/>
      <c r="Z52" s="1"/>
      <c r="AA52" s="1"/>
      <c r="AB52" s="1"/>
      <c r="AC52" s="10"/>
    </row>
    <row r="53" spans="1:29" x14ac:dyDescent="0.2">
      <c r="A53" s="7"/>
      <c r="B53" s="10"/>
      <c r="C53" s="7"/>
      <c r="D53" s="7"/>
      <c r="E53" s="4"/>
      <c r="F53" s="4"/>
      <c r="G53" s="4"/>
      <c r="H53" s="7"/>
      <c r="I53" s="4"/>
      <c r="J53" s="4"/>
      <c r="K53" s="4"/>
      <c r="L53" s="4"/>
      <c r="M53" s="7"/>
      <c r="N53" s="4"/>
      <c r="O53" s="4"/>
      <c r="P53" s="4"/>
      <c r="Q53" s="4"/>
      <c r="R53" s="4"/>
      <c r="S53" s="4"/>
      <c r="T53" s="4"/>
      <c r="U53" s="7"/>
      <c r="V53" s="7"/>
      <c r="W53" s="1"/>
      <c r="X53" s="1"/>
      <c r="Y53" s="1"/>
      <c r="Z53" s="1"/>
      <c r="AA53" s="1"/>
      <c r="AB53" s="1"/>
      <c r="AC53" s="10"/>
    </row>
    <row r="54" spans="1:29" x14ac:dyDescent="0.2">
      <c r="A54" s="7"/>
      <c r="B54" s="10"/>
      <c r="C54" s="7"/>
      <c r="D54" s="7"/>
      <c r="E54" s="4"/>
      <c r="F54" s="4"/>
      <c r="G54" s="4"/>
      <c r="H54" s="7"/>
      <c r="I54" s="4"/>
      <c r="J54" s="4"/>
      <c r="K54" s="4"/>
      <c r="L54" s="4"/>
      <c r="M54" s="7"/>
      <c r="N54" s="4"/>
      <c r="O54" s="4"/>
      <c r="P54" s="4"/>
      <c r="Q54" s="4"/>
      <c r="R54" s="4"/>
      <c r="S54" s="4"/>
      <c r="T54" s="4"/>
      <c r="U54" s="7"/>
      <c r="V54" s="7"/>
      <c r="W54" s="1"/>
      <c r="X54" s="1"/>
      <c r="Y54" s="1"/>
      <c r="Z54" s="1"/>
      <c r="AA54" s="1"/>
      <c r="AB54" s="1"/>
      <c r="AC54" s="10"/>
    </row>
    <row r="55" spans="1:29" x14ac:dyDescent="0.2">
      <c r="A55" s="7"/>
      <c r="B55" s="10"/>
      <c r="C55" s="7"/>
      <c r="D55" s="7"/>
      <c r="E55" s="4"/>
      <c r="F55" s="4"/>
      <c r="G55" s="4"/>
      <c r="H55" s="7"/>
      <c r="I55" s="4"/>
      <c r="J55" s="4"/>
      <c r="K55" s="4"/>
      <c r="L55" s="4"/>
      <c r="M55" s="7"/>
      <c r="N55" s="4"/>
      <c r="O55" s="4"/>
      <c r="P55" s="4"/>
      <c r="Q55" s="4"/>
      <c r="R55" s="4"/>
      <c r="S55" s="4"/>
      <c r="T55" s="4"/>
      <c r="U55" s="7"/>
      <c r="V55" s="7"/>
      <c r="W55" s="1"/>
      <c r="X55" s="1"/>
      <c r="Y55" s="1"/>
      <c r="Z55" s="1"/>
      <c r="AA55" s="1"/>
      <c r="AB55" s="1"/>
      <c r="AC55" s="10"/>
    </row>
    <row r="56" spans="1:29" x14ac:dyDescent="0.2">
      <c r="A56" s="7"/>
      <c r="B56" s="10"/>
      <c r="C56" s="7"/>
      <c r="D56" s="7"/>
      <c r="E56" s="4"/>
      <c r="F56" s="4"/>
      <c r="G56" s="4"/>
      <c r="H56" s="7"/>
      <c r="I56" s="4"/>
      <c r="J56" s="4"/>
      <c r="K56" s="4"/>
      <c r="L56" s="4"/>
      <c r="M56" s="7"/>
      <c r="N56" s="4"/>
      <c r="O56" s="4"/>
      <c r="P56" s="4"/>
      <c r="Q56" s="4"/>
      <c r="R56" s="4"/>
      <c r="S56" s="4"/>
      <c r="T56" s="4"/>
      <c r="U56" s="7"/>
      <c r="V56" s="7"/>
      <c r="W56" s="1"/>
      <c r="X56" s="1"/>
      <c r="Y56" s="1"/>
      <c r="Z56" s="1"/>
      <c r="AA56" s="1"/>
      <c r="AB56" s="1"/>
      <c r="AC56" s="10"/>
    </row>
    <row r="57" spans="1:29" x14ac:dyDescent="0.2">
      <c r="A57" s="7"/>
      <c r="B57" s="10"/>
      <c r="C57" s="7"/>
      <c r="D57" s="7"/>
      <c r="E57" s="4"/>
      <c r="F57" s="4"/>
      <c r="G57" s="4"/>
      <c r="H57" s="7"/>
      <c r="I57" s="4"/>
      <c r="J57" s="4"/>
      <c r="K57" s="4"/>
      <c r="L57" s="4"/>
      <c r="M57" s="7"/>
      <c r="N57" s="4"/>
      <c r="O57" s="4"/>
      <c r="P57" s="4"/>
      <c r="Q57" s="4"/>
      <c r="R57" s="4"/>
      <c r="S57" s="4"/>
      <c r="T57" s="4"/>
      <c r="U57" s="7"/>
      <c r="V57" s="7"/>
      <c r="AC57" s="10"/>
    </row>
    <row r="58" spans="1:29" x14ac:dyDescent="0.2">
      <c r="A58" s="7"/>
      <c r="B58" s="10"/>
      <c r="C58" s="7"/>
      <c r="D58" s="7"/>
      <c r="E58" s="4"/>
      <c r="F58" s="4"/>
      <c r="G58" s="4"/>
      <c r="H58" s="7"/>
      <c r="I58" s="4"/>
      <c r="J58" s="4"/>
      <c r="K58" s="4"/>
      <c r="L58" s="4"/>
      <c r="M58" s="7"/>
      <c r="N58" s="4"/>
      <c r="O58" s="4"/>
      <c r="P58" s="4"/>
      <c r="Q58" s="4"/>
      <c r="R58" s="4"/>
      <c r="S58" s="4"/>
      <c r="T58" s="4"/>
      <c r="U58" s="7"/>
      <c r="V58" s="7"/>
      <c r="AC58" s="10"/>
    </row>
    <row r="59" spans="1:29" x14ac:dyDescent="0.2">
      <c r="A59" s="7"/>
      <c r="B59" s="10"/>
      <c r="C59" s="7"/>
      <c r="D59" s="7"/>
      <c r="E59" s="4"/>
      <c r="F59" s="4"/>
      <c r="G59" s="4"/>
      <c r="H59" s="7"/>
      <c r="I59" s="4"/>
      <c r="J59" s="4"/>
      <c r="K59" s="4"/>
      <c r="L59" s="4"/>
      <c r="M59" s="7"/>
      <c r="N59" s="4"/>
      <c r="O59" s="4"/>
      <c r="P59" s="4"/>
      <c r="Q59" s="4"/>
      <c r="R59" s="4"/>
      <c r="S59" s="4"/>
      <c r="T59" s="4"/>
      <c r="U59" s="7"/>
      <c r="V59" s="7"/>
      <c r="AC59" s="10"/>
    </row>
    <row r="60" spans="1:29" x14ac:dyDescent="0.2">
      <c r="A60" s="7"/>
      <c r="B60" s="10"/>
      <c r="C60" s="7"/>
      <c r="D60" s="7"/>
      <c r="E60" s="4"/>
      <c r="F60" s="4"/>
      <c r="G60" s="4"/>
      <c r="H60" s="7"/>
      <c r="I60" s="4"/>
      <c r="J60" s="4"/>
      <c r="K60" s="4"/>
      <c r="L60" s="4"/>
      <c r="M60" s="7"/>
      <c r="N60" s="4"/>
      <c r="O60" s="4"/>
      <c r="P60" s="4"/>
      <c r="Q60" s="4"/>
      <c r="R60" s="4"/>
      <c r="S60" s="4"/>
      <c r="T60" s="4"/>
      <c r="U60" s="7"/>
      <c r="V60" s="7"/>
      <c r="AC60" s="10"/>
    </row>
    <row r="61" spans="1:29" x14ac:dyDescent="0.2">
      <c r="A61" s="7"/>
      <c r="B61" s="10"/>
      <c r="C61" s="7"/>
      <c r="D61" s="7"/>
      <c r="E61" s="4"/>
      <c r="F61" s="4"/>
      <c r="G61" s="4"/>
      <c r="H61" s="7"/>
      <c r="I61" s="4"/>
      <c r="J61" s="4"/>
      <c r="K61" s="4"/>
      <c r="L61" s="4"/>
      <c r="M61" s="7"/>
      <c r="N61" s="4"/>
      <c r="O61" s="4"/>
      <c r="P61" s="4"/>
      <c r="Q61" s="4"/>
      <c r="R61" s="4"/>
      <c r="S61" s="4"/>
      <c r="T61" s="4"/>
      <c r="U61" s="7"/>
      <c r="V61" s="7"/>
      <c r="AC61" s="10"/>
    </row>
    <row r="62" spans="1:29" x14ac:dyDescent="0.2">
      <c r="A62" s="7"/>
      <c r="B62" s="10"/>
      <c r="C62" s="7"/>
      <c r="D62" s="7"/>
      <c r="E62" s="4"/>
      <c r="F62" s="4"/>
      <c r="G62" s="4"/>
      <c r="H62" s="7"/>
      <c r="I62" s="4"/>
      <c r="J62" s="4"/>
      <c r="K62" s="4"/>
      <c r="L62" s="4"/>
      <c r="M62" s="7"/>
      <c r="N62" s="4"/>
      <c r="O62" s="4"/>
      <c r="P62" s="4"/>
      <c r="Q62" s="4"/>
      <c r="R62" s="4"/>
      <c r="S62" s="4"/>
      <c r="T62" s="4"/>
      <c r="U62" s="7"/>
      <c r="V62" s="7"/>
      <c r="AC62" s="10"/>
    </row>
    <row r="63" spans="1:29" x14ac:dyDescent="0.2">
      <c r="A63" s="7"/>
      <c r="B63" s="10"/>
      <c r="C63" s="7"/>
      <c r="D63" s="7"/>
      <c r="E63" s="4"/>
      <c r="F63" s="4"/>
      <c r="G63" s="4"/>
      <c r="H63" s="7"/>
      <c r="I63" s="4"/>
      <c r="J63" s="4"/>
      <c r="K63" s="4"/>
      <c r="L63" s="4"/>
      <c r="M63" s="7"/>
      <c r="N63" s="4"/>
      <c r="O63" s="4"/>
      <c r="P63" s="4"/>
      <c r="Q63" s="4"/>
      <c r="R63" s="4"/>
      <c r="S63" s="4"/>
      <c r="T63" s="4"/>
      <c r="U63" s="7"/>
      <c r="V63" s="7"/>
      <c r="AC63" s="10"/>
    </row>
    <row r="64" spans="1:29" x14ac:dyDescent="0.2">
      <c r="A64" s="7"/>
      <c r="B64" s="10"/>
      <c r="C64" s="7"/>
      <c r="D64" s="7"/>
      <c r="E64" s="4"/>
      <c r="F64" s="4"/>
      <c r="G64" s="4"/>
      <c r="H64" s="7"/>
      <c r="I64" s="4"/>
      <c r="J64" s="4"/>
      <c r="K64" s="4"/>
      <c r="L64" s="4"/>
      <c r="M64" s="7"/>
      <c r="N64" s="4"/>
      <c r="O64" s="4"/>
      <c r="P64" s="4"/>
      <c r="Q64" s="4"/>
      <c r="R64" s="4"/>
      <c r="S64" s="4"/>
      <c r="T64" s="4"/>
      <c r="U64" s="7"/>
      <c r="V64" s="7"/>
      <c r="AC64" s="10"/>
    </row>
    <row r="65" spans="1:29" x14ac:dyDescent="0.2">
      <c r="A65" s="7"/>
      <c r="B65" s="10"/>
      <c r="C65" s="7"/>
      <c r="D65" s="7"/>
      <c r="E65" s="4"/>
      <c r="F65" s="4"/>
      <c r="G65" s="4"/>
      <c r="H65" s="7"/>
      <c r="I65" s="4"/>
      <c r="J65" s="4"/>
      <c r="K65" s="4"/>
      <c r="L65" s="4"/>
      <c r="M65" s="7"/>
      <c r="N65" s="4"/>
      <c r="O65" s="4"/>
      <c r="P65" s="4"/>
      <c r="Q65" s="4"/>
      <c r="R65" s="4"/>
      <c r="S65" s="4"/>
      <c r="T65" s="4"/>
      <c r="U65" s="7"/>
      <c r="V65" s="7"/>
      <c r="AC65" s="10"/>
    </row>
    <row r="66" spans="1:29" x14ac:dyDescent="0.2">
      <c r="A66" s="7"/>
      <c r="B66" s="10"/>
      <c r="C66" s="7"/>
      <c r="D66" s="7"/>
      <c r="E66" s="4"/>
      <c r="F66" s="4"/>
      <c r="G66" s="4"/>
      <c r="H66" s="7"/>
      <c r="I66" s="4"/>
      <c r="J66" s="4"/>
      <c r="K66" s="4"/>
      <c r="L66" s="4"/>
      <c r="M66" s="7"/>
      <c r="N66" s="4"/>
      <c r="O66" s="4"/>
      <c r="P66" s="4"/>
      <c r="Q66" s="4"/>
      <c r="R66" s="4"/>
      <c r="S66" s="4"/>
      <c r="T66" s="4"/>
      <c r="U66" s="7"/>
      <c r="V66" s="7"/>
      <c r="AC66" s="10"/>
    </row>
    <row r="67" spans="1:29" x14ac:dyDescent="0.2">
      <c r="A67" s="7"/>
      <c r="B67" s="10"/>
      <c r="C67" s="7"/>
      <c r="D67" s="7"/>
      <c r="E67" s="4"/>
      <c r="F67" s="4"/>
      <c r="G67" s="4"/>
      <c r="H67" s="7"/>
      <c r="I67" s="4"/>
      <c r="J67" s="4"/>
      <c r="K67" s="4"/>
      <c r="L67" s="4"/>
      <c r="M67" s="7"/>
      <c r="N67" s="4"/>
      <c r="O67" s="4"/>
      <c r="P67" s="4"/>
      <c r="Q67" s="4"/>
      <c r="R67" s="4"/>
      <c r="S67" s="4"/>
      <c r="T67" s="4"/>
      <c r="U67" s="7"/>
      <c r="V67" s="7"/>
      <c r="AC67" s="10"/>
    </row>
    <row r="68" spans="1:29" x14ac:dyDescent="0.2">
      <c r="A68" s="7"/>
      <c r="B68" s="10"/>
      <c r="C68" s="7"/>
      <c r="D68" s="7"/>
      <c r="E68" s="4"/>
      <c r="F68" s="4"/>
      <c r="G68" s="4"/>
      <c r="H68" s="7"/>
      <c r="I68" s="4"/>
      <c r="J68" s="4"/>
      <c r="K68" s="4"/>
      <c r="L68" s="4"/>
      <c r="M68" s="7"/>
      <c r="N68" s="4"/>
      <c r="O68" s="4"/>
      <c r="P68" s="4"/>
      <c r="Q68" s="4"/>
      <c r="R68" s="4"/>
      <c r="S68" s="4"/>
      <c r="T68" s="4"/>
      <c r="U68" s="7"/>
      <c r="V68" s="7"/>
      <c r="AC68" s="10"/>
    </row>
    <row r="69" spans="1:29" x14ac:dyDescent="0.2">
      <c r="A69" s="7"/>
      <c r="B69" s="10"/>
      <c r="C69" s="7"/>
      <c r="D69" s="7"/>
      <c r="E69" s="4"/>
      <c r="F69" s="4"/>
      <c r="G69" s="4"/>
      <c r="H69" s="7"/>
      <c r="I69" s="4"/>
      <c r="J69" s="4"/>
      <c r="K69" s="4"/>
      <c r="L69" s="4"/>
      <c r="M69" s="7"/>
      <c r="N69" s="4"/>
      <c r="O69" s="4"/>
      <c r="P69" s="4"/>
      <c r="Q69" s="4"/>
      <c r="R69" s="4"/>
      <c r="S69" s="4"/>
      <c r="T69" s="4"/>
      <c r="U69" s="7"/>
      <c r="V69" s="7"/>
      <c r="AC69" s="10"/>
    </row>
    <row r="70" spans="1:29" x14ac:dyDescent="0.2">
      <c r="A70" s="7"/>
      <c r="B70" s="10"/>
      <c r="C70" s="7"/>
      <c r="D70" s="7"/>
      <c r="E70" s="4"/>
      <c r="F70" s="4"/>
      <c r="G70" s="4"/>
      <c r="H70" s="7"/>
      <c r="I70" s="4"/>
      <c r="J70" s="4"/>
      <c r="K70" s="4"/>
      <c r="L70" s="4"/>
      <c r="M70" s="7"/>
      <c r="N70" s="4"/>
      <c r="O70" s="4"/>
      <c r="P70" s="4"/>
      <c r="Q70" s="4"/>
      <c r="R70" s="4"/>
      <c r="S70" s="4"/>
      <c r="T70" s="4"/>
      <c r="U70" s="7"/>
      <c r="V70" s="7"/>
      <c r="AC70" s="10"/>
    </row>
    <row r="71" spans="1:29" x14ac:dyDescent="0.2">
      <c r="A71" s="7"/>
      <c r="B71" s="10"/>
      <c r="C71" s="7"/>
      <c r="D71" s="7"/>
      <c r="E71" s="4"/>
      <c r="F71" s="4"/>
      <c r="G71" s="4"/>
      <c r="H71" s="7"/>
      <c r="I71" s="4"/>
      <c r="J71" s="4"/>
      <c r="K71" s="4"/>
      <c r="L71" s="4"/>
      <c r="M71" s="7"/>
      <c r="N71" s="4"/>
      <c r="O71" s="4"/>
      <c r="P71" s="4"/>
      <c r="Q71" s="4"/>
      <c r="R71" s="4"/>
      <c r="S71" s="4"/>
      <c r="T71" s="4"/>
      <c r="U71" s="7"/>
      <c r="V71" s="7"/>
      <c r="AC71" s="10"/>
    </row>
    <row r="72" spans="1:29" x14ac:dyDescent="0.2">
      <c r="A72" s="7"/>
      <c r="B72" s="10"/>
      <c r="C72" s="7"/>
      <c r="D72" s="7"/>
      <c r="E72" s="4"/>
      <c r="F72" s="4"/>
      <c r="G72" s="4"/>
      <c r="H72" s="7"/>
      <c r="I72" s="4"/>
      <c r="J72" s="4"/>
      <c r="K72" s="4"/>
      <c r="L72" s="4"/>
      <c r="M72" s="7"/>
      <c r="N72" s="4"/>
      <c r="O72" s="4"/>
      <c r="P72" s="4"/>
      <c r="Q72" s="4"/>
      <c r="R72" s="4"/>
      <c r="S72" s="4"/>
      <c r="T72" s="4"/>
      <c r="U72" s="7"/>
      <c r="V72" s="7"/>
      <c r="AC72" s="10"/>
    </row>
    <row r="73" spans="1:29" x14ac:dyDescent="0.2">
      <c r="A73" s="7"/>
      <c r="B73" s="10"/>
      <c r="C73" s="7"/>
      <c r="D73" s="7"/>
      <c r="E73" s="4"/>
      <c r="F73" s="4"/>
      <c r="G73" s="4"/>
      <c r="H73" s="7"/>
      <c r="I73" s="4"/>
      <c r="J73" s="4"/>
      <c r="K73" s="4"/>
      <c r="L73" s="4"/>
      <c r="M73" s="7"/>
      <c r="N73" s="4"/>
      <c r="O73" s="4"/>
      <c r="P73" s="4"/>
      <c r="Q73" s="4"/>
      <c r="R73" s="4"/>
      <c r="S73" s="4"/>
      <c r="T73" s="4"/>
      <c r="U73" s="7"/>
      <c r="V73" s="7"/>
      <c r="AC73" s="10"/>
    </row>
    <row r="74" spans="1:29" x14ac:dyDescent="0.2">
      <c r="A74" s="7"/>
      <c r="B74" s="10"/>
      <c r="C74" s="7"/>
      <c r="D74" s="7"/>
      <c r="E74" s="4"/>
      <c r="F74" s="4"/>
      <c r="G74" s="4"/>
      <c r="H74" s="7"/>
      <c r="I74" s="4"/>
      <c r="J74" s="4"/>
      <c r="K74" s="4"/>
      <c r="L74" s="4"/>
      <c r="M74" s="7"/>
      <c r="N74" s="4"/>
      <c r="O74" s="4"/>
      <c r="P74" s="4"/>
      <c r="Q74" s="4"/>
      <c r="R74" s="4"/>
      <c r="S74" s="4"/>
      <c r="T74" s="4"/>
      <c r="U74" s="7"/>
      <c r="V74" s="7"/>
      <c r="AC74" s="10"/>
    </row>
    <row r="75" spans="1:29" x14ac:dyDescent="0.2">
      <c r="A75" s="7"/>
      <c r="B75" s="10"/>
      <c r="C75" s="7"/>
      <c r="D75" s="7"/>
      <c r="E75" s="4"/>
      <c r="F75" s="4"/>
      <c r="G75" s="4"/>
      <c r="H75" s="7"/>
      <c r="I75" s="4"/>
      <c r="J75" s="4"/>
      <c r="K75" s="4"/>
      <c r="L75" s="4"/>
      <c r="M75" s="7"/>
      <c r="N75" s="4"/>
      <c r="O75" s="4"/>
      <c r="P75" s="4"/>
      <c r="Q75" s="4"/>
      <c r="R75" s="4"/>
      <c r="S75" s="4"/>
      <c r="T75" s="4"/>
      <c r="U75" s="7"/>
      <c r="V75" s="7"/>
      <c r="AC75" s="10"/>
    </row>
    <row r="76" spans="1:29" x14ac:dyDescent="0.2">
      <c r="A76" s="7"/>
      <c r="B76" s="10"/>
      <c r="C76" s="7"/>
      <c r="D76" s="7"/>
      <c r="E76" s="4"/>
      <c r="F76" s="4"/>
      <c r="G76" s="4"/>
      <c r="H76" s="7"/>
      <c r="I76" s="4"/>
      <c r="J76" s="4"/>
      <c r="K76" s="4"/>
      <c r="L76" s="4"/>
      <c r="M76" s="7"/>
      <c r="N76" s="4"/>
      <c r="O76" s="4"/>
      <c r="P76" s="4"/>
      <c r="Q76" s="4"/>
      <c r="R76" s="4"/>
      <c r="S76" s="4"/>
      <c r="T76" s="4"/>
      <c r="U76" s="7"/>
      <c r="V76" s="7"/>
      <c r="AC76" s="10"/>
    </row>
    <row r="77" spans="1:29" x14ac:dyDescent="0.2">
      <c r="A77" s="7"/>
      <c r="B77" s="10"/>
      <c r="C77" s="7"/>
      <c r="D77" s="7"/>
      <c r="E77" s="4"/>
      <c r="F77" s="4"/>
      <c r="G77" s="4"/>
      <c r="H77" s="7"/>
      <c r="I77" s="4"/>
      <c r="J77" s="4"/>
      <c r="K77" s="4"/>
      <c r="L77" s="4"/>
      <c r="M77" s="7"/>
      <c r="N77" s="4"/>
      <c r="O77" s="4"/>
      <c r="P77" s="4"/>
      <c r="Q77" s="4"/>
      <c r="R77" s="4"/>
      <c r="S77" s="4"/>
      <c r="T77" s="4"/>
      <c r="U77" s="7"/>
      <c r="V77" s="7"/>
      <c r="AC77" s="10"/>
    </row>
    <row r="78" spans="1:29" x14ac:dyDescent="0.2">
      <c r="A78" s="7"/>
      <c r="B78" s="10"/>
      <c r="C78" s="7"/>
      <c r="D78" s="7"/>
      <c r="E78" s="4"/>
      <c r="F78" s="4"/>
      <c r="G78" s="4"/>
      <c r="H78" s="7"/>
      <c r="I78" s="4"/>
      <c r="J78" s="4"/>
      <c r="K78" s="4"/>
      <c r="L78" s="4"/>
      <c r="M78" s="7"/>
      <c r="N78" s="4"/>
      <c r="O78" s="4"/>
      <c r="P78" s="4"/>
      <c r="Q78" s="4"/>
      <c r="R78" s="4"/>
      <c r="S78" s="4"/>
      <c r="T78" s="4"/>
      <c r="U78" s="7"/>
      <c r="V78" s="7"/>
      <c r="AC78" s="10"/>
    </row>
    <row r="79" spans="1:29" x14ac:dyDescent="0.2">
      <c r="A79" s="7"/>
      <c r="B79" s="10"/>
      <c r="C79" s="7"/>
      <c r="D79" s="7"/>
      <c r="E79" s="4"/>
      <c r="F79" s="4"/>
      <c r="G79" s="4"/>
      <c r="H79" s="7"/>
      <c r="I79" s="4"/>
      <c r="J79" s="4"/>
      <c r="K79" s="4"/>
      <c r="L79" s="4"/>
      <c r="M79" s="7"/>
      <c r="N79" s="4"/>
      <c r="O79" s="4"/>
      <c r="P79" s="4"/>
      <c r="Q79" s="4"/>
      <c r="R79" s="4"/>
      <c r="S79" s="4"/>
      <c r="T79" s="4"/>
      <c r="U79" s="7"/>
      <c r="V79" s="7"/>
      <c r="AC79" s="10"/>
    </row>
    <row r="80" spans="1:29" x14ac:dyDescent="0.2">
      <c r="A80" s="7"/>
      <c r="B80" s="10"/>
      <c r="C80" s="7"/>
      <c r="D80" s="7"/>
      <c r="E80" s="4"/>
      <c r="F80" s="4"/>
      <c r="G80" s="4"/>
      <c r="H80" s="7"/>
      <c r="I80" s="4"/>
      <c r="J80" s="4"/>
      <c r="K80" s="4"/>
      <c r="L80" s="4"/>
      <c r="M80" s="7"/>
      <c r="N80" s="4"/>
      <c r="O80" s="4"/>
      <c r="P80" s="4"/>
      <c r="Q80" s="4"/>
      <c r="R80" s="4"/>
      <c r="S80" s="4"/>
      <c r="T80" s="4"/>
      <c r="U80" s="7"/>
      <c r="V80" s="7"/>
      <c r="AC80" s="10"/>
    </row>
    <row r="81" spans="1:29" x14ac:dyDescent="0.2">
      <c r="A81" s="7"/>
      <c r="B81" s="10"/>
      <c r="C81" s="7"/>
      <c r="D81" s="7"/>
      <c r="E81" s="4"/>
      <c r="F81" s="4"/>
      <c r="G81" s="4"/>
      <c r="H81" s="7"/>
      <c r="I81" s="4"/>
      <c r="J81" s="4"/>
      <c r="K81" s="4"/>
      <c r="L81" s="4"/>
      <c r="M81" s="7"/>
      <c r="N81" s="4"/>
      <c r="O81" s="4"/>
      <c r="P81" s="4"/>
      <c r="Q81" s="4"/>
      <c r="R81" s="4"/>
      <c r="S81" s="4"/>
      <c r="T81" s="4"/>
      <c r="U81" s="7"/>
      <c r="V81" s="7"/>
      <c r="AC81" s="10"/>
    </row>
    <row r="82" spans="1:29" x14ac:dyDescent="0.2">
      <c r="A82" s="7"/>
      <c r="B82" s="10"/>
      <c r="C82" s="7"/>
      <c r="D82" s="7"/>
      <c r="E82" s="4"/>
      <c r="F82" s="4"/>
      <c r="G82" s="4"/>
      <c r="H82" s="7"/>
      <c r="I82" s="4"/>
      <c r="J82" s="4"/>
      <c r="K82" s="4"/>
      <c r="L82" s="4"/>
      <c r="M82" s="7"/>
      <c r="N82" s="4"/>
      <c r="O82" s="4"/>
      <c r="P82" s="4"/>
      <c r="Q82" s="4"/>
      <c r="R82" s="4"/>
      <c r="S82" s="4"/>
      <c r="T82" s="4"/>
      <c r="U82" s="7"/>
      <c r="V82" s="7"/>
      <c r="AC82" s="10"/>
    </row>
    <row r="83" spans="1:29" x14ac:dyDescent="0.2">
      <c r="A83" s="7"/>
      <c r="B83" s="10"/>
      <c r="C83" s="7"/>
      <c r="D83" s="7"/>
      <c r="E83" s="4"/>
      <c r="F83" s="4"/>
      <c r="G83" s="4"/>
      <c r="H83" s="7"/>
      <c r="I83" s="4"/>
      <c r="J83" s="4"/>
      <c r="K83" s="4"/>
      <c r="L83" s="4"/>
      <c r="M83" s="7"/>
      <c r="N83" s="4"/>
      <c r="O83" s="4"/>
      <c r="P83" s="4"/>
      <c r="Q83" s="4"/>
      <c r="R83" s="4"/>
      <c r="S83" s="4"/>
      <c r="T83" s="4"/>
      <c r="U83" s="7"/>
      <c r="V83" s="7"/>
      <c r="AC83" s="10"/>
    </row>
    <row r="84" spans="1:29" x14ac:dyDescent="0.2">
      <c r="A84" s="7"/>
      <c r="B84" s="10"/>
      <c r="C84" s="7"/>
      <c r="D84" s="7"/>
      <c r="E84" s="4"/>
      <c r="F84" s="4"/>
      <c r="G84" s="4"/>
      <c r="H84" s="7"/>
      <c r="I84" s="4"/>
      <c r="J84" s="4"/>
      <c r="K84" s="4"/>
      <c r="L84" s="4"/>
      <c r="M84" s="7"/>
      <c r="N84" s="4"/>
      <c r="O84" s="4"/>
      <c r="P84" s="4"/>
      <c r="Q84" s="4"/>
      <c r="R84" s="4"/>
      <c r="S84" s="4"/>
      <c r="T84" s="4"/>
      <c r="U84" s="7"/>
      <c r="V84" s="7"/>
      <c r="AC84" s="10"/>
    </row>
    <row r="85" spans="1:29" x14ac:dyDescent="0.2">
      <c r="A85" s="7"/>
      <c r="B85" s="10"/>
      <c r="C85" s="7"/>
      <c r="D85" s="7"/>
      <c r="E85" s="4"/>
      <c r="F85" s="4"/>
      <c r="G85" s="4"/>
      <c r="H85" s="7"/>
      <c r="I85" s="4"/>
      <c r="J85" s="4"/>
      <c r="K85" s="4"/>
      <c r="L85" s="4"/>
      <c r="M85" s="7"/>
      <c r="N85" s="4"/>
      <c r="O85" s="4"/>
      <c r="P85" s="4"/>
      <c r="Q85" s="4"/>
      <c r="R85" s="4"/>
      <c r="S85" s="4"/>
      <c r="T85" s="4"/>
      <c r="U85" s="7"/>
      <c r="V85" s="7"/>
      <c r="AC85" s="10"/>
    </row>
    <row r="86" spans="1:29" x14ac:dyDescent="0.2">
      <c r="A86" s="7"/>
      <c r="B86" s="10"/>
      <c r="C86" s="7"/>
      <c r="D86" s="7"/>
      <c r="E86" s="4"/>
      <c r="F86" s="4"/>
      <c r="G86" s="4"/>
      <c r="H86" s="7"/>
      <c r="I86" s="4"/>
      <c r="J86" s="4"/>
      <c r="K86" s="4"/>
      <c r="L86" s="4"/>
      <c r="M86" s="7"/>
      <c r="N86" s="4"/>
      <c r="O86" s="4"/>
      <c r="P86" s="4"/>
      <c r="Q86" s="4"/>
      <c r="R86" s="4"/>
      <c r="S86" s="4"/>
      <c r="T86" s="4"/>
      <c r="U86" s="7"/>
      <c r="V86" s="7"/>
      <c r="AC86" s="10"/>
    </row>
    <row r="87" spans="1:29" x14ac:dyDescent="0.2">
      <c r="A87" s="7"/>
      <c r="B87" s="10"/>
      <c r="C87" s="7"/>
      <c r="D87" s="7"/>
      <c r="E87" s="4"/>
      <c r="F87" s="4"/>
      <c r="G87" s="4"/>
      <c r="H87" s="7"/>
      <c r="I87" s="4"/>
      <c r="J87" s="4"/>
      <c r="K87" s="4"/>
      <c r="L87" s="4"/>
      <c r="M87" s="7"/>
      <c r="N87" s="4"/>
      <c r="O87" s="4"/>
      <c r="P87" s="4"/>
      <c r="Q87" s="4"/>
      <c r="R87" s="4"/>
      <c r="S87" s="4"/>
      <c r="T87" s="4"/>
      <c r="U87" s="7"/>
      <c r="V87" s="7"/>
      <c r="AC87" s="10"/>
    </row>
    <row r="88" spans="1:29" x14ac:dyDescent="0.2">
      <c r="A88" s="7"/>
      <c r="B88" s="10"/>
      <c r="C88" s="7"/>
      <c r="D88" s="7"/>
      <c r="E88" s="4"/>
      <c r="F88" s="4"/>
      <c r="G88" s="4"/>
      <c r="H88" s="7"/>
      <c r="I88" s="4"/>
      <c r="J88" s="4"/>
      <c r="K88" s="4"/>
      <c r="L88" s="4"/>
      <c r="M88" s="7"/>
      <c r="N88" s="4"/>
      <c r="O88" s="4"/>
      <c r="P88" s="4"/>
      <c r="Q88" s="4"/>
      <c r="R88" s="4"/>
      <c r="S88" s="4"/>
      <c r="T88" s="4"/>
      <c r="U88" s="7"/>
      <c r="V88" s="7"/>
      <c r="AC88" s="10"/>
    </row>
    <row r="89" spans="1:29" x14ac:dyDescent="0.2">
      <c r="A89" s="7"/>
      <c r="B89" s="10"/>
      <c r="C89" s="7"/>
      <c r="D89" s="7"/>
      <c r="E89" s="4"/>
      <c r="F89" s="4"/>
      <c r="G89" s="4"/>
      <c r="H89" s="7"/>
      <c r="I89" s="4"/>
      <c r="J89" s="4"/>
      <c r="K89" s="4"/>
      <c r="L89" s="4"/>
      <c r="M89" s="7"/>
      <c r="N89" s="4"/>
      <c r="O89" s="4"/>
      <c r="P89" s="4"/>
      <c r="Q89" s="4"/>
      <c r="R89" s="4"/>
      <c r="S89" s="4"/>
      <c r="T89" s="4"/>
      <c r="U89" s="7"/>
      <c r="V89" s="7"/>
      <c r="AC89" s="10"/>
    </row>
    <row r="90" spans="1:29" x14ac:dyDescent="0.2">
      <c r="A90" s="7"/>
      <c r="B90" s="10"/>
      <c r="C90" s="7"/>
      <c r="D90" s="7"/>
      <c r="E90" s="4"/>
      <c r="F90" s="4"/>
      <c r="G90" s="4"/>
      <c r="H90" s="7"/>
      <c r="I90" s="4"/>
      <c r="J90" s="4"/>
      <c r="K90" s="4"/>
      <c r="L90" s="4"/>
      <c r="M90" s="7"/>
      <c r="N90" s="4"/>
      <c r="O90" s="4"/>
      <c r="P90" s="4"/>
      <c r="Q90" s="4"/>
      <c r="R90" s="4"/>
      <c r="S90" s="4"/>
      <c r="T90" s="4"/>
      <c r="U90" s="7"/>
      <c r="V90" s="7"/>
      <c r="AC90" s="10"/>
    </row>
    <row r="91" spans="1:29" x14ac:dyDescent="0.2">
      <c r="A91" s="7"/>
      <c r="B91" s="10"/>
      <c r="C91" s="7"/>
      <c r="D91" s="7"/>
      <c r="E91" s="4"/>
      <c r="F91" s="4"/>
      <c r="G91" s="4"/>
      <c r="H91" s="7"/>
      <c r="I91" s="4"/>
      <c r="J91" s="4"/>
      <c r="K91" s="4"/>
      <c r="L91" s="4"/>
      <c r="M91" s="7"/>
      <c r="N91" s="4"/>
      <c r="O91" s="4"/>
      <c r="P91" s="4"/>
      <c r="Q91" s="4"/>
      <c r="R91" s="4"/>
      <c r="S91" s="4"/>
      <c r="T91" s="4"/>
      <c r="U91" s="7"/>
      <c r="V91" s="7"/>
      <c r="AC91" s="10"/>
    </row>
    <row r="92" spans="1:29" x14ac:dyDescent="0.2">
      <c r="A92" s="7"/>
      <c r="B92" s="10"/>
      <c r="C92" s="7"/>
      <c r="D92" s="7"/>
      <c r="E92" s="4"/>
      <c r="F92" s="4"/>
      <c r="G92" s="4"/>
      <c r="H92" s="7"/>
      <c r="I92" s="4"/>
      <c r="J92" s="4"/>
      <c r="K92" s="4"/>
      <c r="L92" s="4"/>
      <c r="M92" s="7"/>
      <c r="N92" s="4"/>
      <c r="O92" s="4"/>
      <c r="P92" s="4"/>
      <c r="Q92" s="4"/>
      <c r="R92" s="4"/>
      <c r="S92" s="4"/>
      <c r="T92" s="4"/>
      <c r="U92" s="7"/>
      <c r="V92" s="7"/>
      <c r="AC92" s="10"/>
    </row>
    <row r="93" spans="1:29" x14ac:dyDescent="0.2">
      <c r="A93" s="7"/>
      <c r="B93" s="10"/>
      <c r="C93" s="7"/>
      <c r="D93" s="7"/>
      <c r="E93" s="4"/>
      <c r="F93" s="4"/>
      <c r="G93" s="4"/>
      <c r="H93" s="7"/>
      <c r="I93" s="4"/>
      <c r="J93" s="4"/>
      <c r="K93" s="4"/>
      <c r="L93" s="4"/>
      <c r="M93" s="7"/>
      <c r="N93" s="4"/>
      <c r="O93" s="4"/>
      <c r="P93" s="4"/>
      <c r="Q93" s="4"/>
      <c r="R93" s="4"/>
      <c r="S93" s="4"/>
      <c r="T93" s="4"/>
      <c r="U93" s="7"/>
      <c r="V93" s="7"/>
      <c r="AC93" s="10"/>
    </row>
    <row r="94" spans="1:29" x14ac:dyDescent="0.2">
      <c r="A94" s="7"/>
      <c r="B94" s="10"/>
      <c r="C94" s="7"/>
      <c r="D94" s="7"/>
      <c r="E94" s="4"/>
      <c r="F94" s="4"/>
      <c r="G94" s="4"/>
      <c r="H94" s="7"/>
      <c r="I94" s="4"/>
      <c r="J94" s="4"/>
      <c r="K94" s="4"/>
      <c r="L94" s="4"/>
      <c r="M94" s="7"/>
      <c r="N94" s="4"/>
      <c r="O94" s="4"/>
      <c r="P94" s="4"/>
      <c r="Q94" s="4"/>
      <c r="R94" s="4"/>
      <c r="S94" s="4"/>
      <c r="T94" s="4"/>
      <c r="U94" s="7"/>
      <c r="V94" s="7"/>
      <c r="AC94" s="10"/>
    </row>
    <row r="95" spans="1:29" x14ac:dyDescent="0.2">
      <c r="A95" s="7"/>
      <c r="B95" s="10"/>
      <c r="C95" s="7"/>
      <c r="D95" s="7"/>
      <c r="E95" s="4"/>
      <c r="F95" s="4"/>
      <c r="G95" s="4"/>
      <c r="H95" s="7"/>
      <c r="I95" s="4"/>
      <c r="J95" s="4"/>
      <c r="K95" s="4"/>
      <c r="L95" s="4"/>
      <c r="M95" s="7"/>
      <c r="N95" s="4"/>
      <c r="O95" s="4"/>
      <c r="P95" s="4"/>
      <c r="Q95" s="4"/>
      <c r="R95" s="4"/>
      <c r="S95" s="4"/>
      <c r="T95" s="4"/>
      <c r="U95" s="7"/>
      <c r="V95" s="7"/>
      <c r="AC95" s="10"/>
    </row>
    <row r="96" spans="1:29" x14ac:dyDescent="0.2">
      <c r="A96" s="7"/>
      <c r="B96" s="10"/>
      <c r="C96" s="7"/>
      <c r="D96" s="7"/>
      <c r="E96" s="4"/>
      <c r="F96" s="4"/>
      <c r="G96" s="4"/>
      <c r="H96" s="7"/>
      <c r="I96" s="4"/>
      <c r="J96" s="4"/>
      <c r="K96" s="4"/>
      <c r="L96" s="4"/>
      <c r="M96" s="7"/>
      <c r="N96" s="4"/>
      <c r="O96" s="4"/>
      <c r="P96" s="4"/>
      <c r="Q96" s="4"/>
      <c r="R96" s="4"/>
      <c r="S96" s="4"/>
      <c r="T96" s="4"/>
      <c r="U96" s="7"/>
      <c r="V96" s="7"/>
      <c r="AC96" s="10"/>
    </row>
    <row r="97" spans="1:29" x14ac:dyDescent="0.2">
      <c r="A97" s="7"/>
      <c r="B97" s="10"/>
      <c r="C97" s="7"/>
      <c r="D97" s="7"/>
      <c r="E97" s="4"/>
      <c r="F97" s="4"/>
      <c r="G97" s="4"/>
      <c r="H97" s="7"/>
      <c r="I97" s="4"/>
      <c r="J97" s="4"/>
      <c r="K97" s="4"/>
      <c r="L97" s="4"/>
      <c r="M97" s="7"/>
      <c r="N97" s="4"/>
      <c r="O97" s="4"/>
      <c r="P97" s="4"/>
      <c r="Q97" s="4"/>
      <c r="R97" s="4"/>
      <c r="S97" s="4"/>
      <c r="T97" s="4"/>
      <c r="U97" s="7"/>
      <c r="V97" s="7"/>
      <c r="AC97" s="10"/>
    </row>
    <row r="98" spans="1:29" x14ac:dyDescent="0.2">
      <c r="A98" s="7"/>
      <c r="B98" s="10"/>
      <c r="C98" s="7"/>
      <c r="D98" s="7"/>
      <c r="E98" s="4"/>
      <c r="F98" s="4"/>
      <c r="G98" s="4"/>
      <c r="H98" s="7"/>
      <c r="I98" s="4"/>
      <c r="J98" s="4"/>
      <c r="K98" s="4"/>
      <c r="L98" s="4"/>
      <c r="M98" s="7"/>
      <c r="N98" s="4"/>
      <c r="O98" s="4"/>
      <c r="P98" s="4"/>
      <c r="Q98" s="4"/>
      <c r="R98" s="4"/>
      <c r="S98" s="4"/>
      <c r="T98" s="4"/>
      <c r="U98" s="7"/>
      <c r="V98" s="7"/>
      <c r="AC98" s="10"/>
    </row>
    <row r="99" spans="1:29" x14ac:dyDescent="0.2">
      <c r="A99" s="7"/>
      <c r="B99" s="10"/>
      <c r="C99" s="7"/>
      <c r="D99" s="7"/>
      <c r="E99" s="4"/>
      <c r="F99" s="4"/>
      <c r="G99" s="4"/>
      <c r="H99" s="7"/>
      <c r="I99" s="4"/>
      <c r="J99" s="4"/>
      <c r="K99" s="4"/>
      <c r="L99" s="4"/>
      <c r="M99" s="7"/>
      <c r="N99" s="4"/>
      <c r="O99" s="4"/>
      <c r="P99" s="4"/>
      <c r="Q99" s="4"/>
      <c r="R99" s="4"/>
      <c r="S99" s="4"/>
      <c r="T99" s="4"/>
      <c r="U99" s="7"/>
      <c r="V99" s="7"/>
      <c r="AC99" s="10"/>
    </row>
    <row r="100" spans="1:29" x14ac:dyDescent="0.2">
      <c r="A100" s="7"/>
      <c r="B100" s="10"/>
      <c r="C100" s="7"/>
      <c r="D100" s="7"/>
      <c r="E100" s="4"/>
      <c r="F100" s="4"/>
      <c r="G100" s="4"/>
      <c r="H100" s="7"/>
      <c r="I100" s="4"/>
      <c r="J100" s="4"/>
      <c r="K100" s="4"/>
      <c r="L100" s="4"/>
      <c r="M100" s="7"/>
      <c r="N100" s="4"/>
      <c r="O100" s="4"/>
      <c r="P100" s="4"/>
      <c r="Q100" s="4"/>
      <c r="R100" s="4"/>
      <c r="S100" s="4"/>
      <c r="T100" s="4"/>
      <c r="U100" s="7"/>
      <c r="V100" s="7"/>
      <c r="AC100" s="10"/>
    </row>
    <row r="101" spans="1:29" x14ac:dyDescent="0.2">
      <c r="A101" s="7"/>
      <c r="B101" s="10"/>
      <c r="C101" s="7"/>
      <c r="D101" s="7"/>
      <c r="E101" s="4"/>
      <c r="F101" s="4"/>
      <c r="G101" s="4"/>
      <c r="H101" s="7"/>
      <c r="I101" s="4"/>
      <c r="J101" s="4"/>
      <c r="K101" s="4"/>
      <c r="L101" s="4"/>
      <c r="M101" s="7"/>
      <c r="N101" s="4"/>
      <c r="O101" s="4"/>
      <c r="P101" s="4"/>
      <c r="Q101" s="4"/>
      <c r="R101" s="4"/>
      <c r="S101" s="4"/>
      <c r="T101" s="4"/>
      <c r="U101" s="7"/>
      <c r="V101" s="7"/>
    </row>
    <row r="102" spans="1:29" x14ac:dyDescent="0.2">
      <c r="A102" s="7"/>
      <c r="B102" s="10"/>
      <c r="C102" s="7"/>
      <c r="D102" s="7"/>
      <c r="E102" s="4"/>
      <c r="F102" s="4"/>
      <c r="G102" s="4"/>
      <c r="H102" s="7"/>
      <c r="I102" s="4"/>
      <c r="J102" s="4"/>
      <c r="K102" s="4"/>
      <c r="L102" s="4"/>
      <c r="M102" s="7"/>
      <c r="N102" s="4"/>
      <c r="O102" s="4"/>
      <c r="P102" s="4"/>
      <c r="Q102" s="4"/>
      <c r="R102" s="4"/>
      <c r="S102" s="4"/>
      <c r="T102" s="4"/>
      <c r="U102" s="7"/>
      <c r="V102" s="7"/>
    </row>
    <row r="103" spans="1:29" x14ac:dyDescent="0.2">
      <c r="A103" s="7"/>
      <c r="B103" s="10"/>
      <c r="C103" s="7"/>
      <c r="D103" s="7"/>
      <c r="E103" s="4"/>
      <c r="F103" s="4"/>
      <c r="G103" s="4"/>
      <c r="H103" s="7"/>
      <c r="I103" s="4"/>
      <c r="J103" s="4"/>
      <c r="K103" s="4"/>
      <c r="L103" s="4"/>
      <c r="M103" s="7"/>
      <c r="N103" s="4"/>
      <c r="O103" s="4"/>
      <c r="P103" s="4"/>
      <c r="Q103" s="4"/>
      <c r="R103" s="4"/>
      <c r="S103" s="4"/>
      <c r="T103" s="4"/>
      <c r="U103" s="7"/>
      <c r="V103" s="7"/>
    </row>
    <row r="104" spans="1:29" x14ac:dyDescent="0.2">
      <c r="A104" s="7"/>
      <c r="B104" s="10"/>
      <c r="C104" s="7"/>
      <c r="D104" s="7"/>
      <c r="E104" s="4"/>
      <c r="F104" s="4"/>
      <c r="G104" s="4"/>
      <c r="H104" s="7"/>
      <c r="I104" s="4"/>
      <c r="J104" s="4"/>
      <c r="K104" s="4"/>
      <c r="L104" s="4"/>
      <c r="M104" s="7"/>
      <c r="N104" s="4"/>
      <c r="O104" s="4"/>
      <c r="P104" s="4"/>
      <c r="Q104" s="4"/>
      <c r="R104" s="4"/>
      <c r="S104" s="4"/>
      <c r="T104" s="4"/>
      <c r="U104" s="7"/>
      <c r="V104" s="7"/>
    </row>
    <row r="105" spans="1:29" x14ac:dyDescent="0.2">
      <c r="A105" s="7"/>
      <c r="B105" s="10"/>
      <c r="C105" s="7"/>
      <c r="D105" s="7"/>
      <c r="E105" s="4"/>
      <c r="F105" s="4"/>
      <c r="G105" s="4"/>
      <c r="H105" s="7"/>
      <c r="I105" s="4"/>
      <c r="J105" s="4"/>
      <c r="K105" s="4"/>
      <c r="L105" s="4"/>
      <c r="M105" s="7"/>
      <c r="N105" s="4"/>
      <c r="O105" s="4"/>
      <c r="P105" s="4"/>
      <c r="Q105" s="4"/>
      <c r="R105" s="4"/>
      <c r="S105" s="4"/>
      <c r="T105" s="4"/>
      <c r="U105" s="7"/>
      <c r="V105" s="7"/>
    </row>
    <row r="106" spans="1:29" x14ac:dyDescent="0.2">
      <c r="A106" s="7"/>
      <c r="B106" s="10"/>
      <c r="C106" s="7"/>
      <c r="D106" s="7"/>
      <c r="E106" s="4"/>
      <c r="F106" s="4"/>
      <c r="G106" s="4"/>
      <c r="H106" s="7"/>
      <c r="I106" s="4"/>
      <c r="J106" s="4"/>
      <c r="K106" s="4"/>
      <c r="L106" s="4"/>
      <c r="M106" s="7"/>
      <c r="N106" s="4"/>
      <c r="O106" s="4"/>
      <c r="P106" s="4"/>
      <c r="Q106" s="4"/>
      <c r="R106" s="4"/>
      <c r="S106" s="4"/>
      <c r="T106" s="4"/>
      <c r="U106" s="7"/>
      <c r="V106" s="7"/>
    </row>
    <row r="107" spans="1:29" x14ac:dyDescent="0.2">
      <c r="A107" s="7"/>
      <c r="B107" s="10"/>
      <c r="C107" s="7"/>
      <c r="D107" s="7"/>
      <c r="E107" s="4"/>
      <c r="F107" s="4"/>
      <c r="G107" s="4"/>
      <c r="H107" s="7"/>
      <c r="I107" s="4"/>
      <c r="J107" s="4"/>
      <c r="K107" s="4"/>
      <c r="L107" s="4"/>
      <c r="M107" s="7"/>
      <c r="N107" s="4"/>
      <c r="O107" s="4"/>
      <c r="P107" s="4"/>
      <c r="Q107" s="4"/>
      <c r="R107" s="4"/>
      <c r="S107" s="4"/>
      <c r="T107" s="4"/>
      <c r="U107" s="7"/>
      <c r="V107" s="7"/>
    </row>
    <row r="108" spans="1:29" x14ac:dyDescent="0.2">
      <c r="A108" s="7"/>
      <c r="B108" s="10"/>
      <c r="C108" s="7"/>
      <c r="D108" s="7"/>
      <c r="E108" s="4"/>
      <c r="F108" s="4"/>
      <c r="G108" s="4"/>
      <c r="H108" s="7"/>
      <c r="I108" s="4"/>
      <c r="J108" s="4"/>
      <c r="K108" s="4"/>
      <c r="L108" s="4"/>
      <c r="M108" s="7"/>
      <c r="N108" s="4"/>
      <c r="O108" s="4"/>
      <c r="P108" s="4"/>
      <c r="Q108" s="4"/>
      <c r="R108" s="4"/>
      <c r="S108" s="4"/>
      <c r="T108" s="4"/>
      <c r="U108" s="7"/>
      <c r="V108" s="7"/>
    </row>
    <row r="109" spans="1:29" x14ac:dyDescent="0.2">
      <c r="A109" s="7"/>
      <c r="B109" s="10"/>
      <c r="C109" s="7"/>
      <c r="D109" s="7"/>
      <c r="E109" s="4"/>
      <c r="F109" s="4"/>
      <c r="G109" s="4"/>
      <c r="H109" s="7"/>
      <c r="I109" s="4"/>
      <c r="J109" s="4"/>
      <c r="K109" s="4"/>
      <c r="L109" s="4"/>
      <c r="M109" s="7"/>
      <c r="N109" s="4"/>
      <c r="O109" s="4"/>
      <c r="P109" s="4"/>
      <c r="Q109" s="4"/>
      <c r="R109" s="4"/>
      <c r="S109" s="4"/>
      <c r="T109" s="4"/>
      <c r="U109" s="7"/>
      <c r="V109" s="7"/>
    </row>
    <row r="110" spans="1:29" x14ac:dyDescent="0.2">
      <c r="A110" s="7"/>
      <c r="B110" s="10"/>
      <c r="C110" s="7"/>
      <c r="D110" s="7"/>
      <c r="E110" s="4"/>
      <c r="F110" s="4"/>
      <c r="G110" s="4"/>
      <c r="H110" s="7"/>
      <c r="I110" s="4"/>
      <c r="J110" s="4"/>
      <c r="K110" s="4"/>
      <c r="L110" s="4"/>
      <c r="M110" s="7"/>
      <c r="N110" s="4"/>
      <c r="O110" s="4"/>
      <c r="P110" s="4"/>
      <c r="Q110" s="4"/>
      <c r="R110" s="4"/>
      <c r="S110" s="4"/>
      <c r="T110" s="4"/>
      <c r="U110" s="7"/>
      <c r="V110" s="7"/>
    </row>
    <row r="111" spans="1:29" x14ac:dyDescent="0.2">
      <c r="A111" s="7"/>
      <c r="B111" s="10"/>
      <c r="C111" s="7"/>
      <c r="D111" s="7"/>
      <c r="E111" s="4"/>
      <c r="F111" s="4"/>
      <c r="G111" s="4"/>
      <c r="H111" s="7"/>
      <c r="I111" s="4"/>
      <c r="J111" s="4"/>
      <c r="K111" s="4"/>
      <c r="L111" s="4"/>
      <c r="M111" s="7"/>
      <c r="N111" s="4"/>
      <c r="O111" s="4"/>
      <c r="P111" s="4"/>
      <c r="Q111" s="4"/>
      <c r="R111" s="4"/>
      <c r="S111" s="4"/>
      <c r="T111" s="4"/>
      <c r="U111" s="7"/>
      <c r="V111" s="7"/>
    </row>
    <row r="112" spans="1:29" x14ac:dyDescent="0.2">
      <c r="A112" s="7"/>
      <c r="B112" s="10"/>
      <c r="C112" s="7"/>
      <c r="D112" s="7"/>
      <c r="E112" s="4"/>
      <c r="F112" s="4"/>
      <c r="G112" s="4"/>
      <c r="H112" s="7"/>
      <c r="I112" s="4"/>
      <c r="J112" s="4"/>
      <c r="K112" s="4"/>
      <c r="L112" s="4"/>
      <c r="M112" s="7"/>
      <c r="N112" s="4"/>
      <c r="O112" s="4"/>
      <c r="P112" s="4"/>
      <c r="Q112" s="4"/>
      <c r="R112" s="4"/>
      <c r="S112" s="4"/>
      <c r="T112" s="4"/>
      <c r="U112" s="7"/>
      <c r="V112" s="7"/>
    </row>
    <row r="113" spans="1:22" x14ac:dyDescent="0.2">
      <c r="A113" s="7"/>
      <c r="B113" s="10"/>
      <c r="C113" s="7"/>
      <c r="D113" s="7"/>
      <c r="E113" s="4"/>
      <c r="F113" s="4"/>
      <c r="G113" s="4"/>
      <c r="H113" s="7"/>
      <c r="I113" s="4"/>
      <c r="J113" s="4"/>
      <c r="K113" s="4"/>
      <c r="L113" s="4"/>
      <c r="M113" s="7"/>
      <c r="N113" s="4"/>
      <c r="O113" s="4"/>
      <c r="P113" s="4"/>
      <c r="Q113" s="4"/>
      <c r="R113" s="4"/>
      <c r="S113" s="4"/>
      <c r="T113" s="4"/>
      <c r="U113" s="7"/>
      <c r="V113" s="7"/>
    </row>
    <row r="114" spans="1:22" x14ac:dyDescent="0.2">
      <c r="A114" s="7"/>
      <c r="B114" s="10"/>
      <c r="C114" s="7"/>
      <c r="D114" s="7"/>
      <c r="E114" s="4"/>
      <c r="F114" s="4"/>
      <c r="G114" s="4"/>
      <c r="H114" s="7"/>
      <c r="I114" s="4"/>
      <c r="J114" s="4"/>
      <c r="K114" s="4"/>
      <c r="L114" s="4"/>
      <c r="M114" s="7"/>
      <c r="N114" s="4"/>
      <c r="O114" s="4"/>
      <c r="P114" s="4"/>
      <c r="Q114" s="4"/>
      <c r="R114" s="4"/>
      <c r="S114" s="4"/>
      <c r="T114" s="4"/>
      <c r="U114" s="7"/>
      <c r="V114" s="7"/>
    </row>
    <row r="115" spans="1:22" x14ac:dyDescent="0.2">
      <c r="A115" s="7"/>
      <c r="B115" s="10"/>
      <c r="C115" s="7"/>
      <c r="D115" s="7"/>
      <c r="E115" s="4"/>
      <c r="F115" s="4"/>
      <c r="G115" s="4"/>
      <c r="H115" s="7"/>
      <c r="I115" s="4"/>
      <c r="J115" s="4"/>
      <c r="K115" s="4"/>
      <c r="L115" s="4"/>
      <c r="M115" s="7"/>
      <c r="N115" s="4"/>
      <c r="O115" s="4"/>
      <c r="P115" s="4"/>
      <c r="Q115" s="4"/>
      <c r="R115" s="4"/>
      <c r="S115" s="4"/>
      <c r="T115" s="4"/>
      <c r="U115" s="7"/>
      <c r="V115" s="7"/>
    </row>
    <row r="116" spans="1:22" x14ac:dyDescent="0.2">
      <c r="A116" s="7"/>
      <c r="B116" s="10"/>
      <c r="C116" s="7"/>
      <c r="D116" s="7"/>
      <c r="E116" s="4"/>
      <c r="F116" s="4"/>
      <c r="G116" s="4"/>
      <c r="H116" s="7"/>
      <c r="I116" s="4"/>
      <c r="J116" s="4"/>
      <c r="K116" s="4"/>
      <c r="L116" s="4"/>
      <c r="M116" s="7"/>
      <c r="N116" s="4"/>
      <c r="O116" s="4"/>
      <c r="P116" s="4"/>
      <c r="Q116" s="4"/>
      <c r="R116" s="4"/>
      <c r="S116" s="4"/>
      <c r="T116" s="4"/>
      <c r="U116" s="7"/>
      <c r="V116" s="7"/>
    </row>
    <row r="117" spans="1:22" x14ac:dyDescent="0.2">
      <c r="A117" s="7"/>
      <c r="B117" s="10"/>
      <c r="C117" s="7"/>
      <c r="D117" s="7"/>
      <c r="E117" s="4"/>
      <c r="F117" s="4"/>
      <c r="G117" s="4"/>
      <c r="H117" s="7"/>
      <c r="I117" s="4"/>
      <c r="J117" s="4"/>
      <c r="K117" s="4"/>
      <c r="L117" s="4"/>
      <c r="M117" s="7"/>
      <c r="N117" s="4"/>
      <c r="O117" s="4"/>
      <c r="P117" s="4"/>
      <c r="Q117" s="4"/>
      <c r="R117" s="4"/>
      <c r="S117" s="4"/>
      <c r="T117" s="4"/>
      <c r="U117" s="7"/>
      <c r="V117" s="7"/>
    </row>
    <row r="118" spans="1:22" x14ac:dyDescent="0.2">
      <c r="A118" s="7"/>
      <c r="B118" s="10"/>
      <c r="C118" s="7"/>
      <c r="D118" s="7"/>
      <c r="E118" s="4"/>
      <c r="F118" s="4"/>
      <c r="G118" s="4"/>
      <c r="H118" s="7"/>
      <c r="I118" s="4"/>
      <c r="J118" s="4"/>
      <c r="K118" s="4"/>
      <c r="L118" s="4"/>
      <c r="M118" s="7"/>
      <c r="N118" s="4"/>
      <c r="O118" s="4"/>
      <c r="P118" s="4"/>
      <c r="Q118" s="4"/>
      <c r="R118" s="4"/>
      <c r="S118" s="4"/>
      <c r="T118" s="4"/>
      <c r="U118" s="7"/>
      <c r="V118" s="7"/>
    </row>
    <row r="119" spans="1:22" x14ac:dyDescent="0.2">
      <c r="A119" s="7"/>
      <c r="B119" s="10"/>
      <c r="C119" s="7"/>
      <c r="D119" s="7"/>
      <c r="E119" s="4"/>
      <c r="F119" s="4"/>
      <c r="G119" s="4"/>
      <c r="H119" s="7"/>
      <c r="I119" s="4"/>
      <c r="J119" s="4"/>
      <c r="K119" s="4"/>
      <c r="L119" s="4"/>
      <c r="M119" s="7"/>
      <c r="N119" s="4"/>
      <c r="O119" s="4"/>
      <c r="P119" s="4"/>
      <c r="Q119" s="4"/>
      <c r="R119" s="4"/>
      <c r="S119" s="4"/>
      <c r="T119" s="4"/>
      <c r="U119" s="7"/>
      <c r="V119" s="7"/>
    </row>
    <row r="120" spans="1:22" x14ac:dyDescent="0.2">
      <c r="A120" s="7"/>
      <c r="B120" s="10"/>
      <c r="C120" s="7"/>
      <c r="D120" s="7"/>
      <c r="E120" s="4"/>
      <c r="F120" s="4"/>
      <c r="G120" s="4"/>
      <c r="H120" s="7"/>
      <c r="I120" s="4"/>
      <c r="J120" s="4"/>
      <c r="K120" s="4"/>
      <c r="L120" s="4"/>
      <c r="M120" s="7"/>
      <c r="N120" s="4"/>
      <c r="O120" s="4"/>
      <c r="P120" s="4"/>
      <c r="Q120" s="4"/>
      <c r="R120" s="4"/>
      <c r="S120" s="4"/>
      <c r="T120" s="4"/>
      <c r="U120" s="7"/>
      <c r="V120" s="7"/>
    </row>
    <row r="121" spans="1:22" x14ac:dyDescent="0.2">
      <c r="A121" s="7"/>
      <c r="B121" s="10"/>
      <c r="C121" s="7"/>
      <c r="D121" s="7"/>
      <c r="E121" s="4"/>
      <c r="F121" s="4"/>
      <c r="G121" s="4"/>
      <c r="H121" s="7"/>
      <c r="I121" s="4"/>
      <c r="J121" s="4"/>
      <c r="K121" s="4"/>
      <c r="L121" s="4"/>
      <c r="M121" s="7"/>
      <c r="N121" s="4"/>
      <c r="O121" s="4"/>
      <c r="P121" s="4"/>
      <c r="Q121" s="4"/>
      <c r="R121" s="4"/>
      <c r="S121" s="4"/>
      <c r="T121" s="4"/>
      <c r="U121" s="7"/>
      <c r="V121" s="7"/>
    </row>
    <row r="122" spans="1:22" x14ac:dyDescent="0.2">
      <c r="A122" s="7"/>
      <c r="B122" s="10"/>
      <c r="C122" s="7"/>
      <c r="D122" s="7"/>
      <c r="E122" s="4"/>
      <c r="F122" s="4"/>
      <c r="G122" s="4"/>
      <c r="H122" s="7"/>
      <c r="I122" s="4"/>
      <c r="J122" s="4"/>
      <c r="K122" s="4"/>
      <c r="L122" s="4"/>
      <c r="M122" s="7"/>
      <c r="N122" s="4"/>
      <c r="O122" s="4"/>
      <c r="P122" s="4"/>
      <c r="Q122" s="4"/>
      <c r="R122" s="4"/>
      <c r="S122" s="4"/>
      <c r="T122" s="4"/>
      <c r="U122" s="7"/>
      <c r="V122" s="7"/>
    </row>
    <row r="123" spans="1:22" x14ac:dyDescent="0.2">
      <c r="A123" s="7"/>
      <c r="B123" s="10"/>
      <c r="C123" s="7"/>
      <c r="D123" s="7"/>
      <c r="E123" s="4"/>
      <c r="F123" s="4"/>
      <c r="G123" s="4"/>
      <c r="H123" s="7"/>
      <c r="I123" s="4"/>
      <c r="J123" s="4"/>
      <c r="K123" s="4"/>
      <c r="L123" s="4"/>
      <c r="M123" s="7"/>
      <c r="N123" s="4"/>
      <c r="O123" s="4"/>
      <c r="P123" s="4"/>
      <c r="Q123" s="4"/>
      <c r="R123" s="4"/>
      <c r="S123" s="4"/>
      <c r="T123" s="4"/>
      <c r="U123" s="7"/>
      <c r="V123" s="7"/>
    </row>
    <row r="124" spans="1:22" x14ac:dyDescent="0.2">
      <c r="A124" s="7"/>
      <c r="B124" s="10"/>
      <c r="C124" s="7"/>
      <c r="D124" s="7"/>
      <c r="E124" s="4"/>
      <c r="F124" s="4"/>
      <c r="G124" s="4"/>
      <c r="H124" s="7"/>
      <c r="I124" s="4"/>
      <c r="J124" s="4"/>
      <c r="K124" s="4"/>
      <c r="L124" s="4"/>
      <c r="M124" s="7"/>
      <c r="N124" s="4"/>
      <c r="O124" s="4"/>
      <c r="P124" s="4"/>
      <c r="Q124" s="4"/>
      <c r="R124" s="4"/>
      <c r="S124" s="4"/>
      <c r="T124" s="4"/>
      <c r="U124" s="7"/>
      <c r="V124" s="7"/>
    </row>
    <row r="125" spans="1:22" x14ac:dyDescent="0.2">
      <c r="A125" s="7"/>
      <c r="B125" s="10"/>
      <c r="C125" s="7"/>
      <c r="D125" s="7"/>
      <c r="E125" s="4"/>
      <c r="F125" s="4"/>
      <c r="G125" s="4"/>
      <c r="H125" s="7"/>
      <c r="I125" s="4"/>
      <c r="J125" s="4"/>
      <c r="K125" s="4"/>
      <c r="L125" s="4"/>
      <c r="M125" s="7"/>
      <c r="N125" s="4"/>
      <c r="O125" s="4"/>
      <c r="P125" s="4"/>
      <c r="Q125" s="4"/>
      <c r="R125" s="4"/>
      <c r="S125" s="4"/>
      <c r="T125" s="4"/>
      <c r="U125" s="7"/>
      <c r="V125" s="7"/>
    </row>
    <row r="126" spans="1:22" x14ac:dyDescent="0.2">
      <c r="A126" s="7"/>
      <c r="B126" s="10"/>
      <c r="C126" s="7"/>
      <c r="D126" s="7"/>
      <c r="E126" s="4"/>
      <c r="F126" s="4"/>
      <c r="G126" s="4"/>
      <c r="H126" s="7"/>
      <c r="I126" s="4"/>
      <c r="J126" s="4"/>
      <c r="K126" s="4"/>
      <c r="L126" s="4"/>
      <c r="M126" s="7"/>
      <c r="N126" s="4"/>
      <c r="O126" s="4"/>
      <c r="P126" s="4"/>
      <c r="Q126" s="4"/>
      <c r="R126" s="4"/>
      <c r="S126" s="4"/>
      <c r="T126" s="4"/>
      <c r="U126" s="7"/>
      <c r="V126" s="7"/>
    </row>
    <row r="127" spans="1:22" x14ac:dyDescent="0.2">
      <c r="A127" s="7"/>
      <c r="B127" s="10"/>
      <c r="C127" s="7"/>
      <c r="D127" s="7"/>
      <c r="E127" s="4"/>
      <c r="F127" s="4"/>
      <c r="G127" s="4"/>
      <c r="H127" s="7"/>
      <c r="I127" s="4"/>
      <c r="J127" s="4"/>
      <c r="K127" s="4"/>
      <c r="L127" s="4"/>
      <c r="M127" s="7"/>
      <c r="N127" s="4"/>
      <c r="O127" s="4"/>
      <c r="P127" s="4"/>
      <c r="Q127" s="4"/>
      <c r="R127" s="4"/>
      <c r="S127" s="4"/>
      <c r="T127" s="4"/>
      <c r="U127" s="7"/>
      <c r="V127" s="7"/>
    </row>
    <row r="128" spans="1:22" x14ac:dyDescent="0.2">
      <c r="A128" s="7"/>
      <c r="B128" s="10"/>
      <c r="C128" s="7"/>
      <c r="D128" s="7"/>
      <c r="E128" s="4"/>
      <c r="F128" s="4"/>
      <c r="G128" s="4"/>
      <c r="H128" s="7"/>
      <c r="I128" s="4"/>
      <c r="J128" s="4"/>
      <c r="K128" s="4"/>
      <c r="L128" s="4"/>
      <c r="M128" s="7"/>
      <c r="N128" s="4"/>
      <c r="O128" s="4"/>
      <c r="P128" s="4"/>
      <c r="Q128" s="4"/>
      <c r="R128" s="4"/>
      <c r="S128" s="4"/>
      <c r="T128" s="4"/>
      <c r="U128" s="7"/>
      <c r="V128" s="7"/>
    </row>
    <row r="129" spans="1:22" x14ac:dyDescent="0.2">
      <c r="A129" s="7"/>
      <c r="B129" s="10"/>
      <c r="C129" s="7"/>
      <c r="D129" s="7"/>
      <c r="E129" s="4"/>
      <c r="F129" s="4"/>
      <c r="G129" s="4"/>
      <c r="H129" s="7"/>
      <c r="I129" s="4"/>
      <c r="J129" s="4"/>
      <c r="K129" s="4"/>
      <c r="L129" s="4"/>
      <c r="M129" s="7"/>
      <c r="N129" s="4"/>
      <c r="O129" s="4"/>
      <c r="P129" s="4"/>
      <c r="Q129" s="4"/>
      <c r="R129" s="4"/>
      <c r="S129" s="4"/>
      <c r="T129" s="4"/>
      <c r="U129" s="7"/>
      <c r="V129" s="7"/>
    </row>
    <row r="130" spans="1:22" x14ac:dyDescent="0.2">
      <c r="A130" s="7"/>
      <c r="B130" s="10"/>
      <c r="C130" s="7"/>
      <c r="D130" s="7"/>
      <c r="E130" s="4"/>
      <c r="F130" s="4"/>
      <c r="G130" s="4"/>
      <c r="H130" s="7"/>
      <c r="I130" s="4"/>
      <c r="J130" s="4"/>
      <c r="K130" s="4"/>
      <c r="L130" s="4"/>
      <c r="M130" s="7"/>
      <c r="N130" s="4"/>
      <c r="O130" s="4"/>
      <c r="P130" s="4"/>
      <c r="Q130" s="4"/>
      <c r="R130" s="4"/>
      <c r="S130" s="4"/>
      <c r="T130" s="4"/>
      <c r="U130" s="7"/>
      <c r="V130" s="7"/>
    </row>
    <row r="131" spans="1:22" x14ac:dyDescent="0.2">
      <c r="A131" s="7"/>
      <c r="B131" s="10"/>
      <c r="C131" s="7"/>
      <c r="D131" s="7"/>
      <c r="E131" s="4"/>
      <c r="F131" s="4"/>
      <c r="G131" s="4"/>
      <c r="H131" s="7"/>
      <c r="I131" s="4"/>
      <c r="J131" s="4"/>
      <c r="K131" s="4"/>
      <c r="L131" s="4"/>
      <c r="M131" s="7"/>
      <c r="N131" s="4"/>
      <c r="O131" s="4"/>
      <c r="P131" s="4"/>
      <c r="Q131" s="4"/>
      <c r="R131" s="4"/>
      <c r="S131" s="4"/>
      <c r="T131" s="4"/>
      <c r="U131" s="7"/>
      <c r="V131" s="7"/>
    </row>
    <row r="132" spans="1:22" x14ac:dyDescent="0.2">
      <c r="A132" s="7"/>
      <c r="B132" s="10"/>
      <c r="C132" s="7"/>
      <c r="D132" s="7"/>
      <c r="E132" s="4"/>
      <c r="F132" s="4"/>
      <c r="G132" s="4"/>
      <c r="H132" s="7"/>
      <c r="I132" s="4"/>
      <c r="J132" s="4"/>
      <c r="K132" s="4"/>
      <c r="L132" s="4"/>
      <c r="M132" s="7"/>
      <c r="N132" s="4"/>
      <c r="O132" s="4"/>
      <c r="P132" s="4"/>
      <c r="Q132" s="4"/>
      <c r="R132" s="4"/>
      <c r="S132" s="4"/>
      <c r="T132" s="4"/>
      <c r="U132" s="7"/>
      <c r="V132" s="7"/>
    </row>
    <row r="133" spans="1:22" x14ac:dyDescent="0.2">
      <c r="A133" s="7"/>
      <c r="B133" s="10"/>
      <c r="C133" s="7"/>
      <c r="D133" s="7"/>
      <c r="E133" s="4"/>
      <c r="F133" s="4"/>
      <c r="G133" s="4"/>
      <c r="H133" s="7"/>
      <c r="I133" s="4"/>
      <c r="J133" s="4"/>
      <c r="K133" s="4"/>
      <c r="L133" s="4"/>
      <c r="M133" s="7"/>
      <c r="N133" s="4"/>
      <c r="O133" s="4"/>
      <c r="P133" s="4"/>
      <c r="Q133" s="4"/>
      <c r="R133" s="4"/>
      <c r="S133" s="4"/>
      <c r="T133" s="4"/>
      <c r="U133" s="7"/>
      <c r="V133" s="7"/>
    </row>
    <row r="134" spans="1:22" x14ac:dyDescent="0.2">
      <c r="A134" s="7"/>
      <c r="B134" s="10"/>
      <c r="C134" s="7"/>
      <c r="D134" s="7"/>
      <c r="E134" s="4"/>
      <c r="F134" s="4"/>
      <c r="G134" s="4"/>
      <c r="H134" s="7"/>
      <c r="I134" s="4"/>
      <c r="J134" s="4"/>
      <c r="K134" s="4"/>
      <c r="L134" s="4"/>
      <c r="M134" s="7"/>
      <c r="N134" s="4"/>
      <c r="O134" s="4"/>
      <c r="P134" s="4"/>
      <c r="Q134" s="4"/>
      <c r="R134" s="4"/>
      <c r="S134" s="4"/>
      <c r="T134" s="4"/>
      <c r="U134" s="7"/>
      <c r="V134" s="7"/>
    </row>
    <row r="135" spans="1:22" x14ac:dyDescent="0.2">
      <c r="A135" s="7"/>
      <c r="B135" s="10"/>
      <c r="C135" s="7"/>
      <c r="D135" s="7"/>
      <c r="E135" s="4"/>
      <c r="F135" s="4"/>
      <c r="G135" s="4"/>
      <c r="H135" s="7"/>
      <c r="I135" s="4"/>
      <c r="J135" s="4"/>
      <c r="K135" s="4"/>
      <c r="L135" s="4"/>
      <c r="M135" s="7"/>
      <c r="N135" s="4"/>
      <c r="O135" s="4"/>
      <c r="P135" s="4"/>
      <c r="Q135" s="4"/>
      <c r="R135" s="4"/>
      <c r="S135" s="4"/>
      <c r="T135" s="4"/>
      <c r="U135" s="7"/>
      <c r="V135" s="7"/>
    </row>
    <row r="136" spans="1:22" x14ac:dyDescent="0.2">
      <c r="A136" s="7"/>
      <c r="B136" s="10"/>
      <c r="C136" s="7"/>
      <c r="D136" s="7"/>
      <c r="E136" s="4"/>
      <c r="F136" s="4"/>
      <c r="G136" s="4"/>
      <c r="H136" s="7"/>
      <c r="I136" s="4"/>
      <c r="J136" s="4"/>
      <c r="K136" s="4"/>
      <c r="L136" s="4"/>
      <c r="M136" s="7"/>
      <c r="N136" s="4"/>
      <c r="O136" s="4"/>
      <c r="P136" s="4"/>
      <c r="Q136" s="4"/>
      <c r="R136" s="4"/>
      <c r="S136" s="4"/>
      <c r="T136" s="4"/>
      <c r="U136" s="7"/>
      <c r="V136" s="7"/>
    </row>
    <row r="137" spans="1:22" x14ac:dyDescent="0.2">
      <c r="A137" s="7"/>
      <c r="B137" s="10"/>
      <c r="C137" s="7"/>
      <c r="D137" s="7"/>
      <c r="E137" s="4"/>
      <c r="F137" s="4"/>
      <c r="G137" s="4"/>
      <c r="H137" s="7"/>
      <c r="I137" s="4"/>
      <c r="J137" s="4"/>
      <c r="K137" s="4"/>
      <c r="L137" s="4"/>
      <c r="M137" s="7"/>
      <c r="N137" s="4"/>
      <c r="O137" s="4"/>
      <c r="P137" s="4"/>
      <c r="Q137" s="4"/>
      <c r="R137" s="4"/>
      <c r="S137" s="4"/>
      <c r="T137" s="4"/>
      <c r="U137" s="7"/>
      <c r="V137" s="7"/>
    </row>
    <row r="138" spans="1:22" x14ac:dyDescent="0.2">
      <c r="A138" s="7"/>
      <c r="B138" s="10"/>
      <c r="C138" s="7"/>
      <c r="D138" s="7"/>
      <c r="E138" s="4"/>
      <c r="F138" s="4"/>
      <c r="G138" s="4"/>
      <c r="H138" s="7"/>
      <c r="I138" s="4"/>
      <c r="J138" s="4"/>
      <c r="K138" s="4"/>
      <c r="L138" s="4"/>
      <c r="M138" s="7"/>
      <c r="N138" s="4"/>
      <c r="O138" s="4"/>
      <c r="P138" s="4"/>
      <c r="Q138" s="4"/>
      <c r="R138" s="4"/>
      <c r="S138" s="4"/>
      <c r="T138" s="4"/>
      <c r="U138" s="7"/>
      <c r="V138" s="7"/>
    </row>
    <row r="139" spans="1:22" x14ac:dyDescent="0.2">
      <c r="A139" s="7"/>
      <c r="B139" s="10"/>
      <c r="C139" s="7"/>
      <c r="D139" s="7"/>
      <c r="E139" s="4"/>
      <c r="F139" s="4"/>
      <c r="G139" s="4"/>
      <c r="H139" s="7"/>
      <c r="I139" s="4"/>
      <c r="J139" s="4"/>
      <c r="K139" s="4"/>
      <c r="L139" s="4"/>
      <c r="M139" s="7"/>
      <c r="N139" s="4"/>
      <c r="O139" s="4"/>
      <c r="P139" s="4"/>
      <c r="Q139" s="4"/>
      <c r="R139" s="4"/>
      <c r="S139" s="4"/>
      <c r="T139" s="4"/>
      <c r="U139" s="7"/>
      <c r="V139" s="7"/>
    </row>
    <row r="140" spans="1:22" x14ac:dyDescent="0.2">
      <c r="A140" s="7"/>
      <c r="B140" s="10"/>
      <c r="C140" s="7"/>
      <c r="D140" s="7"/>
      <c r="E140" s="4"/>
      <c r="F140" s="4"/>
      <c r="G140" s="4"/>
      <c r="H140" s="7"/>
      <c r="I140" s="4"/>
      <c r="J140" s="4"/>
      <c r="K140" s="4"/>
      <c r="L140" s="4"/>
      <c r="M140" s="7"/>
      <c r="N140" s="4"/>
      <c r="O140" s="4"/>
      <c r="P140" s="4"/>
      <c r="Q140" s="4"/>
      <c r="R140" s="4"/>
      <c r="S140" s="4"/>
      <c r="T140" s="4"/>
      <c r="U140" s="7"/>
      <c r="V140" s="7"/>
    </row>
    <row r="141" spans="1:22" x14ac:dyDescent="0.2">
      <c r="A141" s="7"/>
      <c r="B141" s="10"/>
      <c r="C141" s="7"/>
      <c r="D141" s="7"/>
      <c r="E141" s="4"/>
      <c r="F141" s="4"/>
      <c r="G141" s="4"/>
      <c r="H141" s="7"/>
      <c r="I141" s="4"/>
      <c r="J141" s="4"/>
      <c r="K141" s="4"/>
      <c r="L141" s="4"/>
      <c r="M141" s="7"/>
      <c r="N141" s="4"/>
      <c r="O141" s="4"/>
      <c r="P141" s="4"/>
      <c r="Q141" s="4"/>
      <c r="R141" s="4"/>
      <c r="S141" s="4"/>
      <c r="T141" s="4"/>
      <c r="U141" s="7"/>
      <c r="V141" s="7"/>
    </row>
    <row r="142" spans="1:22" x14ac:dyDescent="0.2">
      <c r="A142" s="7"/>
      <c r="B142" s="10"/>
      <c r="C142" s="7"/>
      <c r="D142" s="7"/>
      <c r="E142" s="4"/>
      <c r="F142" s="4"/>
      <c r="G142" s="4"/>
      <c r="H142" s="7"/>
      <c r="I142" s="4"/>
      <c r="J142" s="4"/>
      <c r="K142" s="4"/>
      <c r="L142" s="4"/>
      <c r="M142" s="7"/>
      <c r="N142" s="4"/>
      <c r="O142" s="4"/>
      <c r="P142" s="4"/>
      <c r="Q142" s="4"/>
      <c r="R142" s="4"/>
      <c r="S142" s="4"/>
      <c r="T142" s="4"/>
      <c r="U142" s="7"/>
      <c r="V142" s="7"/>
    </row>
    <row r="143" spans="1:22" x14ac:dyDescent="0.2">
      <c r="A143" s="7"/>
      <c r="B143" s="10"/>
      <c r="C143" s="7"/>
      <c r="D143" s="7"/>
      <c r="E143" s="4"/>
      <c r="F143" s="4"/>
      <c r="G143" s="4"/>
      <c r="H143" s="7"/>
      <c r="I143" s="4"/>
      <c r="J143" s="4"/>
      <c r="K143" s="4"/>
      <c r="L143" s="4"/>
      <c r="M143" s="7"/>
      <c r="N143" s="4"/>
      <c r="O143" s="4"/>
      <c r="P143" s="4"/>
      <c r="Q143" s="4"/>
      <c r="R143" s="4"/>
      <c r="S143" s="4"/>
      <c r="T143" s="4"/>
      <c r="U143" s="7"/>
      <c r="V143" s="7"/>
    </row>
    <row r="144" spans="1:22" x14ac:dyDescent="0.2">
      <c r="A144" s="7"/>
      <c r="B144" s="10"/>
      <c r="C144" s="7"/>
      <c r="D144" s="7"/>
      <c r="E144" s="4"/>
      <c r="F144" s="4"/>
      <c r="G144" s="4"/>
      <c r="H144" s="7"/>
      <c r="I144" s="4"/>
      <c r="J144" s="4"/>
      <c r="K144" s="4"/>
      <c r="L144" s="4"/>
      <c r="M144" s="7"/>
      <c r="N144" s="4"/>
      <c r="O144" s="4"/>
      <c r="P144" s="4"/>
      <c r="Q144" s="4"/>
      <c r="R144" s="4"/>
      <c r="S144" s="4"/>
      <c r="T144" s="4"/>
      <c r="U144" s="7"/>
      <c r="V144" s="7"/>
    </row>
    <row r="145" spans="1:22" x14ac:dyDescent="0.2">
      <c r="A145" s="7"/>
      <c r="B145" s="10"/>
      <c r="C145" s="7"/>
      <c r="D145" s="7"/>
      <c r="E145" s="4"/>
      <c r="F145" s="4"/>
      <c r="G145" s="4"/>
      <c r="H145" s="7"/>
      <c r="I145" s="4"/>
      <c r="J145" s="4"/>
      <c r="K145" s="4"/>
      <c r="L145" s="4"/>
      <c r="M145" s="7"/>
      <c r="N145" s="4"/>
      <c r="O145" s="4"/>
      <c r="P145" s="4"/>
      <c r="Q145" s="4"/>
      <c r="R145" s="4"/>
      <c r="S145" s="4"/>
      <c r="T145" s="4"/>
      <c r="U145" s="7"/>
      <c r="V145" s="7"/>
    </row>
    <row r="146" spans="1:22" x14ac:dyDescent="0.2">
      <c r="A146" s="7"/>
      <c r="B146" s="10"/>
      <c r="C146" s="7"/>
      <c r="D146" s="7"/>
      <c r="E146" s="4"/>
      <c r="F146" s="4"/>
      <c r="G146" s="4"/>
      <c r="H146" s="7"/>
      <c r="I146" s="4"/>
      <c r="J146" s="4"/>
      <c r="K146" s="4"/>
      <c r="L146" s="4"/>
      <c r="M146" s="7"/>
      <c r="N146" s="4"/>
      <c r="O146" s="4"/>
      <c r="P146" s="4"/>
      <c r="Q146" s="4"/>
      <c r="R146" s="4"/>
      <c r="S146" s="4"/>
      <c r="T146" s="4"/>
      <c r="U146" s="7"/>
      <c r="V146" s="7"/>
    </row>
    <row r="147" spans="1:22" x14ac:dyDescent="0.2">
      <c r="A147" s="7"/>
      <c r="B147" s="10"/>
      <c r="C147" s="7"/>
      <c r="D147" s="7"/>
      <c r="E147" s="4"/>
      <c r="F147" s="4"/>
      <c r="G147" s="4"/>
      <c r="H147" s="7"/>
      <c r="I147" s="4"/>
      <c r="J147" s="4"/>
      <c r="K147" s="4"/>
      <c r="L147" s="4"/>
      <c r="M147" s="7"/>
      <c r="N147" s="4"/>
      <c r="O147" s="4"/>
      <c r="P147" s="4"/>
      <c r="Q147" s="4"/>
      <c r="R147" s="4"/>
      <c r="S147" s="4"/>
      <c r="T147" s="4"/>
      <c r="U147" s="7"/>
      <c r="V147" s="7"/>
    </row>
    <row r="148" spans="1:22" x14ac:dyDescent="0.2">
      <c r="A148" s="7"/>
      <c r="B148" s="10"/>
      <c r="C148" s="7"/>
      <c r="D148" s="7"/>
      <c r="E148" s="4"/>
      <c r="F148" s="4"/>
      <c r="G148" s="4"/>
      <c r="H148" s="7"/>
      <c r="I148" s="4"/>
      <c r="J148" s="4"/>
      <c r="K148" s="4"/>
      <c r="L148" s="4"/>
      <c r="M148" s="7"/>
      <c r="N148" s="4"/>
      <c r="O148" s="4"/>
      <c r="P148" s="4"/>
      <c r="Q148" s="4"/>
      <c r="R148" s="4"/>
      <c r="S148" s="4"/>
      <c r="T148" s="4"/>
      <c r="U148" s="7"/>
      <c r="V148" s="7"/>
    </row>
    <row r="149" spans="1:22" x14ac:dyDescent="0.2">
      <c r="A149" s="7"/>
      <c r="B149" s="10"/>
      <c r="C149" s="7"/>
      <c r="D149" s="7"/>
      <c r="E149" s="4"/>
      <c r="F149" s="4"/>
      <c r="G149" s="4"/>
      <c r="H149" s="7"/>
      <c r="I149" s="4"/>
      <c r="J149" s="4"/>
      <c r="K149" s="4"/>
      <c r="L149" s="4"/>
      <c r="M149" s="7"/>
      <c r="N149" s="4"/>
      <c r="O149" s="4"/>
      <c r="P149" s="4"/>
      <c r="Q149" s="4"/>
      <c r="R149" s="4"/>
      <c r="S149" s="4"/>
      <c r="T149" s="4"/>
      <c r="U149" s="7"/>
      <c r="V149" s="7"/>
    </row>
  </sheetData>
  <printOptions gridLines="1"/>
  <pageMargins left="0" right="0" top="1.25" bottom="1" header="0.5" footer="0.5"/>
  <pageSetup orientation="landscape" r:id="rId1"/>
  <headerFooter alignWithMargins="0">
    <oddHeader>&amp;L&amp;"Times New Roman,Bold"CONFIDENTIAL&amp;C&amp;"Times New Roman,Bold"Enron Corp.
Credit Risk Management
Margin Exception Report (Excess&gt;$100,000)
11/1/99</oddHeader>
    <oddFooter>&amp;C&amp;"Times New Roman,Regular"Page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Bradford Report 11199</vt:lpstr>
      <vt:lpstr>'Bradford Report 11199'!Print_Titles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1999-11-04T15:12:56Z</cp:lastPrinted>
  <dcterms:created xsi:type="dcterms:W3CDTF">1999-11-01T20:03:49Z</dcterms:created>
  <dcterms:modified xsi:type="dcterms:W3CDTF">2023-09-18T19:04:08Z</dcterms:modified>
</cp:coreProperties>
</file>