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84972340-73F8-4D7A-80FD-C78B0A7726A9}" xr6:coauthVersionLast="47" xr6:coauthVersionMax="47" xr10:uidLastSave="{00000000-0000-0000-0000-000000000000}"/>
  <bookViews>
    <workbookView xWindow="-120" yWindow="-120" windowWidth="38640" windowHeight="15720" tabRatio="629" activeTab="2"/>
  </bookViews>
  <sheets>
    <sheet name="Product Types" sheetId="16" r:id="rId1"/>
    <sheet name="UKGas" sheetId="1" r:id="rId2"/>
    <sheet name="LongDescriptions" sheetId="18" r:id="rId3"/>
    <sheet name="Liquids" sheetId="9" r:id="rId4"/>
    <sheet name="IberianPower" sheetId="6" r:id="rId5"/>
    <sheet name="Weather" sheetId="8" r:id="rId6"/>
    <sheet name="Languages" sheetId="13" r:id="rId7"/>
    <sheet name="ContGas" sheetId="2" r:id="rId8"/>
    <sheet name="UKPower" sheetId="3" r:id="rId9"/>
    <sheet name="ContPower" sheetId="4" r:id="rId10"/>
    <sheet name="NordicPower" sheetId="12" r:id="rId11"/>
    <sheet name="Coal" sheetId="7" r:id="rId12"/>
    <sheet name="MC Weather" sheetId="15" r:id="rId13"/>
    <sheet name="Latency" sheetId="17" r:id="rId14"/>
    <sheet name="PTLong" sheetId="14" r:id="rId15"/>
  </sheets>
  <externalReferences>
    <externalReference r:id="rId16"/>
    <externalReference r:id="rId17"/>
  </externalReferences>
  <definedNames>
    <definedName name="_xlnm.Print_Area" localSheetId="7">ContGas!$A$1:$Q$66</definedName>
    <definedName name="_xlnm.Print_Area" localSheetId="9">ContPower!$A$1:$S$34</definedName>
    <definedName name="_xlnm.Print_Area" localSheetId="4">IberianPower!$A$1:$Q$43</definedName>
    <definedName name="_xlnm.Print_Area" localSheetId="2">LongDescriptions!$A$74:$J$190</definedName>
    <definedName name="_xlnm.Print_Area" localSheetId="1">UKGas!$A$1:$U$73</definedName>
    <definedName name="_xlnm.Print_Area" localSheetId="8">UKPower!$A$1:$U$64</definedName>
    <definedName name="_xlnm.Print_Area" localSheetId="5">Weather!$A$14:$M$60</definedName>
  </definedNames>
  <calcPr calcId="0"/>
</workbook>
</file>

<file path=xl/calcChain.xml><?xml version="1.0" encoding="utf-8"?>
<calcChain xmlns="http://schemas.openxmlformats.org/spreadsheetml/2006/main">
  <c r="B47" i="7" l="1"/>
  <c r="B51" i="7"/>
  <c r="B66" i="2"/>
  <c r="B103" i="4"/>
  <c r="B108" i="4"/>
  <c r="B48" i="6"/>
  <c r="B95" i="9"/>
  <c r="B99" i="9"/>
  <c r="B103" i="9"/>
  <c r="M3" i="18"/>
  <c r="M4" i="18"/>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223" i="18"/>
  <c r="M224" i="18"/>
  <c r="M225" i="18"/>
  <c r="M226" i="18"/>
  <c r="M227" i="18"/>
  <c r="M228" i="18"/>
  <c r="M229" i="18"/>
  <c r="M230" i="18"/>
  <c r="M231" i="18"/>
  <c r="M232" i="18"/>
  <c r="M233" i="18"/>
  <c r="M234" i="18"/>
  <c r="M235" i="18"/>
  <c r="M236" i="18"/>
  <c r="M237" i="18"/>
  <c r="M238" i="18"/>
  <c r="M239" i="18"/>
  <c r="M240" i="18"/>
  <c r="M241" i="18"/>
  <c r="M242" i="18"/>
  <c r="M243" i="18"/>
  <c r="M244" i="18"/>
  <c r="M245" i="18"/>
  <c r="M246" i="18"/>
  <c r="M247" i="18"/>
  <c r="M248" i="18"/>
  <c r="M249" i="18"/>
  <c r="M250" i="18"/>
  <c r="M251" i="18"/>
  <c r="M252" i="18"/>
  <c r="M253" i="18"/>
  <c r="M254" i="18"/>
  <c r="M255" i="18"/>
  <c r="M256" i="18"/>
  <c r="M257" i="18"/>
  <c r="M258" i="18"/>
  <c r="M259" i="18"/>
  <c r="M260" i="18"/>
  <c r="M261" i="18"/>
  <c r="M262" i="18"/>
  <c r="M263" i="18"/>
  <c r="M264" i="18"/>
  <c r="M265" i="18"/>
  <c r="M266" i="18"/>
  <c r="M267" i="18"/>
  <c r="M268" i="18"/>
  <c r="M269" i="18"/>
  <c r="M270" i="18"/>
  <c r="M271" i="18"/>
  <c r="M272" i="18"/>
  <c r="M273" i="18"/>
  <c r="M274" i="18"/>
  <c r="M275" i="18"/>
  <c r="M276" i="18"/>
  <c r="M277" i="18"/>
  <c r="M278" i="18"/>
  <c r="M279" i="18"/>
  <c r="M280" i="18"/>
  <c r="M281" i="18"/>
  <c r="M282" i="18"/>
  <c r="M283" i="18"/>
  <c r="M284" i="18"/>
  <c r="M285" i="18"/>
  <c r="M286" i="18"/>
  <c r="M287" i="18"/>
  <c r="M288" i="18"/>
  <c r="M289" i="18"/>
  <c r="M290" i="18"/>
  <c r="M291" i="18"/>
  <c r="M292" i="18"/>
  <c r="M293" i="18"/>
  <c r="M294" i="18"/>
  <c r="M295" i="18"/>
  <c r="M296" i="18"/>
  <c r="M297" i="18"/>
  <c r="M298" i="18"/>
  <c r="M299" i="18"/>
  <c r="M300" i="18"/>
  <c r="M301" i="18"/>
  <c r="M302" i="18"/>
  <c r="M303" i="18"/>
  <c r="M304" i="18"/>
  <c r="M305" i="18"/>
  <c r="M306" i="18"/>
  <c r="M307" i="18"/>
  <c r="M308" i="18"/>
  <c r="M309" i="18"/>
  <c r="M310" i="18"/>
  <c r="M311" i="18"/>
  <c r="M312" i="18"/>
  <c r="M313" i="18"/>
  <c r="M314" i="18"/>
  <c r="M315" i="18"/>
  <c r="M316" i="18"/>
  <c r="M317" i="18"/>
  <c r="M318" i="18"/>
  <c r="M319" i="18"/>
  <c r="M320" i="18"/>
  <c r="M321" i="18"/>
  <c r="M322" i="18"/>
  <c r="M323" i="18"/>
  <c r="M324" i="18"/>
  <c r="M325" i="18"/>
  <c r="M326" i="18"/>
  <c r="M327" i="18"/>
  <c r="M328" i="18"/>
  <c r="M329" i="18"/>
  <c r="M330" i="18"/>
  <c r="M331" i="18"/>
  <c r="M332" i="18"/>
  <c r="M333" i="18"/>
  <c r="M334" i="18"/>
  <c r="M335" i="18"/>
  <c r="M336" i="18"/>
  <c r="M337" i="18"/>
  <c r="M338" i="18"/>
  <c r="B79" i="1"/>
  <c r="B83" i="1"/>
  <c r="B87" i="1"/>
  <c r="B91" i="1"/>
  <c r="B95" i="1"/>
  <c r="B69" i="3"/>
  <c r="B73" i="3"/>
  <c r="C61" i="8"/>
</calcChain>
</file>

<file path=xl/sharedStrings.xml><?xml version="1.0" encoding="utf-8"?>
<sst xmlns="http://schemas.openxmlformats.org/spreadsheetml/2006/main" count="7470" uniqueCount="826">
  <si>
    <t>An agreement that gives the buyer (the holder) the right but not the obligation to sell an underlying asset for a specified price within a specified period of time in exchange for a one time premium payment.  The right can be exercised at anytime during the lifetime of the option up until the exercise date.</t>
  </si>
  <si>
    <t>An agreement that gives the buyer (the holder) the right but not the obligation to buy an underlying asset for a specified price within a specified period of time in exchange for a one time premium payment.  The right can only be exercised on the exercise date.</t>
  </si>
  <si>
    <t>An agreement that gives the buyer (the holder) the right but not the obligation to sell an underlying asset for a specified price within a specified period of time in exchange for a one time premium payment.  The right can only be exercised on the exercise date.</t>
  </si>
  <si>
    <t>Asian Call</t>
  </si>
  <si>
    <t>An agreement that gives the buyer (the holder) the right but not the obligation to buy an underlying asset for an average price of that asset within a specified period of time in exchange for a one time premium payment.</t>
  </si>
  <si>
    <t>Asian Put</t>
  </si>
  <si>
    <t>An agreement that gives the buyer (the holder) the right but not the obligation to sell an underlying asset for an average price of that asset within a specified period of time in exchange for a one time premium payment.</t>
  </si>
  <si>
    <t>An agreement whereby a physical commodity is exchanged  for a fixed price over a specified period</t>
  </si>
  <si>
    <t>MTBE</t>
  </si>
  <si>
    <t>a period from the 1st calender day of the next month to the last calender day of the second subsequent month</t>
  </si>
  <si>
    <t>3 Month</t>
  </si>
  <si>
    <t>An agreement whereby the buyer (the holder) has the right but not the obligation to sell electricity for a specified price on a specified exercise date in exchange for a premium payment</t>
  </si>
  <si>
    <t>pence</t>
  </si>
  <si>
    <t>UK Gas Financial Swap, NBP, Aug 1999, at IPE, pence/therm</t>
  </si>
  <si>
    <t>UK Gas Financial Call Option, NBP, Jul-99, Settled at IPE,  Strike 8.5 p/th, pence/therm</t>
  </si>
  <si>
    <t>UK Gas Physical Swap, Bacton, Within Day, £/MMBTu</t>
  </si>
  <si>
    <t>UK Gas Physical Swing 140/90, Bacton, Prompt Month, pence/therm</t>
  </si>
  <si>
    <t>the National Balancing Point, being a conceptual point on the NTS (National Transmission System - the main pipeline system operated by Transco for Natural Gas) for Trade Nominations as defined under the Network Code section C6</t>
  </si>
  <si>
    <t>a period from 06:00 hrs 1st October  to 06:00 hrs 1st October on the following year</t>
  </si>
  <si>
    <t>a period from 06:00 hrs 1st January to 06:00 hrs 1st January on the following year</t>
  </si>
  <si>
    <t>a period from 06:00 hrs 1st November to 06:00 hrs 1st May next year</t>
  </si>
  <si>
    <t>therm, being the imperial measurement for a quantity of gas, equivalent to 100,000 Btu</t>
  </si>
  <si>
    <t>UK Gas Physical Put Option, NBP, Gas Year 2001, Strike 12p/th, pence/therm</t>
  </si>
  <si>
    <t>Short Description Boxes for Weather:</t>
  </si>
  <si>
    <t>average daily amount in mm/day, where the day is defined as above</t>
  </si>
  <si>
    <t>a period from 00:00 a.m. hours 1st January to 00:00 a.m. hours 1st April</t>
  </si>
  <si>
    <t xml:space="preserve">average daily temperature, quoted in oC and calculated as (daily max+ daily min)/2, </t>
  </si>
  <si>
    <t>Month/Yr  - Month/Yr</t>
  </si>
  <si>
    <t xml:space="preserve"> a 24 hour period starting at 00:00 a.m. on a calendar day in local time</t>
  </si>
  <si>
    <t>Calendar Year 2000, 2001, 2002 and 2003</t>
  </si>
  <si>
    <t>cumulative number of heating degree days (HDD) over the term of the contract. One HDD is defined as the reference base temperature minus the average daily temperature, only when this is a positive number</t>
  </si>
  <si>
    <t>Financial Swap</t>
  </si>
  <si>
    <t>a period from the 1st calender day of the year to the last calender day of that year</t>
  </si>
  <si>
    <t>a period from the 1st calender day of the quarter to the last calender day of that quarter</t>
  </si>
  <si>
    <t>a period from the 1st calender day of the month to the last calender day of that month</t>
  </si>
  <si>
    <t>Financial Swap, 3.5% Fueloil Barges FOB Med, Q - 1 1999, Platts, USD/mt</t>
  </si>
  <si>
    <t>Financial Call Option</t>
  </si>
  <si>
    <t xml:space="preserve">Iberian Power </t>
  </si>
  <si>
    <t>Financial Put Option</t>
  </si>
  <si>
    <t>Financial Call Swaption</t>
  </si>
  <si>
    <t>Financial Put Swaption</t>
  </si>
  <si>
    <t>Iberian Power Financial Swap, Day Ahead, PMH Time-weighted, Baseload, GBP/MWh</t>
  </si>
  <si>
    <t>DKK</t>
  </si>
  <si>
    <t>BEF</t>
  </si>
  <si>
    <t>PE Border</t>
  </si>
  <si>
    <r>
      <t>Put Option</t>
    </r>
    <r>
      <rPr>
        <sz val="10"/>
        <rFont val="Arial"/>
        <family val="2"/>
      </rPr>
      <t xml:space="preserve"> </t>
    </r>
  </si>
  <si>
    <t>LOLP (Loss of Load Probability) or capacity payment in £/MWh as published for each half-hour by England and Wales Power Pool</t>
  </si>
  <si>
    <t>Megawatt (1,000,000 watts) hour, where watt is a unit of electrical power equivalent to one joule per second</t>
  </si>
  <si>
    <t>Kilowatt (1,000 watts) hour, where watt is a unit of electrical power equivalent to one joule per second</t>
  </si>
  <si>
    <t>An agreement whereby physical electricity is exchanged for a fixed price over a specified period</t>
  </si>
  <si>
    <t>Next day electricity price on PreussenElektra borders (arithmetic average) as published by Dow Jones</t>
  </si>
  <si>
    <r>
      <t>NOK</t>
    </r>
    <r>
      <rPr>
        <sz val="10"/>
        <rFont val="Arial"/>
      </rPr>
      <t xml:space="preserve">, SEK, FIM, EUR, USD, GBP </t>
    </r>
  </si>
  <si>
    <r>
      <t>Baseload</t>
    </r>
    <r>
      <rPr>
        <sz val="10"/>
        <rFont val="Arial"/>
      </rPr>
      <t>/ Day/  Night</t>
    </r>
  </si>
  <si>
    <r>
      <t>Sweden</t>
    </r>
    <r>
      <rPr>
        <sz val="10"/>
        <rFont val="Arial"/>
      </rPr>
      <t>, Finland, Norway 1, Norway 2, Norway 3</t>
    </r>
  </si>
  <si>
    <r>
      <t xml:space="preserve">Sweden, </t>
    </r>
    <r>
      <rPr>
        <b/>
        <sz val="10"/>
        <rFont val="Arial"/>
        <family val="2"/>
      </rPr>
      <t>Finland,</t>
    </r>
    <r>
      <rPr>
        <sz val="10"/>
        <rFont val="Arial"/>
        <family val="2"/>
      </rPr>
      <t xml:space="preserve"> Norway 1, Norway 2, Norway 4</t>
    </r>
    <r>
      <rPr>
        <sz val="10"/>
        <rFont val="Arial"/>
      </rPr>
      <t/>
    </r>
  </si>
  <si>
    <r>
      <t xml:space="preserve">Baseload/ </t>
    </r>
    <r>
      <rPr>
        <b/>
        <sz val="10"/>
        <rFont val="Arial"/>
        <family val="2"/>
      </rPr>
      <t>Day/</t>
    </r>
    <r>
      <rPr>
        <sz val="10"/>
        <rFont val="Arial"/>
        <family val="2"/>
      </rPr>
      <t xml:space="preserve">  Night</t>
    </r>
  </si>
  <si>
    <r>
      <t xml:space="preserve">Baseload/ Day/  </t>
    </r>
    <r>
      <rPr>
        <b/>
        <sz val="10"/>
        <rFont val="Arial"/>
        <family val="2"/>
      </rPr>
      <t>Night</t>
    </r>
  </si>
  <si>
    <r>
      <t xml:space="preserve">Sweden, Finland, </t>
    </r>
    <r>
      <rPr>
        <b/>
        <sz val="10"/>
        <rFont val="Arial"/>
        <family val="2"/>
      </rPr>
      <t>Norway 1</t>
    </r>
    <r>
      <rPr>
        <sz val="10"/>
        <rFont val="Arial"/>
        <family val="2"/>
      </rPr>
      <t>, Norway 2, Norway 3</t>
    </r>
  </si>
  <si>
    <r>
      <t xml:space="preserve">Sweden, Finland, Norway 1, </t>
    </r>
    <r>
      <rPr>
        <b/>
        <sz val="10"/>
        <rFont val="Arial"/>
        <family val="2"/>
      </rPr>
      <t>Norway 2</t>
    </r>
    <r>
      <rPr>
        <sz val="10"/>
        <rFont val="Arial"/>
        <family val="2"/>
      </rPr>
      <t>, Norway 3</t>
    </r>
  </si>
  <si>
    <r>
      <t xml:space="preserve">Sweden, Finland, Norway 1, Norway 2, </t>
    </r>
    <r>
      <rPr>
        <b/>
        <sz val="10"/>
        <rFont val="Arial"/>
        <family val="2"/>
      </rPr>
      <t>Norway 3</t>
    </r>
  </si>
  <si>
    <r>
      <t>European Call</t>
    </r>
    <r>
      <rPr>
        <sz val="10"/>
        <rFont val="Arial"/>
      </rPr>
      <t>/ European Put</t>
    </r>
  </si>
  <si>
    <t xml:space="preserve">An agreement whereby a floating level of transaction unit is exchanged  for a fixed level of transaction unit </t>
  </si>
  <si>
    <t>a period from 00:00 a.m. hours 1st calendar day of the month to 00:00 a.m. hours last calendar day of that month</t>
  </si>
  <si>
    <t>a period from 00:00 a.m. hours on the Starting Date to 00:00 a.m. hours on the Ending Date of the period</t>
  </si>
  <si>
    <t>Cumulative number of cooling degree days (CDD) over the term of the contract. One CDD is defined as the average daily temperature minus the reference base temperature, only when this is a positive number</t>
  </si>
  <si>
    <t>One of 12 border hubs of PreussenElektra, Germany, seller's choice of hub</t>
  </si>
  <si>
    <t>Free border Netherlands, seller's choice of hub</t>
  </si>
  <si>
    <t>all hours from 00:00 on the closest Monday to 24:00 on the following Sunday</t>
  </si>
  <si>
    <t>all hours from 00.00 on the closest Monday to 24.00 on the Sunday two weeks forward</t>
  </si>
  <si>
    <t>all hours from 00.00 on the closest Monday to 24.00 on the Sunday four weeks forward</t>
  </si>
  <si>
    <t>Inter-product spread</t>
  </si>
  <si>
    <t>LSFO FOB Cargoes NWE vs LSFO FOB Barges Rotterdam.</t>
  </si>
  <si>
    <t>EN590 0.05% Gasoil CIF Cargoes NWE</t>
  </si>
  <si>
    <t>0.2% Gasoil FOB Barges ARA</t>
  </si>
  <si>
    <t>Propane CIF ARA (Large)</t>
  </si>
  <si>
    <t>Benzene CIF</t>
  </si>
  <si>
    <t>Next 3 Months</t>
  </si>
  <si>
    <t>Styrene Monomer CIF</t>
  </si>
  <si>
    <t>Styrene Monomer FOB</t>
  </si>
  <si>
    <t>MTBE  FOB</t>
  </si>
  <si>
    <t>Paraxylene FOB</t>
  </si>
  <si>
    <t>Marine Diesel Oil DMB Spec. FOB</t>
  </si>
  <si>
    <r>
      <t>therms,</t>
    </r>
    <r>
      <rPr>
        <sz val="10"/>
        <rFont val="Arial"/>
        <family val="2"/>
      </rPr>
      <t xml:space="preserve">  MMBtu,  kWh,     GJ</t>
    </r>
  </si>
  <si>
    <r>
      <t xml:space="preserve">therms,  </t>
    </r>
    <r>
      <rPr>
        <b/>
        <sz val="10"/>
        <rFont val="Arial"/>
        <family val="2"/>
      </rPr>
      <t>MMBtu</t>
    </r>
    <r>
      <rPr>
        <sz val="10"/>
        <rFont val="Arial"/>
        <family val="2"/>
      </rPr>
      <t>,  kWh,     GJ</t>
    </r>
  </si>
  <si>
    <t>Long Descriptions    (for Currenncy/Unit in Bold)</t>
  </si>
  <si>
    <r>
      <t xml:space="preserve">therms,  MMBtu,  </t>
    </r>
    <r>
      <rPr>
        <b/>
        <sz val="10"/>
        <rFont val="Arial"/>
        <family val="2"/>
      </rPr>
      <t>kWh</t>
    </r>
    <r>
      <rPr>
        <sz val="10"/>
        <rFont val="Arial"/>
        <family val="2"/>
      </rPr>
      <t>,     GJ</t>
    </r>
  </si>
  <si>
    <t>Gas Year 2000, 2001, 2002 and 2003</t>
  </si>
  <si>
    <r>
      <t xml:space="preserve">USD, GBP, EUR, </t>
    </r>
    <r>
      <rPr>
        <b/>
        <sz val="10"/>
        <rFont val="Arial"/>
        <family val="2"/>
      </rPr>
      <t>pence</t>
    </r>
  </si>
  <si>
    <r>
      <t xml:space="preserve">therms,  MMBtu,  kWh,     </t>
    </r>
    <r>
      <rPr>
        <b/>
        <sz val="10"/>
        <rFont val="Arial"/>
        <family val="2"/>
      </rPr>
      <t>GJ</t>
    </r>
  </si>
  <si>
    <r>
      <t>USD</t>
    </r>
    <r>
      <rPr>
        <sz val="10"/>
        <rFont val="Arial"/>
        <family val="2"/>
      </rPr>
      <t>, GBP, EUR, pence</t>
    </r>
  </si>
  <si>
    <r>
      <t xml:space="preserve">USD, </t>
    </r>
    <r>
      <rPr>
        <b/>
        <sz val="10"/>
        <rFont val="Arial"/>
        <family val="2"/>
      </rPr>
      <t>GBP,</t>
    </r>
    <r>
      <rPr>
        <sz val="10"/>
        <rFont val="Arial"/>
        <family val="2"/>
      </rPr>
      <t xml:space="preserve"> EUR, pence</t>
    </r>
  </si>
  <si>
    <r>
      <t xml:space="preserve">USD, GBP, </t>
    </r>
    <r>
      <rPr>
        <b/>
        <sz val="10"/>
        <rFont val="Arial"/>
        <family val="2"/>
      </rPr>
      <t xml:space="preserve">EUR, </t>
    </r>
    <r>
      <rPr>
        <sz val="10"/>
        <rFont val="Arial"/>
        <family val="2"/>
      </rPr>
      <t>pence</t>
    </r>
  </si>
  <si>
    <t>European Call</t>
  </si>
  <si>
    <t>XXX</t>
  </si>
  <si>
    <t>all hours from 00.00 on the closest Monday to 24.00 on the Sunday six weeks forward</t>
  </si>
  <si>
    <t>all hours from 00.00 on the first day of the closest month to 24.00 on the last day of the month three months forward</t>
  </si>
  <si>
    <t>delivered on the 380/220 kV voltage level</t>
  </si>
  <si>
    <t xml:space="preserve">Transmission risk is borne by the buyer </t>
  </si>
  <si>
    <t>Transmission risk is borne by the seller</t>
  </si>
  <si>
    <t>Megawatt (1,000,000 watts) hour, where watt is a unit of electrical power equivalent to one Joule per second</t>
  </si>
  <si>
    <t>Continental Power Financial SWAP, Day Ahead, CEPI, Baseload, DEM/MWh</t>
  </si>
  <si>
    <t>Nordic Power</t>
  </si>
  <si>
    <t>Commodity Type</t>
  </si>
  <si>
    <t xml:space="preserve">Languages </t>
  </si>
  <si>
    <t>Financial SWAP</t>
  </si>
  <si>
    <t>XXXXX</t>
  </si>
  <si>
    <t>SWEP hour</t>
  </si>
  <si>
    <t>SWEP Hour</t>
  </si>
  <si>
    <t>average price for selected hours as published by the Amsterdam Power Exchange</t>
  </si>
  <si>
    <t>Laufenburg National</t>
  </si>
  <si>
    <t>Laufenburg International</t>
  </si>
  <si>
    <t>Languages for GTC, PAA, ETA</t>
  </si>
  <si>
    <t>Spanish Ptas</t>
  </si>
  <si>
    <t>6 - 8</t>
  </si>
  <si>
    <t>1 per 1-10 min</t>
  </si>
  <si>
    <t>24 - 30</t>
  </si>
  <si>
    <t>8 - 10</t>
  </si>
  <si>
    <t>10 - 20</t>
  </si>
  <si>
    <t>EN590 0.05% Gasoil</t>
  </si>
  <si>
    <t>Marine Diesel Oil DMB Specification</t>
  </si>
  <si>
    <t xml:space="preserve">MTBE </t>
  </si>
  <si>
    <t>MTBE PX</t>
  </si>
  <si>
    <t>Paraxylene</t>
  </si>
  <si>
    <t>NLG</t>
  </si>
  <si>
    <t>EN 590 0.05% Gasoil</t>
  </si>
  <si>
    <t>European Products List</t>
  </si>
  <si>
    <t>1 per 30 min</t>
  </si>
  <si>
    <t>1 per week</t>
  </si>
  <si>
    <t>1 - 4 per day</t>
  </si>
  <si>
    <t>3 - 5 per hour</t>
  </si>
  <si>
    <t>1 per hour - week</t>
  </si>
  <si>
    <t>1per week</t>
  </si>
  <si>
    <t>How many products a user will see/trade?</t>
  </si>
  <si>
    <t>Calendar Year 2000</t>
  </si>
  <si>
    <t>Zeebrugge</t>
  </si>
  <si>
    <t>Rheinschiene Fuel Oil &amp; Gas Oil</t>
  </si>
  <si>
    <t>Monthly (Jan - Dec) for yrs. 1999 and 2000</t>
  </si>
  <si>
    <t>Quartely (Q1 - Q4) for yrs. 1999 and 2000</t>
  </si>
  <si>
    <t>2 weeks from now</t>
  </si>
  <si>
    <t>4 weeks from now</t>
  </si>
  <si>
    <t>1 Year Ahead</t>
  </si>
  <si>
    <t>Option on Delivery</t>
  </si>
  <si>
    <t>Location / Index</t>
  </si>
  <si>
    <t>Monthly (Jan - Dec) up to 2 yrs forward</t>
  </si>
  <si>
    <t>Quartely (Q1 - Q4) up to 5 yrs forward</t>
  </si>
  <si>
    <t>NBP/IPE</t>
  </si>
  <si>
    <t>Combination of start and end dates up to 18 mths forward</t>
  </si>
  <si>
    <t>Year Starting in Oct up to 3 years forward</t>
  </si>
  <si>
    <t>Year Starting in April up to 3 years forward</t>
  </si>
  <si>
    <t>Summer up to 2 yrs forward</t>
  </si>
  <si>
    <t>Winter up to 2 yrs forward</t>
  </si>
  <si>
    <t>Quartely (Q1 - Q4) for 2 years forward</t>
  </si>
  <si>
    <t>Combination of Months up to 2 yrs from now</t>
  </si>
  <si>
    <t>1 week Ahead</t>
  </si>
  <si>
    <t>2 weeks Ahead</t>
  </si>
  <si>
    <t>3 weeks Ahead</t>
  </si>
  <si>
    <t>Prompt Winter 1</t>
  </si>
  <si>
    <t>Prompt Winter 2</t>
  </si>
  <si>
    <t xml:space="preserve">Prompt Summer </t>
  </si>
  <si>
    <t>Year Starting Jan - 00</t>
  </si>
  <si>
    <t xml:space="preserve">Nordic Power </t>
  </si>
  <si>
    <t>Trading Group</t>
  </si>
  <si>
    <t xml:space="preserve">UK Gas  </t>
  </si>
  <si>
    <t xml:space="preserve">Coal </t>
  </si>
  <si>
    <t>An agreement giving the buyer a right, but not an obligation to buy</t>
  </si>
  <si>
    <t>An agreement giving the buyer a right, but not an obligation to sell</t>
  </si>
  <si>
    <r>
      <t>London Heathrow</t>
    </r>
    <r>
      <rPr>
        <sz val="10"/>
        <rFont val="Arial"/>
        <family val="2"/>
      </rPr>
      <t xml:space="preserve"> / Oslo</t>
    </r>
  </si>
  <si>
    <r>
      <t xml:space="preserve">London Heathrow / </t>
    </r>
    <r>
      <rPr>
        <b/>
        <sz val="10"/>
        <rFont val="Arial"/>
        <family val="2"/>
      </rPr>
      <t>Oslo</t>
    </r>
  </si>
  <si>
    <r>
      <t>USD</t>
    </r>
    <r>
      <rPr>
        <sz val="10"/>
        <rFont val="Arial"/>
        <family val="2"/>
      </rPr>
      <t>, GBP, EUR</t>
    </r>
  </si>
  <si>
    <r>
      <t xml:space="preserve">USD, GBP, </t>
    </r>
    <r>
      <rPr>
        <b/>
        <sz val="10"/>
        <rFont val="Arial"/>
        <family val="2"/>
      </rPr>
      <t>EUR</t>
    </r>
  </si>
  <si>
    <t>DD</t>
  </si>
  <si>
    <t>bbl</t>
  </si>
  <si>
    <t>all hours from  00:00 tomorrow to 00:00 the day after tomorrow</t>
  </si>
  <si>
    <t>all hours from 00:00 on the closest Monday to 00:00 on the following Monday</t>
  </si>
  <si>
    <t>all hours from 00.00 on the first day of the month to 00.00 on last day of the month</t>
  </si>
  <si>
    <t>all hours from 00.00 on the first day of the month to 00.00 on last day of the month two months forward</t>
  </si>
  <si>
    <t>all hours from 00.00 on the first day of the month to 00.00 on last day of the month six months forward</t>
  </si>
  <si>
    <t>all hours between 00:00 am on the first day of the nest calendar month and 00:00 am on the first day of the same calendar month in the following calendar year.</t>
  </si>
  <si>
    <t>the minimum amount of electric power delivered or required over a given period of time at a steady rate</t>
  </si>
  <si>
    <t>How Often Does Price Change?</t>
  </si>
  <si>
    <t>How many Products are available at one time?</t>
  </si>
  <si>
    <t>30 - 50</t>
  </si>
  <si>
    <t>&gt; 30</t>
  </si>
  <si>
    <t>1 per 5 min</t>
  </si>
  <si>
    <t>5 - 20</t>
  </si>
  <si>
    <t>the amount of electric power delivered between hours H09 and H24 (inclusive), Monday to Sunday</t>
  </si>
  <si>
    <t>the amount of electric power delivered between hours H01 and H08 (inclusive), Monday to Sunday</t>
  </si>
  <si>
    <t>the amount of electric power delivered between hours H09 and H24 (inclusive), Monday to Friday</t>
  </si>
  <si>
    <t>the hourly energy payment (PMH(h)) in Ptas/kWh from the Day-Ahead Market as published for each hour by OMEL (Operador del Mercado Electrico, S.A.  )</t>
  </si>
  <si>
    <r>
      <t>the hourly energy payment (PMHI(h,s)) in Ptas/kWh from the Intra-Daily Market Session</t>
    </r>
    <r>
      <rPr>
        <i/>
        <sz val="10"/>
        <rFont val="Arial"/>
        <family val="2"/>
      </rPr>
      <t>s</t>
    </r>
    <r>
      <rPr>
        <sz val="10"/>
        <rFont val="Arial"/>
      </rPr>
      <t xml:space="preserve"> as published for each hour by OMEL (Operador del Mercado Electrico, S.A.  )</t>
    </r>
  </si>
  <si>
    <t>contract settled against the volume-weighted average of the Reference Variable for all hours for that term.  The volume to be used is that traded in the market for the Reference Variable in question.</t>
  </si>
  <si>
    <t>Zeebrugge Hub</t>
  </si>
  <si>
    <t xml:space="preserve">   </t>
  </si>
  <si>
    <t>English, Norwegian (only for GTCs)</t>
  </si>
  <si>
    <t>English, German, French, Flemish</t>
  </si>
  <si>
    <t>USD, GBP, EUR</t>
  </si>
  <si>
    <t>USD, DKK, EUR, DEM, NLG,FFR,BEF, CHF, ITL, NOK, SEK</t>
  </si>
  <si>
    <t>USD, GBP, EUR, PTE</t>
  </si>
  <si>
    <t>USD, EUR, DEM, NLG, FFR, BEF, CHF, ITL</t>
  </si>
  <si>
    <t>USD, DEM, FFR, ATS, GBP, EUR</t>
  </si>
  <si>
    <t xml:space="preserve">NOK, SEK, FIM, EUR, USD, GBP </t>
  </si>
  <si>
    <t>European Product Type List</t>
  </si>
  <si>
    <t>the amount of electric power delivered between 06:00am and 10:00pm on a weekday (75 hours per week)</t>
  </si>
  <si>
    <t>the amount of electric power delivered between 10:00 pm and 06:00 am on a weekday and all weekend (93 hours per week)</t>
  </si>
  <si>
    <r>
      <t xml:space="preserve">English, Spanish                                                                    </t>
    </r>
    <r>
      <rPr>
        <i/>
        <sz val="10"/>
        <rFont val="Arial"/>
        <family val="2"/>
      </rPr>
      <t>French, Portugese (secondary priority)</t>
    </r>
  </si>
  <si>
    <r>
      <t xml:space="preserve">English - for Financial deals                                              </t>
    </r>
    <r>
      <rPr>
        <i/>
        <sz val="10"/>
        <rFont val="Arial"/>
        <family val="2"/>
      </rPr>
      <t>English, German, French, Italian, Polish - for Physical, i.e. later Phases</t>
    </r>
  </si>
  <si>
    <t>Product Type List</t>
  </si>
  <si>
    <t>Commodity Trading Group</t>
  </si>
  <si>
    <t>Commodity</t>
  </si>
  <si>
    <t>Category</t>
  </si>
  <si>
    <t>Deal Type</t>
  </si>
  <si>
    <t>Firmness</t>
  </si>
  <si>
    <t>Trading Book</t>
  </si>
  <si>
    <t>Enron Entity</t>
  </si>
  <si>
    <t>Forward</t>
  </si>
  <si>
    <t>Firm</t>
  </si>
  <si>
    <t>F</t>
  </si>
  <si>
    <t>Power</t>
  </si>
  <si>
    <t>Natural Gas</t>
  </si>
  <si>
    <t>Power 97</t>
  </si>
  <si>
    <t>Power 99</t>
  </si>
  <si>
    <t>EGPTL</t>
  </si>
  <si>
    <t>1. Bid and Offer can be either on a Premium or a Stike =&gt; on the price screen it should be specified whether it is a Strike or a Premium.</t>
  </si>
  <si>
    <t>ECT Market</t>
  </si>
  <si>
    <t>Weather Instrument</t>
  </si>
  <si>
    <t>Transaction Type</t>
  </si>
  <si>
    <t xml:space="preserve">Transaction Reference Basis </t>
  </si>
  <si>
    <t>Term (month(s))</t>
  </si>
  <si>
    <t>Bid</t>
  </si>
  <si>
    <t>Offer</t>
  </si>
  <si>
    <t xml:space="preserve"> Swap</t>
  </si>
  <si>
    <t xml:space="preserve">Spreadsheet </t>
  </si>
  <si>
    <t>HSFO</t>
  </si>
  <si>
    <t>Cargoes CIF NWE Basis ARA</t>
  </si>
  <si>
    <t>Inter-product Spread</t>
  </si>
  <si>
    <t>LSFO</t>
  </si>
  <si>
    <t>Cargoes FOB NWE</t>
  </si>
  <si>
    <t>Platts European Marketscan</t>
  </si>
  <si>
    <t>NWE</t>
  </si>
  <si>
    <t>EN590</t>
  </si>
  <si>
    <t>Argus Large</t>
  </si>
  <si>
    <t>Barges FOB Rotterdam</t>
  </si>
  <si>
    <t>Argus International LPG</t>
  </si>
  <si>
    <t>Rotterdam</t>
  </si>
  <si>
    <t>Argus Small</t>
  </si>
  <si>
    <t>CIF ARA (Large) Argus</t>
  </si>
  <si>
    <t>FOB Seagoing</t>
  </si>
  <si>
    <t>IPE Gasoil/Brent Crack</t>
  </si>
  <si>
    <t>LPG</t>
  </si>
  <si>
    <t>Propane</t>
  </si>
  <si>
    <t>Products</t>
  </si>
  <si>
    <t>Benzene</t>
  </si>
  <si>
    <t>Specific Dates</t>
  </si>
  <si>
    <t>Petrochemicals</t>
  </si>
  <si>
    <t>Nitration Toluene</t>
  </si>
  <si>
    <t>Fixed Price</t>
  </si>
  <si>
    <t>Mixed Xylene</t>
  </si>
  <si>
    <t>Road Trucks</t>
  </si>
  <si>
    <t>FRF</t>
  </si>
  <si>
    <t>Amsterdam</t>
  </si>
  <si>
    <t>Styrene Monomer</t>
  </si>
  <si>
    <t>ATS</t>
  </si>
  <si>
    <t>Antwerp</t>
  </si>
  <si>
    <t>IPE Gasoil/Brent</t>
  </si>
  <si>
    <t>Crack Spread</t>
  </si>
  <si>
    <t>Motor Deisel Oil DMB Spec</t>
  </si>
  <si>
    <t>Norway</t>
  </si>
  <si>
    <t>ECS Ltd.</t>
  </si>
  <si>
    <t>ECTRI Norway Branch</t>
  </si>
  <si>
    <t>Physical trades are date specific ie. 'Loading during next five days' or ' To load between today and the 10th of the month'</t>
  </si>
  <si>
    <t>An agreement whereby a floating price is exchanged  for a fixed price over a specified period on a given product price differential</t>
  </si>
  <si>
    <t xml:space="preserve">Amsterdam - Rotterdam - Antwerp </t>
  </si>
  <si>
    <t>Amsterdam, Netherlands</t>
  </si>
  <si>
    <t>Antwerp, Belgium</t>
  </si>
  <si>
    <t>Rotterdam, Netherlands</t>
  </si>
  <si>
    <t>Mediterranean</t>
  </si>
  <si>
    <t>North-West Europe</t>
  </si>
  <si>
    <t>Cost, Insurance and Freight</t>
  </si>
  <si>
    <t>Free on Board</t>
  </si>
  <si>
    <t>Cost and Freight</t>
  </si>
  <si>
    <t>Free on Board and to be taken from the immediate area</t>
  </si>
  <si>
    <t>0.2% Sulphur Gasoil</t>
  </si>
  <si>
    <t>MDO DMB</t>
  </si>
  <si>
    <t>a 400 to 5,000 metric tonne cargo</t>
  </si>
  <si>
    <t>Platts LPGaswire</t>
  </si>
  <si>
    <t>the arithemetic average of the daily official settlement prices for the liquid grade as published in the Platts LPGaswire</t>
  </si>
  <si>
    <t xml:space="preserve">cubic metre </t>
  </si>
  <si>
    <t>Financial Swap, 0.2% Gasoil Cargoes CIF ARA, Calender Year 2000, Platts, USD/mt</t>
  </si>
  <si>
    <t>Inter-product Spread,  LSFO Barges FOB Rotterdam vs HSFO Cargoes FOB NWE , Platts, USD/mt</t>
  </si>
  <si>
    <t xml:space="preserve">Physical </t>
  </si>
  <si>
    <t>Delivery</t>
  </si>
  <si>
    <t xml:space="preserve">Option </t>
  </si>
  <si>
    <t>Precepitation</t>
  </si>
  <si>
    <t>Tagg/ERMS</t>
  </si>
  <si>
    <t>65F</t>
  </si>
  <si>
    <t>Miami WBAN# xxxxx</t>
  </si>
  <si>
    <t>Apr-Oct</t>
  </si>
  <si>
    <t>Nov-Mar</t>
  </si>
  <si>
    <t>1999-2000</t>
  </si>
  <si>
    <t>mm</t>
  </si>
  <si>
    <t>Jan-Mar (Q1)</t>
  </si>
  <si>
    <t>After entering a number this field would automatically enter the right reference unit and currency (eg 10,000 GBP/HDD)</t>
  </si>
  <si>
    <t>After entering a number this field would automatically enter the right reference currency (eg 500,000 USD)</t>
  </si>
  <si>
    <t>After entering a number in this field, if a swap the reference unit would be added (eg 3,000 CDDs), if an option the currency would be added (eg 500,000 EUR)</t>
  </si>
  <si>
    <t>UK</t>
  </si>
  <si>
    <t>ECTRI via EEFT</t>
  </si>
  <si>
    <t>ECTRL</t>
  </si>
  <si>
    <t>Swing</t>
  </si>
  <si>
    <t xml:space="preserve">Country </t>
  </si>
  <si>
    <t>n/a</t>
  </si>
  <si>
    <t>SPP</t>
  </si>
  <si>
    <t>GasDesk</t>
  </si>
  <si>
    <t>EnPower</t>
  </si>
  <si>
    <t>Transaction Type Underlying</t>
  </si>
  <si>
    <t>Location &amp; Station Ref. #</t>
  </si>
  <si>
    <t xml:space="preserve">Reference Basis </t>
  </si>
  <si>
    <t>C</t>
  </si>
  <si>
    <t xml:space="preserve">mm </t>
  </si>
  <si>
    <t xml:space="preserve">Transaction Reference Unit </t>
  </si>
  <si>
    <t>Payout per Transaction Unit</t>
  </si>
  <si>
    <t>a period from 00:00 a.m. hours 1st April to 00:00 a.m. hours 1st July</t>
  </si>
  <si>
    <r>
      <t>European Call</t>
    </r>
    <r>
      <rPr>
        <sz val="10"/>
        <rFont val="Arial"/>
        <family val="2"/>
      </rPr>
      <t>/ European Put</t>
    </r>
  </si>
  <si>
    <r>
      <t xml:space="preserve">European Call/ </t>
    </r>
    <r>
      <rPr>
        <b/>
        <sz val="10"/>
        <rFont val="Arial"/>
        <family val="2"/>
      </rPr>
      <t>European Put</t>
    </r>
  </si>
  <si>
    <t>against the average of half-hour periods in EFA slots WD1, WD2, WD6 and all weekends, according to the Electricity Forward Agreement calendar defined by England and Wales Power Pool Rules</t>
  </si>
  <si>
    <t>against the average of all half-hour periods with doubled volumes for half-hour periods in EFA slots WD3, WD4 and WD5, according to the Electricity Forward Agreement calendar defined by England and Wales Power Pool Rules</t>
  </si>
  <si>
    <t>a period from 00:00 a.m. hours 1st July to 00:00 a.m. hours 1st October</t>
  </si>
  <si>
    <t>a period from 00:00 a.m. hours 1st October to 00:00 a.m. hours 1st January</t>
  </si>
  <si>
    <t>HDD Swap, 18C Reference Point, at London Heathrow IWMO 37720, Q1-00, Payout 2,500 GBP per DD, Maximum Payout 500,000 GBP</t>
  </si>
  <si>
    <t>Continental Gas Physical Swap, Zeebrugge, Zeebrugge Hub, Q1 2000, Euro/GJ</t>
  </si>
  <si>
    <t>English</t>
  </si>
  <si>
    <t>IUK</t>
  </si>
  <si>
    <t>a period from 0600 (CET - Central European Time) 1st January to 0600 (CET - Central European Time) 1st April</t>
  </si>
  <si>
    <t>a period from 0600 (CET - Central European Time) 1st April to 0600 (CET - Central European Time) 1st July</t>
  </si>
  <si>
    <t>a period from 0600 (CET - Central European Time) 1st July to 0600 (CET - Central European Time) 1st October</t>
  </si>
  <si>
    <t>a period from 0600 (CET - Central European Time) 1st October to 0600 (CET - Central European Time) 1st January</t>
  </si>
  <si>
    <t>An agreement whereby transit rights are provided over a specified period</t>
  </si>
  <si>
    <t>a period from 0600 (CET - Central European Time) on the 1st day of the month to 0600 (CET - Central European Time) on the 1st day of the following month</t>
  </si>
  <si>
    <r>
      <t>USD</t>
    </r>
    <r>
      <rPr>
        <sz val="10"/>
        <rFont val="Arial"/>
        <family val="2"/>
      </rPr>
      <t>, DEM, FFR, ATS, GBP, EUR, NLG</t>
    </r>
  </si>
  <si>
    <r>
      <t>USD,</t>
    </r>
    <r>
      <rPr>
        <sz val="10"/>
        <rFont val="Arial"/>
        <family val="2"/>
      </rPr>
      <t xml:space="preserve"> DEM, FFR, ATS, GBP, EUR, NLG</t>
    </r>
  </si>
  <si>
    <r>
      <t xml:space="preserve">USD, DEM, FFR, ATS, GBP, </t>
    </r>
    <r>
      <rPr>
        <b/>
        <sz val="10"/>
        <rFont val="Arial"/>
        <family val="2"/>
      </rPr>
      <t>EUR</t>
    </r>
    <r>
      <rPr>
        <sz val="10"/>
        <rFont val="Arial"/>
        <family val="2"/>
      </rPr>
      <t>, NLG</t>
    </r>
  </si>
  <si>
    <r>
      <t xml:space="preserve">USD, DEM, FFR, ATS, </t>
    </r>
    <r>
      <rPr>
        <b/>
        <sz val="10"/>
        <rFont val="Arial"/>
        <family val="2"/>
      </rPr>
      <t>GBP</t>
    </r>
    <r>
      <rPr>
        <sz val="10"/>
        <rFont val="Arial"/>
        <family val="2"/>
      </rPr>
      <t>, EUR, NLG</t>
    </r>
  </si>
  <si>
    <r>
      <t xml:space="preserve">USD, DEM, FFR, </t>
    </r>
    <r>
      <rPr>
        <b/>
        <sz val="10"/>
        <rFont val="Arial"/>
        <family val="2"/>
      </rPr>
      <t>ATS</t>
    </r>
    <r>
      <rPr>
        <sz val="10"/>
        <rFont val="Arial"/>
        <family val="2"/>
      </rPr>
      <t>, GBP, EUR, NLG</t>
    </r>
  </si>
  <si>
    <r>
      <t xml:space="preserve">USD, DEM, </t>
    </r>
    <r>
      <rPr>
        <b/>
        <sz val="10"/>
        <rFont val="Arial"/>
        <family val="2"/>
      </rPr>
      <t>FFR</t>
    </r>
    <r>
      <rPr>
        <sz val="10"/>
        <rFont val="Arial"/>
        <family val="2"/>
      </rPr>
      <t>, ATS, GBP, EUR, NLG</t>
    </r>
  </si>
  <si>
    <r>
      <t xml:space="preserve">USD, </t>
    </r>
    <r>
      <rPr>
        <b/>
        <sz val="10"/>
        <rFont val="Arial"/>
        <family val="2"/>
      </rPr>
      <t>DEM</t>
    </r>
    <r>
      <rPr>
        <sz val="10"/>
        <rFont val="Arial"/>
        <family val="2"/>
      </rPr>
      <t>, FFR, ATS, GBP, EUR, NLG</t>
    </r>
  </si>
  <si>
    <t>Barge/Cargo spread</t>
  </si>
  <si>
    <t>An agreement whereby a floating price is exchanged  for a fixed price over a specified period on a given product size price differential</t>
  </si>
  <si>
    <t>LSFO FOB Barges Rotterdam vs HSFO FOB Cargoes NWE</t>
  </si>
  <si>
    <t>Argus Small Size</t>
  </si>
  <si>
    <t>Argus Large Size</t>
  </si>
  <si>
    <t>Road Truck Size</t>
  </si>
  <si>
    <t>the arithemetic average of the daily official settlement prices for the liquid grade as published in the Argus International LPG report publication</t>
  </si>
  <si>
    <t>IPE Gasoil Crack</t>
  </si>
  <si>
    <t xml:space="preserve">the first month IPE Gasoil future contract / 7.45 (conversion factor) </t>
  </si>
  <si>
    <t>the arithmetic average of the daily official settlement prices for the first month IPE contract as reported in the Platts European Marketscan</t>
  </si>
  <si>
    <t>EN590 0.05 % Sulphur Gasoil</t>
  </si>
  <si>
    <t>under the Platts Heading Cargoes CIF NWE Basis ARA</t>
  </si>
  <si>
    <t>under the Platts Heading Cargoes FOB NWE</t>
  </si>
  <si>
    <t>under the Platts Heading Barges FOB Rotterdam</t>
  </si>
  <si>
    <t>under the Argus Heading 'Propane' in the section entitled 'Europe'</t>
  </si>
  <si>
    <t>Barges</t>
  </si>
  <si>
    <t>Cargoes</t>
  </si>
  <si>
    <t>ratio of Net Calorific Value of delivered coal to Net Calorific Value of contract coal.  The Contract Base Price is multiplied by this ratio to determine the Final Price, not including any adjustment required for out of spec Ash or Sulphur.</t>
  </si>
  <si>
    <t>price $[1] per [0.1]% greater than maximum specification for Ash content</t>
  </si>
  <si>
    <t>Laufenburg, Switzerland, on the high voltage grid (power originating from a generator with export rights)</t>
  </si>
  <si>
    <t>Laufenburg, Switzerland, on the high voltage grid (power originating from a generator without export rights)</t>
  </si>
  <si>
    <r>
      <t>BD Peak</t>
    </r>
    <r>
      <rPr>
        <sz val="10"/>
        <rFont val="Arial"/>
        <family val="2"/>
      </rPr>
      <t xml:space="preserve"> </t>
    </r>
  </si>
  <si>
    <r>
      <t>BD Nights</t>
    </r>
    <r>
      <rPr>
        <sz val="10"/>
        <rFont val="Arial"/>
        <family val="2"/>
      </rPr>
      <t xml:space="preserve"> </t>
    </r>
  </si>
  <si>
    <t>NBD</t>
  </si>
  <si>
    <t xml:space="preserve">BD Peak </t>
  </si>
  <si>
    <t xml:space="preserve">BD Nights </t>
  </si>
  <si>
    <t>electricity flow that is subject to potential interruption by the supplier for a specified number of days or hours during times of peak demand or in the event of system emergencies without financial consequences.</t>
  </si>
  <si>
    <t>delivery whereby both the buyer and the seller warrant that in the event of non-delivery or non-receipt the defaulting party will remit payments to compensate the defaulting party for damages.</t>
  </si>
  <si>
    <t>electricity flow that is subject to potential interruption by the supplier which is limited to time periods during which system frequency is endangered by major unplanned events.</t>
  </si>
  <si>
    <t>Nominations</t>
  </si>
  <si>
    <t>Month Ahead</t>
  </si>
  <si>
    <t>Week End</t>
  </si>
  <si>
    <t>Physical delivery nominated by 11:00 on the day prior to delivery</t>
  </si>
  <si>
    <t>Physical delivery nominated by 11:00 on the Thursday of the week prior to delivery</t>
  </si>
  <si>
    <t>Physical delivery nominated by 11:00 on the Thursday of the week prior to the first week of delivery</t>
  </si>
  <si>
    <t>Physical delivery nominated by 11:00 on Friday for deliveries on Saturday, Sunday and Monday</t>
  </si>
  <si>
    <t>None</t>
  </si>
  <si>
    <t>Buyer and seller are expected to bear the full cost and risk of transmission to and from the delivery point respectively</t>
  </si>
  <si>
    <t>Continental Power Physical Forward, Week Ahead Delivery, Week Ahead Nomination, Laufenburg National, Interruptible WD Peaks, High Voltage transmission, Balancing by XXXX, Buyer's Transmission Risk, CHF/MWh</t>
  </si>
  <si>
    <t>all hours from  00:00 CET  (Central European Time) to 24:00 CET tomorrow</t>
  </si>
  <si>
    <t>London Heathrow weather station identification number listed according to the World Meteorological Organisation (WMO) under number 37720</t>
  </si>
  <si>
    <t>Oslo weather station identification number listed according to the Nordic Meteorological Organisation (NMO) under number 18700</t>
  </si>
  <si>
    <t>United States Dollars</t>
  </si>
  <si>
    <t>pence, equal to 1/100 of a Pound Sterling,</t>
  </si>
  <si>
    <t>Continental Power Financial</t>
  </si>
  <si>
    <t>Continental Power Physical</t>
  </si>
  <si>
    <t>UK Power Call Swaption, Calendar Day Ahead, PPP, Baseload, Strike 22£/MWh, Exp. 30/06/99, £/MWh</t>
  </si>
  <si>
    <r>
      <t>UK Power Swap,</t>
    </r>
    <r>
      <rPr>
        <sz val="10"/>
        <rFont val="Arial"/>
      </rPr>
      <t xml:space="preserve"> EFA Day Ahead, LOLP, Baseload, £/MWh</t>
    </r>
  </si>
  <si>
    <t>a period from 06:00 hrs tomorrow to 06:00 hrs the day after</t>
  </si>
  <si>
    <t>a period from 06:00 hrs today to 06:00 hrs tomorrow</t>
  </si>
  <si>
    <t>the beach system entry point connecting the Bacton terminal to the NTS  (National Transmission System - the main pipeline system operated by Transco for Natural Gas)</t>
  </si>
  <si>
    <t>the beach system entry point connecting the Teesside terminal to the NTS  (National Transmission System - the main pipeline system operated by Transco for Natural Gas)</t>
  </si>
  <si>
    <t>the beach system entry point connecting the St. Fergus terminal to the NTS  (National Transmission System - the main pipeline system operated by Transco for Natural Gas)</t>
  </si>
  <si>
    <t>British thermal unit, which is equal to the amount of heat required to raise the temperature of 1lb of water by 1 degree F</t>
  </si>
  <si>
    <t>An agreement whereby a floating price is exchanged  for a fixed price over a specified period</t>
  </si>
  <si>
    <t>An agreement whereby a physical volume is exchanged  for a fixed price over a specified period</t>
  </si>
  <si>
    <t>An agreement whereby the buyer (the holder) has the right but not the obligation to buy the underlying commodity for a specified price on a specified exercise date in exchange for a premium payment</t>
  </si>
  <si>
    <t>An agreement whereby the buyer (the holder) has the right but not the obligation to sell the underlying commodity for a specified price on a specified exercise date in exchange for a premium payment</t>
  </si>
  <si>
    <t>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t>
  </si>
  <si>
    <t>140/90</t>
  </si>
  <si>
    <t>against the average of all half-hour periods</t>
  </si>
  <si>
    <t>against the average of half-hour periods in EFA slots WD3, WD4 and WD5, according to the Electricity Forward Agreement calendar defined by England and Wales Power Pool Rules</t>
  </si>
  <si>
    <r>
      <t xml:space="preserve">USD, DKK, EUR, </t>
    </r>
    <r>
      <rPr>
        <b/>
        <sz val="10"/>
        <rFont val="Arial"/>
        <family val="2"/>
      </rPr>
      <t>DEM,</t>
    </r>
    <r>
      <rPr>
        <sz val="10"/>
        <rFont val="Arial"/>
        <family val="2"/>
      </rPr>
      <t xml:space="preserve"> NLG,FFR, BEF, CHF, ITL, NOK, SEK</t>
    </r>
  </si>
  <si>
    <r>
      <t xml:space="preserve">USD, GBP, EUR, </t>
    </r>
    <r>
      <rPr>
        <b/>
        <sz val="10"/>
        <rFont val="Arial"/>
        <family val="2"/>
      </rPr>
      <t>PTE</t>
    </r>
  </si>
  <si>
    <t>the Swiss high voltage grid as published by Dow Jones (arithmetic average) for hour 11:00 - 12:00 CET (Central European Time)</t>
  </si>
  <si>
    <t>energy delivered 00:00 to 24:00 at a steady rate</t>
  </si>
  <si>
    <t>energy delivered in a period 08:00 to 20:00 on a weekday</t>
  </si>
  <si>
    <t>energy delivered in a period 00:00 to 08:00 and 20:00 to 24:00 on a weekday</t>
  </si>
  <si>
    <t>energy delivered in a period 00:00 to 24:00 on Saturday and Sunday</t>
  </si>
  <si>
    <t>energy delivered between 11:00 to 12:00 at Laufenburg on week days</t>
  </si>
  <si>
    <t xml:space="preserve">UK Power </t>
  </si>
  <si>
    <r>
      <t>Calendar</t>
    </r>
    <r>
      <rPr>
        <sz val="10"/>
        <rFont val="Arial"/>
        <family val="2"/>
      </rPr>
      <t>/ EFA</t>
    </r>
  </si>
  <si>
    <r>
      <t xml:space="preserve">Calendar/ </t>
    </r>
    <r>
      <rPr>
        <b/>
        <sz val="10"/>
        <rFont val="Arial"/>
        <family val="2"/>
      </rPr>
      <t>EFA</t>
    </r>
  </si>
  <si>
    <t>against the average of half-hour periods in EFA slots WD3, WD4, WD5 and WD6, according to the Electricity Forward Agreement calendar defined by England and Wales Power Pool Rules</t>
  </si>
  <si>
    <t>against the average of half-hour periods in EFA slots WD1, WD2, WE1 and WE2,  according to the Electricity Forward Agreement calendar defined by England and Wales Power Pool Rules</t>
  </si>
  <si>
    <t>Call Option on Physical Delivery</t>
  </si>
  <si>
    <t>Put Option on Physical Delivery</t>
  </si>
  <si>
    <t>Physical Delivery, Steam Coal 1, CIF ARA, Q3 1999, GBP/mt</t>
  </si>
  <si>
    <t>Call Option on Physical Delivery, Steam Coal 1, CIF ARA, Q4 2000, USD/mt</t>
  </si>
  <si>
    <t>Calendar Year Starting in October</t>
  </si>
  <si>
    <t>EFA Year Starting in April</t>
  </si>
  <si>
    <t>Calendar Year Starting in April</t>
  </si>
  <si>
    <t>half hours between 11:00 p.m. on 30th of September and 11:00 p.m. on 30th of September one year later</t>
  </si>
  <si>
    <t>half hours between 00:00 a.m. on 1st of October and 00:00 a.m. on 1st of October one year year</t>
  </si>
  <si>
    <t>half hours between 11:00 p.m. on 31st of March and 11:00 p.m. on  31st of March one year later</t>
  </si>
  <si>
    <t>half hours between 00:00 a.m. on 31st of March and 00:00 a.m. on 31st of March one year later</t>
  </si>
  <si>
    <t xml:space="preserve">Heren </t>
  </si>
  <si>
    <t xml:space="preserve">IPE </t>
  </si>
  <si>
    <t>million of British thermal units</t>
  </si>
  <si>
    <t>3.5% High Sulphur Fuel Oil</t>
  </si>
  <si>
    <t>1% Low Sulphur Fuel Oil</t>
  </si>
  <si>
    <t>a 20,000 to 25,000 metric tonne cargo</t>
  </si>
  <si>
    <t>Month (Jan - Dec)</t>
  </si>
  <si>
    <r>
      <t>Month</t>
    </r>
    <r>
      <rPr>
        <sz val="10"/>
        <rFont val="Arial"/>
        <family val="2"/>
      </rPr>
      <t xml:space="preserve"> </t>
    </r>
  </si>
  <si>
    <r>
      <t>Quarter</t>
    </r>
    <r>
      <rPr>
        <sz val="10"/>
        <rFont val="Arial"/>
        <family val="2"/>
      </rPr>
      <t xml:space="preserve"> </t>
    </r>
  </si>
  <si>
    <r>
      <t>Calender Year</t>
    </r>
    <r>
      <rPr>
        <sz val="10"/>
        <rFont val="Arial"/>
        <family val="2"/>
      </rPr>
      <t xml:space="preserve"> </t>
    </r>
  </si>
  <si>
    <t xml:space="preserve">mt </t>
  </si>
  <si>
    <t>metric tonne (1,000kg)</t>
  </si>
  <si>
    <t>the arithemetic average of the daily official settlement prices for the liquid grade as published in the Platts European Marketscan</t>
  </si>
  <si>
    <t>Winter 1</t>
  </si>
  <si>
    <t>Winter2</t>
  </si>
  <si>
    <t>Year Starting Jan</t>
  </si>
  <si>
    <t>the period from the first day of the week to the last day of the week</t>
  </si>
  <si>
    <t>the period from the first day of the week to the last day of the following week</t>
  </si>
  <si>
    <t>the period from the first day of the week to the last day of the week after next</t>
  </si>
  <si>
    <t>the period 1st January to 30th April</t>
  </si>
  <si>
    <t>the period 1st May to 30th September</t>
  </si>
  <si>
    <t>the period 1st October to 31st December</t>
  </si>
  <si>
    <t>the minimum amount of electric power delivered or required over a given period of time at a steady rate (168 hours per week)</t>
  </si>
  <si>
    <t>Winter 2</t>
  </si>
  <si>
    <t xml:space="preserve">the period from 1st January to 31st December </t>
  </si>
  <si>
    <t>Call Option</t>
  </si>
  <si>
    <t>Put Option</t>
  </si>
  <si>
    <t>European</t>
  </si>
  <si>
    <t>BD Peak</t>
  </si>
  <si>
    <t>a notional point within the IZTD (Interconnector Zeebrugge Terminal Distrigas) facilities on Distrigas system</t>
  </si>
  <si>
    <t>the Interconnector pipeline between Bacton in the United Kingdom and Zeebrugge, Belguim</t>
  </si>
  <si>
    <t>Instrument Type</t>
  </si>
  <si>
    <t>Swing Option</t>
  </si>
  <si>
    <t>a period from 06:00 hrs on the 1st day of the month to 06:00 hrs on the 1st day of the following month</t>
  </si>
  <si>
    <t>Calender Year</t>
  </si>
  <si>
    <r>
      <t>Call Swaption</t>
    </r>
    <r>
      <rPr>
        <sz val="10"/>
        <rFont val="Arial"/>
        <family val="2"/>
      </rPr>
      <t xml:space="preserve"> </t>
    </r>
  </si>
  <si>
    <t>gives the buyer a right, but not an oblogation to buy.</t>
  </si>
  <si>
    <r>
      <t>Put Swaption</t>
    </r>
    <r>
      <rPr>
        <sz val="10"/>
        <rFont val="Arial"/>
        <family val="2"/>
      </rPr>
      <t xml:space="preserve"> </t>
    </r>
  </si>
  <si>
    <t>gives the buyer a right, but not an oblogation to sell.</t>
  </si>
  <si>
    <t>the worldwide conventionally accepted Georgian calendar</t>
  </si>
  <si>
    <t>half-hour periods between 00:00 a.m. on 1st of April and 00:00 a.m. on the 1st of October</t>
  </si>
  <si>
    <t>Short Description Boxes:</t>
  </si>
  <si>
    <t>Location</t>
  </si>
  <si>
    <t>NBP</t>
  </si>
  <si>
    <t>Term</t>
  </si>
  <si>
    <t>Prompt Mth</t>
  </si>
  <si>
    <t>Day Ahead</t>
  </si>
  <si>
    <t>Bacton</t>
  </si>
  <si>
    <t>Option Type</t>
  </si>
  <si>
    <t xml:space="preserve">Call </t>
  </si>
  <si>
    <t>Put</t>
  </si>
  <si>
    <t>Option Strike</t>
  </si>
  <si>
    <t>Expiration Date</t>
  </si>
  <si>
    <t>FOR OPTIONS</t>
  </si>
  <si>
    <t>Balance of Month</t>
  </si>
  <si>
    <t>Continental Gas Financial</t>
  </si>
  <si>
    <t>Load Profile</t>
  </si>
  <si>
    <t>Baseload</t>
  </si>
  <si>
    <t>SWEP</t>
  </si>
  <si>
    <t>Week Ahead</t>
  </si>
  <si>
    <t>1 week</t>
  </si>
  <si>
    <t>2 weeks</t>
  </si>
  <si>
    <t>4 weeks</t>
  </si>
  <si>
    <t>6 weeks</t>
  </si>
  <si>
    <t>3 months</t>
  </si>
  <si>
    <t>1 month</t>
  </si>
  <si>
    <t>6 months</t>
  </si>
  <si>
    <t>1 Year</t>
  </si>
  <si>
    <t>ARA (CIF)</t>
  </si>
  <si>
    <t>NCV 6,000 kcal/kg</t>
  </si>
  <si>
    <t xml:space="preserve">Weather </t>
  </si>
  <si>
    <t>Maximum Payout Limit</t>
  </si>
  <si>
    <t>Grid Level</t>
  </si>
  <si>
    <t>Interruptibility</t>
  </si>
  <si>
    <t>Transmission Risk</t>
  </si>
  <si>
    <t>Continental Gas Physical</t>
  </si>
  <si>
    <t xml:space="preserve">Zeebrugge </t>
  </si>
  <si>
    <t>Notes:</t>
  </si>
  <si>
    <t>Swap</t>
  </si>
  <si>
    <t>Option</t>
  </si>
  <si>
    <t>Settlement Index</t>
  </si>
  <si>
    <t>IPE Prompt Month Average</t>
  </si>
  <si>
    <t>Capacity</t>
  </si>
  <si>
    <t>St.Fergus</t>
  </si>
  <si>
    <t>Teesside</t>
  </si>
  <si>
    <t>Within Day</t>
  </si>
  <si>
    <t>Swing %</t>
  </si>
  <si>
    <t>Short Description Boxes for UK Gas</t>
  </si>
  <si>
    <t>Examples:</t>
  </si>
  <si>
    <t>Financial</t>
  </si>
  <si>
    <t>Physical</t>
  </si>
  <si>
    <t xml:space="preserve">E&amp;W Power Pool </t>
  </si>
  <si>
    <t>EFA</t>
  </si>
  <si>
    <t>Calendar Type</t>
  </si>
  <si>
    <t>LS44</t>
  </si>
  <si>
    <t>Extended Peaks (WD3456)</t>
  </si>
  <si>
    <t>Peak (WD345)</t>
  </si>
  <si>
    <t>Off-Peak (WD126+WE)</t>
  </si>
  <si>
    <t>Overnights (WD12+WE12)</t>
  </si>
  <si>
    <t>Call Swaption</t>
  </si>
  <si>
    <t>Put Swaption</t>
  </si>
  <si>
    <t>Reference Variable</t>
  </si>
  <si>
    <t>PPP</t>
  </si>
  <si>
    <t>SMP</t>
  </si>
  <si>
    <t>LOLP</t>
  </si>
  <si>
    <t>Long Descriptions</t>
  </si>
  <si>
    <t>Calendar</t>
  </si>
  <si>
    <t xml:space="preserve">UK Power Physical trading may become possible in Apr-2001. </t>
  </si>
  <si>
    <t>EFA/Calendar price conversion should be done on the screen =&gt; this may require input of EFA Calendar into the Online Trading Database.</t>
  </si>
  <si>
    <t>Long Description:</t>
  </si>
  <si>
    <t>Short Description:</t>
  </si>
  <si>
    <t>Short Description Boxes for UK Power</t>
  </si>
  <si>
    <t>Load Shape</t>
  </si>
  <si>
    <t>WDWE Peaks</t>
  </si>
  <si>
    <t>WDWE Off-Peaks</t>
  </si>
  <si>
    <t xml:space="preserve">WD Peaks </t>
  </si>
  <si>
    <t>PMH Time-Weighted</t>
  </si>
  <si>
    <t>Note:</t>
  </si>
  <si>
    <t>Options are not currently traded, swaptions are more likely to be traded in 1 year time, and options in 2 years.</t>
  </si>
  <si>
    <t>Short Description Boxes for Iberian Power</t>
  </si>
  <si>
    <t>Intraday PMH</t>
  </si>
  <si>
    <t>Physical deals are highly unlikely in the next 2 years.</t>
  </si>
  <si>
    <t>Short Description Boxes for Continental Gas:</t>
  </si>
  <si>
    <t>London Heathrow IWMO 37720</t>
  </si>
  <si>
    <t>Oslo NMO 18700</t>
  </si>
  <si>
    <t>Temperature</t>
  </si>
  <si>
    <t>a period from 06:00 (CET - Central European Time) 1st October  to 06:00 (CET - Central European Time) 1st October on the following year</t>
  </si>
  <si>
    <t>a period from 06:00 (CET - Central European Time) 1st January to 06:00 (CET - Central European Time) 1st January on the following year</t>
  </si>
  <si>
    <t>a period from 06:00 (CET - Central European Time) today to 06:00 (CET - Central European Time) tomorrow</t>
  </si>
  <si>
    <t>a period from 06:00 (CET - Central European Time) tomorrow to 06:00 (CET - Central European Time) the day after</t>
  </si>
  <si>
    <t>a period from 06:00 (CET - Central European Time) today to 06:00 (CET - Central European Time) of the 1st Day of the next Calendar Month</t>
  </si>
  <si>
    <t>a period from 06:00 (CET - Central European Time) of the 1st Day of the next Calendar Month to 06:00 (CET - Central European Time) of the 1st Day of the following Calendar Month</t>
  </si>
  <si>
    <t>a period from 06:00 (CET - Central European Time) on the Starting Date  to 06:00 (CET - Central European Time) on the day next after the Ending Date of the period</t>
  </si>
  <si>
    <t>a period from 06:00 hrs today to 06:00 hrs of the 1st Day of the next Calendar Month</t>
  </si>
  <si>
    <t>Precipitation</t>
  </si>
  <si>
    <t>Snow</t>
  </si>
  <si>
    <t>Wind</t>
  </si>
  <si>
    <t>Humidity</t>
  </si>
  <si>
    <t>HDD</t>
  </si>
  <si>
    <t>CDD</t>
  </si>
  <si>
    <t>18C</t>
  </si>
  <si>
    <t>Currency</t>
  </si>
  <si>
    <t>USD</t>
  </si>
  <si>
    <t>EUR</t>
  </si>
  <si>
    <t>GBP</t>
  </si>
  <si>
    <t>Option Strike in Transaction Units</t>
  </si>
  <si>
    <t>Units</t>
  </si>
  <si>
    <t>therms</t>
  </si>
  <si>
    <t>MMBtu</t>
  </si>
  <si>
    <t>kWh</t>
  </si>
  <si>
    <t>GJ</t>
  </si>
  <si>
    <t>MWh</t>
  </si>
  <si>
    <t>mt</t>
  </si>
  <si>
    <t>DEM</t>
  </si>
  <si>
    <t>NGL</t>
  </si>
  <si>
    <t>FFR</t>
  </si>
  <si>
    <t>BLG</t>
  </si>
  <si>
    <t>CHF</t>
  </si>
  <si>
    <t>ITL</t>
  </si>
  <si>
    <t>NOK</t>
  </si>
  <si>
    <t>SEK</t>
  </si>
  <si>
    <t>FIN</t>
  </si>
  <si>
    <t>DAK</t>
  </si>
  <si>
    <t>CEPI</t>
  </si>
  <si>
    <t>APX</t>
  </si>
  <si>
    <t>Index</t>
  </si>
  <si>
    <t>Dutch Border</t>
  </si>
  <si>
    <t>110kv</t>
  </si>
  <si>
    <t>High Voltage</t>
  </si>
  <si>
    <t>Balancing Co.(name)</t>
  </si>
  <si>
    <t>Financial Firm</t>
  </si>
  <si>
    <t>Buyer's</t>
  </si>
  <si>
    <t>Seller's</t>
  </si>
  <si>
    <t>Interruptible</t>
  </si>
  <si>
    <t>System Firm</t>
  </si>
  <si>
    <t>Physical trades are not standardised currently =&gt; not for online trading in the near future.</t>
  </si>
  <si>
    <t>Short Description Boxes for Continental Power:</t>
  </si>
  <si>
    <t>Min daily Qty</t>
  </si>
  <si>
    <t>Max Daily Qty</t>
  </si>
  <si>
    <t>Short Description Boxes for Global Liquids</t>
  </si>
  <si>
    <t>cm</t>
  </si>
  <si>
    <t>MED</t>
  </si>
  <si>
    <t>Basis</t>
  </si>
  <si>
    <t>CIF</t>
  </si>
  <si>
    <t>FOB</t>
  </si>
  <si>
    <t>C&amp;F</t>
  </si>
  <si>
    <t>ARA</t>
  </si>
  <si>
    <t>Size</t>
  </si>
  <si>
    <t>Cargo</t>
  </si>
  <si>
    <t>Barge</t>
  </si>
  <si>
    <t>Full clarification to follow</t>
  </si>
  <si>
    <t>Depth of snow in cm taken at 0900 daily, or as required</t>
  </si>
  <si>
    <t>Average daily wind speed in m/sec, calculated from the 24 measurements taken hourly each day</t>
  </si>
  <si>
    <t>Cloud cover</t>
  </si>
  <si>
    <t>Average daily amount in oktas, calculated from the 24 hourly measurements taken each day</t>
  </si>
  <si>
    <t>Oktas</t>
  </si>
  <si>
    <t>Each okta represents one eighth of the sky covered by clouds. This measurement is taken from ground level.</t>
  </si>
  <si>
    <t>Sunlight hours</t>
  </si>
  <si>
    <t>total hours per day of sunshine</t>
  </si>
  <si>
    <t>Average percentage moisture content in the air</t>
  </si>
  <si>
    <t>Perceived temperature</t>
  </si>
  <si>
    <t>Coal Physical</t>
  </si>
  <si>
    <t>Specifications</t>
  </si>
  <si>
    <t>Physical Delivery</t>
  </si>
  <si>
    <t>Option on Physical Delivery</t>
  </si>
  <si>
    <t>CV Pro-Rata</t>
  </si>
  <si>
    <t>Steam Coal 1</t>
  </si>
  <si>
    <t>Steam Coal 2</t>
  </si>
  <si>
    <t>Steam Coal 3</t>
  </si>
  <si>
    <t>NCV &lt;5,500 kcal/kg</t>
  </si>
  <si>
    <t>Sulphur Max &gt;1%</t>
  </si>
  <si>
    <t>Ash Max &gt;20%</t>
  </si>
  <si>
    <t>Moisture Max &gt;10%</t>
  </si>
  <si>
    <t>Non-spec Price Adjustments</t>
  </si>
  <si>
    <t>Quartely Calls</t>
  </si>
  <si>
    <t>Quartely Puts</t>
  </si>
  <si>
    <t>Physical only trading and non-standardised deals =&gt; not for Internet trading for another 6 mth-1year.</t>
  </si>
  <si>
    <t>Commodity Desk</t>
  </si>
  <si>
    <t>UK Gas</t>
  </si>
  <si>
    <t>UK Power</t>
  </si>
  <si>
    <t>Continental Power</t>
  </si>
  <si>
    <t>Iberian Power</t>
  </si>
  <si>
    <t>Continental Gas</t>
  </si>
  <si>
    <t>Coal</t>
  </si>
  <si>
    <t>Weather</t>
  </si>
  <si>
    <t>Swaption</t>
  </si>
  <si>
    <t xml:space="preserve">Swing </t>
  </si>
  <si>
    <t>Q1</t>
  </si>
  <si>
    <t>Q2</t>
  </si>
  <si>
    <t>Q3</t>
  </si>
  <si>
    <t>Q4</t>
  </si>
  <si>
    <t>Winter</t>
  </si>
  <si>
    <t>Summer</t>
  </si>
  <si>
    <t>Global Liquids</t>
  </si>
  <si>
    <t>Short Description</t>
  </si>
  <si>
    <t>PMH Volume-Weighted</t>
  </si>
  <si>
    <t>-- Calorific value, net as received</t>
  </si>
  <si>
    <t>Sulphur Max  [1]%</t>
  </si>
  <si>
    <t>-- Percent by weight of Sulphur, dry</t>
  </si>
  <si>
    <t>Ash Max [14.5]%</t>
  </si>
  <si>
    <t>-- Percent by weight of Ash, dry</t>
  </si>
  <si>
    <t>Moisture Max [5-8]%</t>
  </si>
  <si>
    <t>-- Percent by weight of Moisture, as received</t>
  </si>
  <si>
    <t>Reject Specifications</t>
  </si>
  <si>
    <t>Ash</t>
  </si>
  <si>
    <t>Sulphur</t>
  </si>
  <si>
    <t>Amsterdam-Rotterdam-Antwerp port area</t>
  </si>
  <si>
    <t>Delivery Terms</t>
  </si>
  <si>
    <t>Cost, Insurance and Freight as defined by Incoterms 1990</t>
  </si>
  <si>
    <t xml:space="preserve">Continental Power </t>
  </si>
  <si>
    <t>metric tonne [1000 kg]</t>
  </si>
  <si>
    <t>Short Description Boxes for Nordic Power</t>
  </si>
  <si>
    <t xml:space="preserve">Nordic Power Pool </t>
  </si>
  <si>
    <t>FIM</t>
  </si>
  <si>
    <t>3 weeks</t>
  </si>
  <si>
    <t>Price Reference Point</t>
  </si>
  <si>
    <t>Sweden</t>
  </si>
  <si>
    <t>Finland</t>
  </si>
  <si>
    <t>Norway 1</t>
  </si>
  <si>
    <t>Norway 2</t>
  </si>
  <si>
    <t>Norway 3</t>
  </si>
  <si>
    <t xml:space="preserve">Put </t>
  </si>
  <si>
    <t>Expiry Date</t>
  </si>
  <si>
    <t>American, European, Asians</t>
  </si>
  <si>
    <t>Day</t>
  </si>
  <si>
    <t>Night</t>
  </si>
  <si>
    <t>Network Code</t>
  </si>
  <si>
    <t>St Fergus</t>
  </si>
  <si>
    <r>
      <t>Within Day</t>
    </r>
    <r>
      <rPr>
        <sz val="10"/>
        <rFont val="Arial"/>
      </rPr>
      <t xml:space="preserve"> </t>
    </r>
  </si>
  <si>
    <t>Prompt Month</t>
  </si>
  <si>
    <t>Year</t>
  </si>
  <si>
    <t>Monthly (Jan - Dec)</t>
  </si>
  <si>
    <t>Gas Year</t>
  </si>
  <si>
    <t>Cal Year</t>
  </si>
  <si>
    <t xml:space="preserve">Summer </t>
  </si>
  <si>
    <t xml:space="preserve">Winter </t>
  </si>
  <si>
    <t>Quartely (Q1 - Q4)</t>
  </si>
  <si>
    <t xml:space="preserve">Gas Year </t>
  </si>
  <si>
    <t>Year Starting in April</t>
  </si>
  <si>
    <t>Year Starting in October</t>
  </si>
  <si>
    <r>
      <t>EFA</t>
    </r>
    <r>
      <rPr>
        <sz val="10"/>
        <rFont val="Arial"/>
      </rPr>
      <t xml:space="preserve"> </t>
    </r>
  </si>
  <si>
    <r>
      <t>EFA Day Ahead</t>
    </r>
    <r>
      <rPr>
        <sz val="10"/>
        <rFont val="Arial"/>
      </rPr>
      <t xml:space="preserve"> </t>
    </r>
  </si>
  <si>
    <r>
      <t>Calendar Day Ahead</t>
    </r>
    <r>
      <rPr>
        <sz val="10"/>
        <rFont val="Arial"/>
      </rPr>
      <t xml:space="preserve"> </t>
    </r>
  </si>
  <si>
    <t>half hours between 11:00 p.m. today and 11:00 p.m. tomorrow inclusive</t>
  </si>
  <si>
    <t>half hours between 00:00 a.m.tomorrow and 00:00 a.m.the day after tomorrow inclusive</t>
  </si>
  <si>
    <r>
      <t>EFA Week Ahead</t>
    </r>
    <r>
      <rPr>
        <sz val="10"/>
        <rFont val="Arial"/>
      </rPr>
      <t xml:space="preserve"> </t>
    </r>
  </si>
  <si>
    <r>
      <t>Calendar Week Ahead</t>
    </r>
    <r>
      <rPr>
        <sz val="10"/>
        <rFont val="Arial"/>
      </rPr>
      <t xml:space="preserve"> </t>
    </r>
  </si>
  <si>
    <r>
      <t>EFA Balance of Month</t>
    </r>
    <r>
      <rPr>
        <sz val="10"/>
        <rFont val="Arial"/>
      </rPr>
      <t xml:space="preserve"> </t>
    </r>
  </si>
  <si>
    <r>
      <t>Calendar Balance of Month</t>
    </r>
    <r>
      <rPr>
        <sz val="10"/>
        <rFont val="Arial"/>
      </rPr>
      <t xml:space="preserve"> </t>
    </r>
  </si>
  <si>
    <t xml:space="preserve">half hours between 11:00 p.m. on the closest Sunday and 11:00 p.m. on the Sunday following week </t>
  </si>
  <si>
    <t>half hours between 00:00 a.m. on the closest Monday and 00:00 a.m. on Monday one week later</t>
  </si>
  <si>
    <t xml:space="preserve">half hours between 00:00 a.m. tomorrow and 00:00 a.m. on the first day of the next calendar month </t>
  </si>
  <si>
    <r>
      <t>EFA Summer</t>
    </r>
    <r>
      <rPr>
        <sz val="10"/>
        <rFont val="Arial"/>
      </rPr>
      <t xml:space="preserve"> </t>
    </r>
  </si>
  <si>
    <r>
      <t>EFA Winter</t>
    </r>
    <r>
      <rPr>
        <sz val="10"/>
        <rFont val="Arial"/>
      </rPr>
      <t xml:space="preserve"> </t>
    </r>
  </si>
  <si>
    <t>Electricity Forward Agreement calendar defined by England and Wales Power Pool Rules</t>
  </si>
  <si>
    <t>half hours between 11:00 p.m. today and 11:00 p.m. on the last day of the current EFA month, I.e. according to the Electricity Forward Agreement calendar defined by England and Wales Power Pool Rules</t>
  </si>
  <si>
    <r>
      <t>Calendar Summer</t>
    </r>
    <r>
      <rPr>
        <sz val="10"/>
        <rFont val="Arial"/>
      </rPr>
      <t xml:space="preserve"> </t>
    </r>
  </si>
  <si>
    <t>half-hour periods between EFA weeks 14 and 39 inclusive according to the Electricity Forward Agreement calendar defined by England and Wales Power Pool Rules</t>
  </si>
  <si>
    <t>half-hour periods between EFA weeks 40 in the Year 1999 and 13 in the Year 2000 inclusive, according to the Electricity Forward Agreement calendar defined by England and Wales Power Pool Rules</t>
  </si>
  <si>
    <r>
      <t>LOLP</t>
    </r>
    <r>
      <rPr>
        <sz val="10"/>
        <rFont val="Arial"/>
      </rPr>
      <t xml:space="preserve"> </t>
    </r>
  </si>
  <si>
    <r>
      <t>SMP</t>
    </r>
    <r>
      <rPr>
        <sz val="10"/>
        <rFont val="Arial"/>
      </rPr>
      <t xml:space="preserve"> </t>
    </r>
  </si>
  <si>
    <t>System Marginal Price in £/MWh as published for each half-hour by England and Wales Power Pool</t>
  </si>
  <si>
    <t>Pool Purchase Price in £/MWh which is the sum of LOLP and SMP prices, as published for each half-hour by England and Wales Power Pool</t>
  </si>
  <si>
    <r>
      <t>Baseload</t>
    </r>
    <r>
      <rPr>
        <sz val="10"/>
        <rFont val="Arial"/>
        <family val="2"/>
      </rPr>
      <t xml:space="preserve"> </t>
    </r>
  </si>
  <si>
    <r>
      <t>Peak</t>
    </r>
    <r>
      <rPr>
        <sz val="10"/>
        <rFont val="Arial"/>
      </rPr>
      <t xml:space="preserve"> </t>
    </r>
  </si>
  <si>
    <r>
      <t>Off-Peak</t>
    </r>
    <r>
      <rPr>
        <sz val="10"/>
        <rFont val="Arial"/>
      </rPr>
      <t xml:space="preserve"> </t>
    </r>
  </si>
  <si>
    <r>
      <t>Extended Peaks</t>
    </r>
    <r>
      <rPr>
        <sz val="10"/>
        <rFont val="Arial"/>
      </rPr>
      <t xml:space="preserve"> (WD3456)</t>
    </r>
  </si>
  <si>
    <r>
      <t>Load Shape 44</t>
    </r>
    <r>
      <rPr>
        <sz val="10"/>
        <rFont val="Arial"/>
      </rPr>
      <t xml:space="preserve"> (LS44)</t>
    </r>
  </si>
  <si>
    <t>Liquid Grade</t>
  </si>
  <si>
    <t>0.2% Gasoil</t>
  </si>
  <si>
    <t>0.05% Gasoil</t>
  </si>
  <si>
    <r>
      <t>Calendar Winter</t>
    </r>
    <r>
      <rPr>
        <sz val="10"/>
        <rFont val="Arial"/>
      </rPr>
      <t xml:space="preserve"> </t>
    </r>
  </si>
  <si>
    <t>half hours between 11:00 p.m. on the last day of the previous EFA month (pick the date from EFA Calendar in the Database) and 11:00 p.m. on the last day of the EFA month</t>
  </si>
  <si>
    <t xml:space="preserve">EFA Month (Jan - Dec) </t>
  </si>
  <si>
    <t xml:space="preserve">Calendar Month (Jan - Dec) </t>
  </si>
  <si>
    <t>half hours between 00:00 a.m. on the first day of the calendar month and  00:00 a.m. on the first day of the next calendar month</t>
  </si>
  <si>
    <r>
      <t>Overnights</t>
    </r>
    <r>
      <rPr>
        <sz val="10"/>
        <rFont val="Arial"/>
      </rPr>
      <t xml:space="preserve"> (WD12+WE12) </t>
    </r>
  </si>
  <si>
    <t>Time Zone</t>
  </si>
  <si>
    <t>Interruptibilty</t>
  </si>
  <si>
    <r>
      <t>Day Ahead</t>
    </r>
    <r>
      <rPr>
        <sz val="10"/>
        <rFont val="Arial"/>
      </rPr>
      <t xml:space="preserve"> </t>
    </r>
  </si>
  <si>
    <r>
      <t>1 week</t>
    </r>
    <r>
      <rPr>
        <sz val="10"/>
        <rFont val="Arial"/>
        <family val="2"/>
      </rPr>
      <t xml:space="preserve"> </t>
    </r>
  </si>
  <si>
    <r>
      <t>4 weeks</t>
    </r>
    <r>
      <rPr>
        <sz val="10"/>
        <rFont val="Arial"/>
        <family val="2"/>
      </rPr>
      <t xml:space="preserve"> </t>
    </r>
  </si>
  <si>
    <t>CET</t>
  </si>
  <si>
    <t>Central European Time</t>
  </si>
  <si>
    <t xml:space="preserve">NGL </t>
  </si>
  <si>
    <t>United States Dollar</t>
  </si>
  <si>
    <t>Pounds Sterling</t>
  </si>
  <si>
    <t>EUROs</t>
  </si>
  <si>
    <t>German Marks</t>
  </si>
  <si>
    <t>Dutch Gilders</t>
  </si>
  <si>
    <t>French Francs</t>
  </si>
  <si>
    <t>Belgian Francs</t>
  </si>
  <si>
    <t>Swiss Francs</t>
  </si>
  <si>
    <t>Italian Lira</t>
  </si>
  <si>
    <t>Norwegian Krone</t>
  </si>
  <si>
    <t>Swedish Krone</t>
  </si>
  <si>
    <t>Finnish Markka</t>
  </si>
  <si>
    <t>Danish Krone</t>
  </si>
  <si>
    <t>Long descriptions will change in 3-6 mths time =&gt; fill them in as close to the live date as possible</t>
  </si>
  <si>
    <t>1 Month</t>
  </si>
  <si>
    <r>
      <t>3 Months</t>
    </r>
    <r>
      <rPr>
        <sz val="10"/>
        <rFont val="Arial"/>
        <family val="2"/>
      </rPr>
      <t xml:space="preserve"> </t>
    </r>
  </si>
  <si>
    <r>
      <t>6 Months</t>
    </r>
    <r>
      <rPr>
        <sz val="10"/>
        <rFont val="Arial"/>
        <family val="2"/>
      </rPr>
      <t xml:space="preserve"> </t>
    </r>
  </si>
  <si>
    <r>
      <t xml:space="preserve">PMHI(s) </t>
    </r>
    <r>
      <rPr>
        <sz val="10"/>
        <rFont val="Arial"/>
      </rPr>
      <t xml:space="preserve"> </t>
    </r>
  </si>
  <si>
    <r>
      <t>Time-Weighted Baseload</t>
    </r>
    <r>
      <rPr>
        <sz val="10"/>
        <rFont val="Arial"/>
        <family val="2"/>
      </rPr>
      <t xml:space="preserve"> </t>
    </r>
  </si>
  <si>
    <r>
      <t>Volume-Weighted Baseload</t>
    </r>
    <r>
      <rPr>
        <sz val="10"/>
        <rFont val="Arial"/>
        <family val="2"/>
      </rPr>
      <t xml:space="preserve"> </t>
    </r>
  </si>
  <si>
    <t>contract settled against the time-weighted average of Reference Variable for all hours for that term</t>
  </si>
  <si>
    <t xml:space="preserve">Gas CV should be included into GTCs </t>
  </si>
  <si>
    <t>In later Phases locations may include Baumgarten and Blaregnies.</t>
  </si>
  <si>
    <t>$[1] per [0.1]% greater than maximum specification for Sulphur content</t>
  </si>
  <si>
    <t>Underlying Climatic Condition</t>
  </si>
  <si>
    <t>Transaction Units</t>
  </si>
  <si>
    <t>a period from 06:00 hrs 1st January to 06:00 hrs 1st April</t>
  </si>
  <si>
    <t>a period from 06:00 hrs 1st April to 06:00 hrs 1st July</t>
  </si>
  <si>
    <t>a period from 06:00 hrs 1st July to 06:00 hrs 1st October</t>
  </si>
  <si>
    <t>a period from 06:00 hrs 1st October to 06:00 hrs 1st January</t>
  </si>
  <si>
    <t>a period from 06:00 hrs 1st May to 06:00 hrs 1st October</t>
  </si>
  <si>
    <t>a period from 06:00 hrs of the 1st Day of the next Calendar Month to 06:00 hrs of the 1st Day of the following Calendar Month</t>
  </si>
  <si>
    <t>therm</t>
  </si>
  <si>
    <t>Btu</t>
  </si>
  <si>
    <t>electric energy equivalent to the power of one kilowatt (1000 watts) operating for one hour</t>
  </si>
  <si>
    <t>ContPower</t>
  </si>
  <si>
    <t>IberianPower</t>
  </si>
  <si>
    <t>Cont Gas</t>
  </si>
  <si>
    <t>Liquids</t>
  </si>
  <si>
    <t>NordicPower</t>
  </si>
  <si>
    <t>one billion joules, approximately equivalent to 948,000 Btu</t>
  </si>
  <si>
    <t>Physical Forward</t>
  </si>
  <si>
    <t>NTS system entry capacity as defined under the network code section 1.2.3.(a)</t>
  </si>
  <si>
    <t xml:space="preserve">European Call </t>
  </si>
  <si>
    <t>European Put</t>
  </si>
  <si>
    <t>European Call Option</t>
  </si>
  <si>
    <r>
      <t>European Put Option</t>
    </r>
    <r>
      <rPr>
        <sz val="10"/>
        <rFont val="Arial"/>
        <family val="2"/>
      </rPr>
      <t xml:space="preserve"> </t>
    </r>
  </si>
  <si>
    <r>
      <t>GBP,</t>
    </r>
    <r>
      <rPr>
        <sz val="10"/>
        <rFont val="Arial"/>
        <family val="2"/>
      </rPr>
      <t xml:space="preserve"> EUR, pence</t>
    </r>
  </si>
  <si>
    <r>
      <t xml:space="preserve">therms,  </t>
    </r>
    <r>
      <rPr>
        <b/>
        <sz val="10"/>
        <rFont val="Arial"/>
        <family val="2"/>
      </rPr>
      <t>MMBtu,</t>
    </r>
    <r>
      <rPr>
        <sz val="10"/>
        <rFont val="Arial"/>
        <family val="2"/>
      </rPr>
      <t xml:space="preserve">  kWh,     GJ</t>
    </r>
  </si>
  <si>
    <r>
      <t xml:space="preserve">USD, </t>
    </r>
    <r>
      <rPr>
        <b/>
        <sz val="10"/>
        <rFont val="Arial"/>
        <family val="2"/>
      </rPr>
      <t>GBP,</t>
    </r>
    <r>
      <rPr>
        <sz val="10"/>
        <rFont val="Arial"/>
        <family val="2"/>
      </rPr>
      <t xml:space="preserve"> EUR</t>
    </r>
  </si>
  <si>
    <t>Period start - end</t>
  </si>
  <si>
    <t>a period from 06:00 hrs on the Starting Date  to 06:00 hrs on the day next after the Ending Date of the period</t>
  </si>
  <si>
    <t>Expiration date for financial options is an industry standard and has to be specified in confirmation ( for example: -5 days).</t>
  </si>
  <si>
    <t>Exercise Date</t>
  </si>
  <si>
    <t>a document prepared by Transco pursuant to its public transporters licence and relating to its principal pipeline system</t>
  </si>
  <si>
    <t>EFA Year Starting in October</t>
  </si>
  <si>
    <t>the arithmetic average of the daily official settlement prices for the prompt month natural gas contract on the International Petroleum Exchange (IPE)</t>
  </si>
  <si>
    <t>the arithmetic average of the daily official settlement prices for the Heren Index</t>
  </si>
  <si>
    <t>An agreement whereby the buyer (the holder) has the right but not the obligation to buy Natural Gas for a specified price on a specified exercise date in exchange for a premium payment</t>
  </si>
  <si>
    <t>An agreement whereby the buyer (the holder) has the right but not the obligation to sell Natural Gas for a specified price on a specified exercise date in exchange for a premium payment</t>
  </si>
  <si>
    <t>An agreement whereby the buyer (the holder) has the right but not the obligation to buy electricity for a specified price on a specified exercise date in exchange for a premium payment</t>
  </si>
  <si>
    <t>with reference or delivery in Sweden</t>
  </si>
  <si>
    <t>with reference or delivery in Finland</t>
  </si>
  <si>
    <t>with reference or delivery in South / East Norway</t>
  </si>
  <si>
    <t>with reference or delivery in Mid Norway</t>
  </si>
  <si>
    <t>with reference or delivery in Northern Norway</t>
  </si>
  <si>
    <t>An agreement that gives the buyer (the holder) the right but not the obligation to buy an underlying asset for a specified price within a specified period of time in exchange for a one time premium payment.</t>
  </si>
  <si>
    <t>An agreement that gives the buyer (the holder) the right but not the obligation to sell an underlying asset for a specified price within a specified period of time in exchange for a one time premium payment.</t>
  </si>
  <si>
    <t>American Call</t>
  </si>
  <si>
    <t>An agreement that gives the buyer (the holder) the right but not the obligation to buy an underlying asset for a specified price within a specified period of time in exchange for a one time premium payment.  The right can be exercised at anytime during the lifetime of the option up until the exercise date.</t>
  </si>
  <si>
    <t>American 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</si>
</sst>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1" formatCode="_-* #,##0.00_-;\-* #,##0.00_-;_-* &quot;-&quot;??_-;_-@_-"/>
    <numFmt numFmtId="172" formatCode="mmm\-yyyy"/>
    <numFmt numFmtId="174" formatCode="_-* #,##0_-;\-* #,##0_-;_-* &quot;-&quot;??_-;_-@_-"/>
    <numFmt numFmtId="175" formatCode="_(* #,##0_);_(* \(#,##0\);_(* &quot;-&quot;??_);_(@_)"/>
  </numFmts>
  <fonts count="19" x14ac:knownFonts="1">
    <font>
      <sz val="10"/>
      <name val="Arial"/>
    </font>
    <font>
      <sz val="10"/>
      <name val="Arial"/>
    </font>
    <font>
      <i/>
      <sz val="10"/>
      <name val="Arial"/>
      <family val="2"/>
    </font>
    <font>
      <b/>
      <i/>
      <sz val="12"/>
      <name val="Arial"/>
      <family val="2"/>
    </font>
    <font>
      <b/>
      <sz val="10"/>
      <color indexed="9"/>
      <name val="Arial"/>
      <family val="2"/>
    </font>
    <font>
      <sz val="10"/>
      <name val="Arial"/>
      <family val="2"/>
    </font>
    <font>
      <b/>
      <i/>
      <u/>
      <sz val="14"/>
      <name val="Arial"/>
      <family val="2"/>
    </font>
    <font>
      <b/>
      <sz val="10"/>
      <name val="Arial"/>
      <family val="2"/>
    </font>
    <font>
      <sz val="10"/>
      <color indexed="12"/>
      <name val="Arial"/>
      <family val="2"/>
    </font>
    <font>
      <b/>
      <i/>
      <sz val="10"/>
      <name val="Arial"/>
      <family val="2"/>
    </font>
    <font>
      <u/>
      <sz val="10"/>
      <name val="Arial"/>
      <family val="2"/>
    </font>
    <font>
      <i/>
      <u/>
      <sz val="10"/>
      <color indexed="10"/>
      <name val="Arial"/>
      <family val="2"/>
    </font>
    <font>
      <i/>
      <sz val="10"/>
      <color indexed="10"/>
      <name val="Arial"/>
      <family val="2"/>
    </font>
    <font>
      <sz val="10"/>
      <color indexed="10"/>
      <name val="Arial"/>
      <family val="2"/>
    </font>
    <font>
      <b/>
      <i/>
      <u/>
      <sz val="10"/>
      <color indexed="10"/>
      <name val="Arial"/>
      <family val="2"/>
    </font>
    <font>
      <b/>
      <sz val="10"/>
      <color indexed="10"/>
      <name val="Arial"/>
      <family val="2"/>
    </font>
    <font>
      <sz val="10"/>
      <color indexed="9"/>
      <name val="Arial"/>
      <family val="2"/>
    </font>
    <font>
      <b/>
      <i/>
      <sz val="14"/>
      <name val="Arial"/>
      <family val="2"/>
    </font>
    <font>
      <sz val="10"/>
      <color indexed="62"/>
      <name val="Arial"/>
      <family val="2"/>
    </font>
  </fonts>
  <fills count="8">
    <fill>
      <patternFill patternType="none"/>
    </fill>
    <fill>
      <patternFill patternType="gray125"/>
    </fill>
    <fill>
      <patternFill patternType="solid">
        <fgColor indexed="12"/>
        <bgColor indexed="64"/>
      </patternFill>
    </fill>
    <fill>
      <patternFill patternType="solid">
        <fgColor indexed="41"/>
        <bgColor indexed="64"/>
      </patternFill>
    </fill>
    <fill>
      <patternFill patternType="solid">
        <fgColor indexed="43"/>
        <bgColor indexed="64"/>
      </patternFill>
    </fill>
    <fill>
      <patternFill patternType="solid">
        <fgColor indexed="44"/>
        <bgColor indexed="64"/>
      </patternFill>
    </fill>
    <fill>
      <patternFill patternType="solid">
        <fgColor indexed="47"/>
        <bgColor indexed="64"/>
      </patternFill>
    </fill>
    <fill>
      <patternFill patternType="solid">
        <fgColor indexed="57"/>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thin">
        <color indexed="64"/>
      </top>
      <bottom/>
      <diagonal/>
    </border>
    <border>
      <left/>
      <right/>
      <top style="thin">
        <color indexed="64"/>
      </top>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s>
  <cellStyleXfs count="2">
    <xf numFmtId="0" fontId="0" fillId="0" borderId="0"/>
    <xf numFmtId="171" fontId="1" fillId="0" borderId="0" applyFont="0" applyFill="0" applyBorder="0" applyAlignment="0" applyProtection="0"/>
  </cellStyleXfs>
  <cellXfs count="339">
    <xf numFmtId="0" fontId="0" fillId="0" borderId="0" xfId="0"/>
    <xf numFmtId="17" fontId="0" fillId="0" borderId="0" xfId="0" applyNumberFormat="1" applyAlignment="1">
      <alignment horizontal="left"/>
    </xf>
    <xf numFmtId="0" fontId="0" fillId="0" borderId="0" xfId="0" applyAlignment="1">
      <alignment horizontal="left"/>
    </xf>
    <xf numFmtId="0" fontId="2" fillId="0" borderId="0" xfId="0" applyFont="1"/>
    <xf numFmtId="0" fontId="3" fillId="0" borderId="0" xfId="0" applyFont="1"/>
    <xf numFmtId="0" fontId="0" fillId="0" borderId="1" xfId="0" applyBorder="1" applyAlignment="1">
      <alignment horizontal="center" vertical="center" wrapText="1"/>
    </xf>
    <xf numFmtId="0" fontId="0" fillId="0" borderId="0" xfId="0" applyAlignment="1">
      <alignment horizontal="center" vertical="center" wrapText="1"/>
    </xf>
    <xf numFmtId="0" fontId="4" fillId="2" borderId="0" xfId="0" applyFont="1" applyFill="1" applyAlignment="1">
      <alignment horizontal="center" vertical="center" wrapText="1"/>
    </xf>
    <xf numFmtId="0" fontId="0" fillId="3" borderId="1" xfId="0" applyFill="1" applyBorder="1" applyAlignment="1">
      <alignment horizontal="center" vertical="center" wrapText="1"/>
    </xf>
    <xf numFmtId="0" fontId="4" fillId="0" borderId="0" xfId="0" applyFont="1" applyFill="1" applyAlignment="1">
      <alignment horizontal="center" vertical="center" wrapText="1"/>
    </xf>
    <xf numFmtId="0" fontId="0" fillId="3" borderId="2" xfId="0" applyFill="1" applyBorder="1"/>
    <xf numFmtId="0" fontId="0" fillId="3" borderId="3" xfId="0" applyFill="1" applyBorder="1"/>
    <xf numFmtId="0" fontId="2" fillId="3" borderId="3" xfId="0" applyFont="1" applyFill="1" applyBorder="1"/>
    <xf numFmtId="0" fontId="0" fillId="3" borderId="4" xfId="0" applyFill="1" applyBorder="1"/>
    <xf numFmtId="0" fontId="0" fillId="0" borderId="0" xfId="0" applyBorder="1" applyAlignment="1">
      <alignment horizontal="center" vertical="center" wrapText="1"/>
    </xf>
    <xf numFmtId="17" fontId="0" fillId="0" borderId="0" xfId="0" applyNumberFormat="1" applyBorder="1" applyAlignment="1">
      <alignment horizontal="left" vertical="center" wrapText="1"/>
    </xf>
    <xf numFmtId="0" fontId="0" fillId="0" borderId="0" xfId="0" applyBorder="1" applyAlignment="1">
      <alignment horizontal="left" vertical="center" wrapText="1"/>
    </xf>
    <xf numFmtId="0" fontId="0" fillId="0" borderId="0" xfId="0" applyFill="1" applyBorder="1" applyAlignment="1">
      <alignment horizontal="center" vertical="center" wrapText="1"/>
    </xf>
    <xf numFmtId="0" fontId="0" fillId="0" borderId="0" xfId="0" applyFill="1" applyBorder="1"/>
    <xf numFmtId="0" fontId="2" fillId="3" borderId="3" xfId="0" applyFont="1" applyFill="1" applyBorder="1" applyAlignment="1">
      <alignment horizontal="center"/>
    </xf>
    <xf numFmtId="0" fontId="0" fillId="0" borderId="0" xfId="0" applyAlignment="1"/>
    <xf numFmtId="0" fontId="0" fillId="0" borderId="0" xfId="0" applyBorder="1" applyAlignment="1">
      <alignment vertical="center" wrapText="1"/>
    </xf>
    <xf numFmtId="0" fontId="5" fillId="0" borderId="0" xfId="0" applyFont="1"/>
    <xf numFmtId="0" fontId="6" fillId="0" borderId="0" xfId="0" applyFont="1"/>
    <xf numFmtId="0" fontId="0" fillId="0" borderId="5" xfId="0" applyBorder="1"/>
    <xf numFmtId="0" fontId="0" fillId="0" borderId="6" xfId="0" applyBorder="1"/>
    <xf numFmtId="0" fontId="0" fillId="0" borderId="7" xfId="0" applyBorder="1" applyAlignment="1">
      <alignment vertical="center"/>
    </xf>
    <xf numFmtId="0" fontId="0" fillId="0" borderId="0" xfId="0" applyBorder="1"/>
    <xf numFmtId="0" fontId="8" fillId="0" borderId="0" xfId="0" applyFont="1"/>
    <xf numFmtId="0" fontId="9" fillId="0" borderId="0" xfId="0" applyFont="1"/>
    <xf numFmtId="0" fontId="7" fillId="0" borderId="0" xfId="0" applyFont="1"/>
    <xf numFmtId="0" fontId="10" fillId="0" borderId="0" xfId="0" applyFont="1"/>
    <xf numFmtId="0" fontId="10" fillId="0" borderId="0" xfId="0" applyFont="1" applyAlignment="1">
      <alignment horizontal="left"/>
    </xf>
    <xf numFmtId="0" fontId="5" fillId="0" borderId="0" xfId="0" applyFont="1" applyAlignment="1">
      <alignment horizontal="left"/>
    </xf>
    <xf numFmtId="0" fontId="0" fillId="0" borderId="1" xfId="0" applyFill="1" applyBorder="1" applyAlignment="1">
      <alignment horizontal="center" vertical="center" wrapText="1"/>
    </xf>
    <xf numFmtId="0" fontId="0" fillId="0" borderId="0" xfId="0" applyAlignment="1">
      <alignment horizontal="right"/>
    </xf>
    <xf numFmtId="0" fontId="2" fillId="3" borderId="4" xfId="0" applyFont="1" applyFill="1" applyBorder="1" applyAlignment="1">
      <alignment horizontal="center"/>
    </xf>
    <xf numFmtId="0" fontId="7" fillId="0" borderId="0" xfId="0" applyFont="1" applyAlignment="1">
      <alignment horizontal="center"/>
    </xf>
    <xf numFmtId="0" fontId="0" fillId="0" borderId="0" xfId="0" quotePrefix="1"/>
    <xf numFmtId="10" fontId="0" fillId="0" borderId="0" xfId="0" applyNumberFormat="1" applyAlignment="1">
      <alignment horizontal="left"/>
    </xf>
    <xf numFmtId="0" fontId="0" fillId="0" borderId="0" xfId="0" applyBorder="1" applyAlignment="1">
      <alignment vertical="center"/>
    </xf>
    <xf numFmtId="0" fontId="0" fillId="0" borderId="7" xfId="0" applyBorder="1"/>
    <xf numFmtId="0" fontId="10" fillId="0" borderId="0" xfId="0" applyFont="1" applyBorder="1" applyAlignment="1">
      <alignment horizontal="left"/>
    </xf>
    <xf numFmtId="0" fontId="9" fillId="0" borderId="0" xfId="0" applyFont="1" applyBorder="1"/>
    <xf numFmtId="0" fontId="5" fillId="0" borderId="0" xfId="0" applyFont="1" applyBorder="1" applyAlignment="1">
      <alignment horizontal="left"/>
    </xf>
    <xf numFmtId="17" fontId="10" fillId="0" borderId="0" xfId="0" applyNumberFormat="1" applyFont="1" applyAlignment="1">
      <alignment horizontal="left"/>
    </xf>
    <xf numFmtId="0" fontId="10" fillId="0" borderId="0" xfId="0" applyFont="1" applyFill="1" applyBorder="1"/>
    <xf numFmtId="0" fontId="0" fillId="0" borderId="0" xfId="1" applyNumberFormat="1" applyFont="1" applyBorder="1" applyAlignment="1">
      <alignment horizontal="left" vertical="center" wrapText="1"/>
    </xf>
    <xf numFmtId="17" fontId="0" fillId="0" borderId="0" xfId="0" applyNumberFormat="1" applyBorder="1" applyAlignment="1">
      <alignment horizontal="left" vertical="center"/>
    </xf>
    <xf numFmtId="0" fontId="11" fillId="0" borderId="0" xfId="0" applyFont="1" applyAlignment="1">
      <alignment horizontal="right"/>
    </xf>
    <xf numFmtId="0" fontId="12" fillId="0" borderId="0" xfId="0" applyFont="1"/>
    <xf numFmtId="0" fontId="13" fillId="0" borderId="0" xfId="0" applyFont="1"/>
    <xf numFmtId="0" fontId="7" fillId="0" borderId="0" xfId="0" applyFont="1" applyAlignment="1">
      <alignment horizontal="center" vertical="center"/>
    </xf>
    <xf numFmtId="172" fontId="10" fillId="0" borderId="0" xfId="0" applyNumberFormat="1" applyFont="1" applyAlignment="1">
      <alignment horizontal="left"/>
    </xf>
    <xf numFmtId="10" fontId="10" fillId="0" borderId="0" xfId="0" applyNumberFormat="1" applyFont="1" applyAlignment="1">
      <alignment horizontal="left"/>
    </xf>
    <xf numFmtId="9" fontId="10" fillId="0" borderId="0" xfId="0" applyNumberFormat="1" applyFont="1" applyAlignment="1">
      <alignment horizontal="left"/>
    </xf>
    <xf numFmtId="0" fontId="5" fillId="0" borderId="0" xfId="0" applyFont="1" applyFill="1" applyBorder="1"/>
    <xf numFmtId="0" fontId="14" fillId="0" borderId="0" xfId="0" applyFont="1" applyAlignment="1">
      <alignment horizontal="right"/>
    </xf>
    <xf numFmtId="0" fontId="12" fillId="0" borderId="0" xfId="0" applyFont="1" applyAlignment="1">
      <alignment horizontal="left"/>
    </xf>
    <xf numFmtId="0" fontId="7" fillId="0" borderId="0" xfId="0" applyFont="1" applyAlignment="1">
      <alignment horizontal="left" vertical="center"/>
    </xf>
    <xf numFmtId="0" fontId="7" fillId="0" borderId="0" xfId="0" applyFont="1" applyAlignment="1">
      <alignment horizontal="left"/>
    </xf>
    <xf numFmtId="17" fontId="5" fillId="0" borderId="0" xfId="0" applyNumberFormat="1" applyFont="1" applyAlignment="1">
      <alignment horizontal="left"/>
    </xf>
    <xf numFmtId="172" fontId="5" fillId="0" borderId="0" xfId="0" applyNumberFormat="1" applyFont="1" applyAlignment="1">
      <alignment horizontal="left"/>
    </xf>
    <xf numFmtId="10" fontId="5" fillId="0" borderId="0" xfId="0" applyNumberFormat="1" applyFont="1" applyAlignment="1">
      <alignment horizontal="left"/>
    </xf>
    <xf numFmtId="9" fontId="5" fillId="0" borderId="0" xfId="0" applyNumberFormat="1" applyFont="1" applyAlignment="1">
      <alignment horizontal="left"/>
    </xf>
    <xf numFmtId="0" fontId="15" fillId="0" borderId="0" xfId="0" applyFont="1"/>
    <xf numFmtId="0" fontId="10" fillId="0" borderId="0" xfId="0" applyFont="1" applyAlignment="1">
      <alignment vertical="top"/>
    </xf>
    <xf numFmtId="0" fontId="10" fillId="0" borderId="0" xfId="0" applyFont="1" applyAlignment="1">
      <alignment horizontal="left" vertical="top"/>
    </xf>
    <xf numFmtId="15" fontId="0" fillId="0" borderId="0" xfId="0" applyNumberFormat="1" applyFill="1" applyBorder="1"/>
    <xf numFmtId="0" fontId="0" fillId="0" borderId="0" xfId="0" applyAlignment="1">
      <alignment wrapText="1"/>
    </xf>
    <xf numFmtId="174" fontId="0" fillId="0" borderId="0" xfId="1" applyNumberFormat="1" applyFont="1"/>
    <xf numFmtId="0" fontId="7" fillId="0" borderId="0" xfId="0" applyFont="1" applyFill="1" applyAlignment="1">
      <alignment vertical="top"/>
    </xf>
    <xf numFmtId="0" fontId="10" fillId="0" borderId="0" xfId="0" applyFont="1" applyFill="1" applyAlignment="1">
      <alignment vertical="top"/>
    </xf>
    <xf numFmtId="0" fontId="0" fillId="0" borderId="0" xfId="0" applyFill="1"/>
    <xf numFmtId="0" fontId="7" fillId="0" borderId="0" xfId="0" applyFont="1" applyFill="1"/>
    <xf numFmtId="0" fontId="10" fillId="0" borderId="0" xfId="0" applyFont="1" applyFill="1"/>
    <xf numFmtId="0" fontId="5" fillId="0" borderId="0" xfId="0" applyFont="1" applyFill="1"/>
    <xf numFmtId="17" fontId="10" fillId="0" borderId="0" xfId="0" applyNumberFormat="1" applyFont="1" applyFill="1" applyAlignment="1">
      <alignment horizontal="left"/>
    </xf>
    <xf numFmtId="0" fontId="10" fillId="0" borderId="0" xfId="0" applyFont="1" applyFill="1" applyAlignment="1">
      <alignment horizontal="left"/>
    </xf>
    <xf numFmtId="0" fontId="0" fillId="0" borderId="0" xfId="0" applyFill="1" applyAlignment="1">
      <alignment horizontal="left"/>
    </xf>
    <xf numFmtId="0" fontId="5" fillId="0" borderId="7" xfId="0" applyFont="1" applyBorder="1" applyAlignment="1">
      <alignment vertical="center"/>
    </xf>
    <xf numFmtId="0" fontId="15" fillId="0" borderId="0" xfId="0" applyFont="1" applyAlignment="1">
      <alignment horizontal="right"/>
    </xf>
    <xf numFmtId="0" fontId="0" fillId="0" borderId="0" xfId="0" applyAlignment="1">
      <alignment vertical="center" wrapText="1"/>
    </xf>
    <xf numFmtId="0" fontId="0" fillId="0" borderId="8" xfId="0" applyBorder="1" applyAlignment="1">
      <alignment vertical="center" wrapText="1"/>
    </xf>
    <xf numFmtId="0" fontId="17" fillId="0" borderId="0" xfId="0" applyFont="1"/>
    <xf numFmtId="0" fontId="7" fillId="0" borderId="0" xfId="0" applyFont="1" applyAlignment="1"/>
    <xf numFmtId="0" fontId="7" fillId="0" borderId="0" xfId="0" applyFont="1" applyFill="1" applyBorder="1"/>
    <xf numFmtId="0" fontId="16" fillId="2" borderId="9"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0" borderId="0" xfId="0" applyAlignment="1">
      <alignment horizontal="center"/>
    </xf>
    <xf numFmtId="174" fontId="0" fillId="0" borderId="0" xfId="1" applyNumberFormat="1" applyFont="1" applyAlignment="1">
      <alignment horizontal="center"/>
    </xf>
    <xf numFmtId="175" fontId="0" fillId="0" borderId="0" xfId="1" applyNumberFormat="1" applyFont="1" applyAlignment="1">
      <alignment horizontal="left"/>
    </xf>
    <xf numFmtId="175" fontId="0" fillId="0" borderId="0" xfId="1" applyNumberFormat="1" applyFont="1"/>
    <xf numFmtId="175" fontId="0" fillId="0" borderId="0" xfId="1" applyNumberFormat="1" applyFont="1" applyAlignment="1"/>
    <xf numFmtId="0" fontId="0" fillId="0" borderId="8" xfId="0" applyBorder="1" applyAlignment="1">
      <alignment wrapText="1"/>
    </xf>
    <xf numFmtId="0" fontId="18" fillId="0" borderId="0" xfId="0" applyFont="1" applyFill="1"/>
    <xf numFmtId="0" fontId="16" fillId="2" borderId="0" xfId="0" applyFont="1" applyFill="1"/>
    <xf numFmtId="0" fontId="4" fillId="2" borderId="10" xfId="0" applyFont="1" applyFill="1" applyBorder="1" applyAlignment="1">
      <alignment horizontal="center" wrapText="1"/>
    </xf>
    <xf numFmtId="0" fontId="0" fillId="0" borderId="11" xfId="0" applyFill="1" applyBorder="1"/>
    <xf numFmtId="0" fontId="0" fillId="0" borderId="11" xfId="0" applyBorder="1"/>
    <xf numFmtId="0" fontId="4" fillId="2" borderId="0" xfId="0" applyFont="1" applyFill="1" applyBorder="1" applyAlignment="1">
      <alignment horizontal="center" wrapText="1"/>
    </xf>
    <xf numFmtId="0" fontId="5" fillId="0" borderId="12" xfId="0" applyFont="1" applyFill="1" applyBorder="1"/>
    <xf numFmtId="0" fontId="5" fillId="0" borderId="11" xfId="0" applyFont="1" applyBorder="1"/>
    <xf numFmtId="0" fontId="5" fillId="0" borderId="13" xfId="0" applyFont="1" applyFill="1" applyBorder="1"/>
    <xf numFmtId="0" fontId="5" fillId="0" borderId="14" xfId="0" applyFont="1" applyFill="1" applyBorder="1"/>
    <xf numFmtId="0" fontId="5" fillId="0" borderId="11" xfId="0" applyFont="1" applyFill="1" applyBorder="1"/>
    <xf numFmtId="0" fontId="5" fillId="0" borderId="15" xfId="0" applyFont="1" applyFill="1" applyBorder="1"/>
    <xf numFmtId="0" fontId="5" fillId="0" borderId="0" xfId="0" applyFont="1" applyBorder="1"/>
    <xf numFmtId="0" fontId="5" fillId="0" borderId="16" xfId="0" applyFont="1" applyBorder="1"/>
    <xf numFmtId="0" fontId="5" fillId="0" borderId="12" xfId="0" applyFont="1" applyBorder="1"/>
    <xf numFmtId="0" fontId="5" fillId="0" borderId="13" xfId="0" applyFont="1" applyBorder="1"/>
    <xf numFmtId="0" fontId="5" fillId="0" borderId="0" xfId="0" applyFont="1" applyAlignment="1"/>
    <xf numFmtId="0" fontId="5" fillId="0" borderId="0" xfId="0" applyFont="1" applyBorder="1" applyAlignment="1"/>
    <xf numFmtId="0" fontId="5" fillId="0" borderId="11" xfId="0" applyFont="1" applyBorder="1" applyAlignment="1"/>
    <xf numFmtId="10" fontId="5" fillId="0" borderId="11" xfId="0" applyNumberFormat="1" applyFont="1" applyBorder="1" applyAlignment="1">
      <alignment horizontal="left"/>
    </xf>
    <xf numFmtId="0" fontId="0" fillId="0" borderId="16" xfId="0" applyBorder="1"/>
    <xf numFmtId="0" fontId="0" fillId="0" borderId="12" xfId="0" applyBorder="1"/>
    <xf numFmtId="0" fontId="0" fillId="0" borderId="13" xfId="0" applyBorder="1"/>
    <xf numFmtId="0" fontId="0" fillId="0" borderId="0" xfId="0" applyAlignment="1">
      <alignment horizontal="left" vertical="top" wrapText="1"/>
    </xf>
    <xf numFmtId="0" fontId="5" fillId="0" borderId="0" xfId="0" applyFont="1" applyFill="1" applyBorder="1" applyAlignment="1">
      <alignment horizontal="left" vertical="top" wrapText="1"/>
    </xf>
    <xf numFmtId="0" fontId="5" fillId="0" borderId="11" xfId="0" applyFont="1" applyFill="1" applyBorder="1" applyAlignment="1">
      <alignment horizontal="left" vertical="top" wrapText="1"/>
    </xf>
    <xf numFmtId="0" fontId="5" fillId="0" borderId="0" xfId="0" applyFont="1" applyAlignment="1">
      <alignment horizontal="left" vertical="top" wrapText="1"/>
    </xf>
    <xf numFmtId="0" fontId="5" fillId="0" borderId="11" xfId="0" applyFont="1" applyBorder="1" applyAlignment="1">
      <alignment horizontal="left" vertical="top" wrapText="1"/>
    </xf>
    <xf numFmtId="0" fontId="0" fillId="0" borderId="0" xfId="0" applyAlignment="1">
      <alignment vertical="top"/>
    </xf>
    <xf numFmtId="0" fontId="5" fillId="0" borderId="0" xfId="0" applyFont="1" applyAlignment="1">
      <alignment vertical="top"/>
    </xf>
    <xf numFmtId="0" fontId="0" fillId="0" borderId="0" xfId="0" applyAlignment="1">
      <alignment vertical="top" wrapText="1"/>
    </xf>
    <xf numFmtId="0" fontId="5" fillId="0" borderId="0" xfId="0" applyFont="1" applyAlignment="1">
      <alignment vertical="top" wrapText="1"/>
    </xf>
    <xf numFmtId="0" fontId="5" fillId="0" borderId="12" xfId="0" applyFont="1" applyFill="1" applyBorder="1" applyAlignment="1">
      <alignment vertical="top" wrapText="1"/>
    </xf>
    <xf numFmtId="0" fontId="0" fillId="0" borderId="11" xfId="0" applyBorder="1" applyAlignment="1">
      <alignment vertical="top" wrapText="1"/>
    </xf>
    <xf numFmtId="0" fontId="5" fillId="0" borderId="11" xfId="0" applyFont="1" applyBorder="1" applyAlignment="1">
      <alignment vertical="top" wrapText="1"/>
    </xf>
    <xf numFmtId="0" fontId="5" fillId="0" borderId="13" xfId="0" applyFont="1" applyFill="1" applyBorder="1" applyAlignment="1">
      <alignment vertical="top" wrapText="1"/>
    </xf>
    <xf numFmtId="0" fontId="5" fillId="0" borderId="12" xfId="0" applyFont="1" applyBorder="1" applyAlignment="1">
      <alignment vertical="top" wrapText="1"/>
    </xf>
    <xf numFmtId="0" fontId="5" fillId="0" borderId="13" xfId="0" applyFont="1"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1" xfId="0" applyBorder="1" applyAlignment="1">
      <alignment horizontal="left" vertical="top" wrapText="1"/>
    </xf>
    <xf numFmtId="0" fontId="4" fillId="2" borderId="17" xfId="0" applyFont="1" applyFill="1" applyBorder="1" applyAlignment="1">
      <alignment horizontal="center" wrapText="1"/>
    </xf>
    <xf numFmtId="0" fontId="5" fillId="0" borderId="12" xfId="0" applyFont="1" applyBorder="1" applyAlignment="1">
      <alignment vertical="top"/>
    </xf>
    <xf numFmtId="0" fontId="4" fillId="2" borderId="18" xfId="0" applyFont="1" applyFill="1" applyBorder="1" applyAlignment="1">
      <alignment horizontal="center" wrapText="1"/>
    </xf>
    <xf numFmtId="0" fontId="5" fillId="0" borderId="19" xfId="0" applyFont="1" applyBorder="1" applyAlignment="1">
      <alignment vertical="top"/>
    </xf>
    <xf numFmtId="0" fontId="5" fillId="0" borderId="19" xfId="0" applyFont="1" applyBorder="1" applyAlignment="1">
      <alignment vertical="top" wrapText="1"/>
    </xf>
    <xf numFmtId="0" fontId="5" fillId="0" borderId="20" xfId="0" applyFont="1" applyBorder="1" applyAlignment="1">
      <alignment vertical="top" wrapText="1"/>
    </xf>
    <xf numFmtId="10" fontId="5" fillId="0" borderId="19" xfId="0" applyNumberFormat="1" applyFont="1" applyBorder="1" applyAlignment="1">
      <alignment horizontal="left" vertical="top" wrapText="1"/>
    </xf>
    <xf numFmtId="9" fontId="5" fillId="0" borderId="19" xfId="0" applyNumberFormat="1" applyFont="1" applyBorder="1" applyAlignment="1">
      <alignment horizontal="left" vertical="top" wrapText="1"/>
    </xf>
    <xf numFmtId="0" fontId="0" fillId="0" borderId="19" xfId="0" applyBorder="1" applyAlignment="1">
      <alignment horizontal="left" vertical="top" wrapText="1"/>
    </xf>
    <xf numFmtId="10" fontId="5" fillId="0" borderId="20" xfId="0" applyNumberFormat="1" applyFont="1" applyBorder="1" applyAlignment="1">
      <alignment horizontal="left" vertical="top" wrapText="1"/>
    </xf>
    <xf numFmtId="0" fontId="0" fillId="0" borderId="19" xfId="0" applyBorder="1" applyAlignment="1">
      <alignment vertical="top" wrapText="1"/>
    </xf>
    <xf numFmtId="0" fontId="0" fillId="0" borderId="20" xfId="0" applyBorder="1" applyAlignment="1">
      <alignment vertical="top" wrapText="1"/>
    </xf>
    <xf numFmtId="0" fontId="4" fillId="2" borderId="21" xfId="0" applyFont="1" applyFill="1" applyBorder="1" applyAlignment="1">
      <alignment horizontal="center" wrapText="1"/>
    </xf>
    <xf numFmtId="0" fontId="4" fillId="2" borderId="19" xfId="0" applyFont="1" applyFill="1" applyBorder="1" applyAlignment="1">
      <alignment horizontal="center" wrapText="1"/>
    </xf>
    <xf numFmtId="0" fontId="5" fillId="0" borderId="19" xfId="0" applyFont="1" applyFill="1" applyBorder="1" applyAlignment="1">
      <alignment vertical="top"/>
    </xf>
    <xf numFmtId="0" fontId="5" fillId="0" borderId="19" xfId="0" applyFont="1" applyFill="1" applyBorder="1" applyAlignment="1">
      <alignment vertical="top" wrapText="1"/>
    </xf>
    <xf numFmtId="0" fontId="5" fillId="0" borderId="20" xfId="0" applyFont="1" applyFill="1" applyBorder="1" applyAlignment="1">
      <alignment vertical="top" wrapText="1"/>
    </xf>
    <xf numFmtId="0" fontId="5" fillId="0" borderId="14" xfId="0" applyFont="1" applyFill="1" applyBorder="1" applyAlignment="1">
      <alignment vertical="top" wrapText="1"/>
    </xf>
    <xf numFmtId="0" fontId="5" fillId="0" borderId="15" xfId="0" applyFont="1" applyFill="1" applyBorder="1" applyAlignment="1">
      <alignment vertical="top" wrapText="1"/>
    </xf>
    <xf numFmtId="0" fontId="5" fillId="0" borderId="9" xfId="0" applyFont="1" applyFill="1" applyBorder="1" applyAlignment="1">
      <alignment vertical="top" wrapText="1"/>
    </xf>
    <xf numFmtId="0" fontId="5" fillId="0" borderId="0" xfId="0" applyFont="1" applyFill="1" applyBorder="1" applyAlignment="1">
      <alignment vertical="top" wrapText="1"/>
    </xf>
    <xf numFmtId="0" fontId="18" fillId="0" borderId="0" xfId="0" applyFont="1" applyFill="1" applyAlignment="1">
      <alignment vertical="top" wrapText="1"/>
    </xf>
    <xf numFmtId="0" fontId="0" fillId="0" borderId="0" xfId="0" applyFill="1" applyAlignment="1">
      <alignment vertical="top" wrapText="1"/>
    </xf>
    <xf numFmtId="0" fontId="5" fillId="0" borderId="11" xfId="0" applyFont="1" applyFill="1" applyBorder="1" applyAlignment="1">
      <alignment vertical="top" wrapText="1"/>
    </xf>
    <xf numFmtId="0" fontId="16" fillId="2" borderId="0" xfId="0" applyFont="1" applyFill="1" applyAlignment="1">
      <alignment horizontal="center" vertical="center" wrapText="1"/>
    </xf>
    <xf numFmtId="0" fontId="0" fillId="0" borderId="8" xfId="0" applyBorder="1"/>
    <xf numFmtId="0" fontId="5" fillId="0" borderId="0" xfId="0" applyFont="1" applyBorder="1" applyAlignment="1">
      <alignment vertical="top" wrapText="1"/>
    </xf>
    <xf numFmtId="0" fontId="0" fillId="0" borderId="0" xfId="0" applyBorder="1" applyAlignment="1">
      <alignment vertical="top" wrapText="1"/>
    </xf>
    <xf numFmtId="0" fontId="5" fillId="0" borderId="10" xfId="0" applyFont="1" applyFill="1" applyBorder="1" applyAlignment="1">
      <alignment vertical="top" wrapText="1"/>
    </xf>
    <xf numFmtId="0" fontId="5" fillId="0" borderId="18" xfId="0" applyFont="1" applyFill="1" applyBorder="1" applyAlignment="1">
      <alignment vertical="top" wrapText="1"/>
    </xf>
    <xf numFmtId="0" fontId="5" fillId="0" borderId="10" xfId="0" applyFont="1" applyBorder="1" applyAlignment="1">
      <alignment vertical="top" wrapText="1"/>
    </xf>
    <xf numFmtId="0" fontId="5" fillId="0" borderId="18" xfId="0" applyFont="1" applyBorder="1" applyAlignment="1">
      <alignment vertical="top" wrapText="1"/>
    </xf>
    <xf numFmtId="16" fontId="0" fillId="0" borderId="8" xfId="0" quotePrefix="1" applyNumberFormat="1" applyBorder="1" applyAlignment="1">
      <alignment horizontal="center"/>
    </xf>
    <xf numFmtId="0" fontId="0" fillId="0" borderId="8" xfId="0" applyBorder="1" applyAlignment="1">
      <alignment horizontal="center"/>
    </xf>
    <xf numFmtId="0" fontId="0" fillId="0" borderId="8" xfId="0" quotePrefix="1" applyBorder="1" applyAlignment="1">
      <alignment horizontal="center"/>
    </xf>
    <xf numFmtId="0" fontId="7" fillId="0" borderId="19" xfId="0" applyFont="1" applyFill="1" applyBorder="1" applyAlignment="1">
      <alignment vertical="top" wrapText="1"/>
    </xf>
    <xf numFmtId="0" fontId="7" fillId="0" borderId="0" xfId="0" applyFont="1" applyAlignment="1">
      <alignment vertical="top" wrapText="1"/>
    </xf>
    <xf numFmtId="0" fontId="0" fillId="0" borderId="0" xfId="0" applyAlignment="1">
      <alignment vertical="center"/>
    </xf>
    <xf numFmtId="0" fontId="17" fillId="0" borderId="0" xfId="0" applyFont="1" applyAlignment="1">
      <alignment horizontal="left" vertical="top"/>
    </xf>
    <xf numFmtId="0" fontId="0" fillId="0" borderId="18" xfId="0" applyBorder="1" applyAlignment="1">
      <alignment vertical="top" wrapText="1"/>
    </xf>
    <xf numFmtId="17" fontId="0" fillId="0" borderId="19" xfId="0" applyNumberFormat="1" applyBorder="1" applyAlignment="1">
      <alignment horizontal="left" vertical="top" wrapText="1"/>
    </xf>
    <xf numFmtId="0" fontId="0" fillId="0" borderId="0" xfId="0" applyFill="1" applyBorder="1" applyAlignment="1">
      <alignment vertical="top" wrapText="1"/>
    </xf>
    <xf numFmtId="0" fontId="0" fillId="0" borderId="10" xfId="0" applyBorder="1" applyAlignment="1">
      <alignment vertical="top" wrapText="1"/>
    </xf>
    <xf numFmtId="0" fontId="0" fillId="0" borderId="0" xfId="0" applyBorder="1" applyAlignment="1">
      <alignment vertical="top"/>
    </xf>
    <xf numFmtId="0" fontId="5" fillId="0" borderId="22" xfId="0" applyFont="1" applyFill="1" applyBorder="1" applyAlignment="1">
      <alignment vertical="top" wrapText="1"/>
    </xf>
    <xf numFmtId="0" fontId="5" fillId="0" borderId="21" xfId="0" applyFont="1" applyFill="1" applyBorder="1" applyAlignment="1">
      <alignment vertical="top" wrapText="1"/>
    </xf>
    <xf numFmtId="0" fontId="5" fillId="0" borderId="23" xfId="0" applyFont="1" applyFill="1" applyBorder="1" applyAlignment="1">
      <alignment vertical="top" wrapText="1"/>
    </xf>
    <xf numFmtId="0" fontId="5" fillId="0" borderId="22" xfId="0" applyFont="1" applyBorder="1" applyAlignment="1">
      <alignment vertical="top" wrapText="1"/>
    </xf>
    <xf numFmtId="0" fontId="5" fillId="0" borderId="21" xfId="0" applyFont="1" applyBorder="1" applyAlignment="1">
      <alignment vertical="top" wrapText="1"/>
    </xf>
    <xf numFmtId="0" fontId="5" fillId="0" borderId="23" xfId="0" applyFont="1" applyBorder="1" applyAlignment="1">
      <alignment vertical="top" wrapText="1"/>
    </xf>
    <xf numFmtId="0" fontId="0" fillId="0" borderId="22" xfId="0" applyBorder="1" applyAlignment="1">
      <alignment vertical="top" wrapText="1"/>
    </xf>
    <xf numFmtId="17" fontId="0" fillId="0" borderId="19" xfId="0" applyNumberFormat="1" applyBorder="1" applyAlignment="1">
      <alignment horizontal="left" vertical="top"/>
    </xf>
    <xf numFmtId="17" fontId="0" fillId="0" borderId="18" xfId="0" applyNumberFormat="1" applyBorder="1" applyAlignment="1">
      <alignment horizontal="left" vertical="top"/>
    </xf>
    <xf numFmtId="17" fontId="0" fillId="0" borderId="18" xfId="0" applyNumberFormat="1" applyBorder="1" applyAlignment="1">
      <alignment horizontal="left" vertical="top" wrapText="1"/>
    </xf>
    <xf numFmtId="0" fontId="0" fillId="0" borderId="19" xfId="0" applyBorder="1" applyAlignment="1">
      <alignment horizontal="left" vertical="top"/>
    </xf>
    <xf numFmtId="0" fontId="0" fillId="0" borderId="10" xfId="0" applyBorder="1" applyAlignment="1">
      <alignment vertical="top"/>
    </xf>
    <xf numFmtId="17" fontId="0" fillId="0" borderId="20" xfId="0" applyNumberFormat="1" applyBorder="1" applyAlignment="1">
      <alignment horizontal="left" vertical="top" wrapText="1"/>
    </xf>
    <xf numFmtId="17" fontId="0" fillId="0" borderId="20" xfId="0" applyNumberFormat="1" applyBorder="1" applyAlignment="1">
      <alignment horizontal="left" vertical="top"/>
    </xf>
    <xf numFmtId="0" fontId="7" fillId="0" borderId="22" xfId="0" applyFont="1" applyFill="1" applyBorder="1" applyAlignment="1">
      <alignment vertical="top" wrapText="1"/>
    </xf>
    <xf numFmtId="0" fontId="7" fillId="0" borderId="21" xfId="0" applyFont="1" applyFill="1" applyBorder="1" applyAlignment="1">
      <alignment vertical="top" wrapText="1"/>
    </xf>
    <xf numFmtId="0" fontId="5" fillId="0" borderId="24" xfId="0" applyFont="1" applyFill="1" applyBorder="1" applyAlignment="1">
      <alignment vertical="top" wrapText="1"/>
    </xf>
    <xf numFmtId="17" fontId="0" fillId="0" borderId="12" xfId="0" applyNumberFormat="1" applyBorder="1" applyAlignment="1">
      <alignment horizontal="left" vertical="top" wrapText="1"/>
    </xf>
    <xf numFmtId="17" fontId="5" fillId="0" borderId="12" xfId="0" applyNumberFormat="1" applyFont="1" applyBorder="1" applyAlignment="1">
      <alignment horizontal="left" vertical="top" wrapText="1"/>
    </xf>
    <xf numFmtId="17" fontId="5" fillId="0" borderId="17" xfId="0" applyNumberFormat="1" applyFont="1" applyBorder="1" applyAlignment="1">
      <alignment horizontal="left" vertical="top" wrapText="1"/>
    </xf>
    <xf numFmtId="0" fontId="18" fillId="0" borderId="0" xfId="0" applyFont="1" applyFill="1" applyBorder="1" applyAlignment="1">
      <alignment vertical="top" wrapText="1"/>
    </xf>
    <xf numFmtId="0" fontId="0" fillId="0" borderId="18" xfId="0" applyBorder="1" applyAlignment="1">
      <alignment vertical="top"/>
    </xf>
    <xf numFmtId="0" fontId="5" fillId="0" borderId="8" xfId="0" applyFont="1" applyFill="1" applyBorder="1" applyAlignment="1">
      <alignment vertical="top" wrapText="1"/>
    </xf>
    <xf numFmtId="0" fontId="0" fillId="0" borderId="21" xfId="0" applyBorder="1" applyAlignment="1">
      <alignment vertical="top"/>
    </xf>
    <xf numFmtId="0" fontId="0" fillId="0" borderId="23" xfId="0" applyBorder="1" applyAlignment="1">
      <alignment vertical="top"/>
    </xf>
    <xf numFmtId="0" fontId="7" fillId="0" borderId="22" xfId="0" applyFont="1" applyBorder="1" applyAlignment="1">
      <alignment vertical="top"/>
    </xf>
    <xf numFmtId="0" fontId="0" fillId="0" borderId="25" xfId="0" applyBorder="1" applyAlignment="1">
      <alignment vertical="top" wrapText="1"/>
    </xf>
    <xf numFmtId="0" fontId="7" fillId="0" borderId="22" xfId="0" applyFont="1" applyBorder="1" applyAlignment="1">
      <alignment vertical="top" wrapText="1"/>
    </xf>
    <xf numFmtId="0" fontId="7" fillId="0" borderId="21" xfId="0" applyFont="1" applyBorder="1" applyAlignment="1">
      <alignment vertical="top" wrapText="1"/>
    </xf>
    <xf numFmtId="0" fontId="7" fillId="0" borderId="19" xfId="0" applyFont="1" applyBorder="1" applyAlignment="1">
      <alignment vertical="top" wrapText="1"/>
    </xf>
    <xf numFmtId="0" fontId="7" fillId="0" borderId="18" xfId="0" applyFont="1" applyBorder="1" applyAlignment="1">
      <alignment vertical="top" wrapText="1"/>
    </xf>
    <xf numFmtId="0" fontId="7" fillId="0" borderId="20" xfId="0" applyFont="1" applyBorder="1" applyAlignment="1">
      <alignment vertical="top" wrapText="1"/>
    </xf>
    <xf numFmtId="0" fontId="7" fillId="0" borderId="23" xfId="0" applyFont="1" applyBorder="1" applyAlignment="1">
      <alignment vertical="top" wrapText="1"/>
    </xf>
    <xf numFmtId="0" fontId="7" fillId="0" borderId="21" xfId="0" applyFont="1" applyBorder="1" applyAlignment="1">
      <alignment vertical="top"/>
    </xf>
    <xf numFmtId="0" fontId="7" fillId="0" borderId="0" xfId="0" applyFont="1" applyBorder="1" applyAlignment="1">
      <alignment horizontal="left" vertical="top"/>
    </xf>
    <xf numFmtId="0" fontId="7" fillId="0" borderId="0" xfId="0" applyFont="1" applyBorder="1" applyAlignment="1">
      <alignment vertical="top" wrapText="1"/>
    </xf>
    <xf numFmtId="0" fontId="5" fillId="0" borderId="17" xfId="0" applyFont="1" applyFill="1" applyBorder="1" applyAlignment="1">
      <alignment vertical="top" wrapText="1"/>
    </xf>
    <xf numFmtId="0" fontId="7" fillId="0" borderId="19" xfId="0" applyFont="1" applyBorder="1" applyAlignment="1">
      <alignment horizontal="left" vertical="top" wrapText="1"/>
    </xf>
    <xf numFmtId="0" fontId="7" fillId="0" borderId="10" xfId="0" applyFont="1" applyBorder="1" applyAlignment="1">
      <alignment horizontal="left" vertical="top"/>
    </xf>
    <xf numFmtId="0" fontId="7" fillId="0" borderId="12" xfId="0" applyFont="1" applyBorder="1" applyAlignment="1">
      <alignment horizontal="left" vertical="top" wrapText="1"/>
    </xf>
    <xf numFmtId="0" fontId="5" fillId="0" borderId="19" xfId="0" applyFont="1" applyBorder="1" applyAlignment="1">
      <alignment horizontal="left" vertical="top" wrapText="1"/>
    </xf>
    <xf numFmtId="0" fontId="7" fillId="0" borderId="20" xfId="0" applyFont="1" applyBorder="1" applyAlignment="1">
      <alignment horizontal="left" vertical="top" wrapText="1"/>
    </xf>
    <xf numFmtId="0" fontId="7" fillId="0" borderId="13" xfId="0" applyFont="1" applyBorder="1" applyAlignment="1">
      <alignment horizontal="left" vertical="top" wrapText="1"/>
    </xf>
    <xf numFmtId="0" fontId="7" fillId="0" borderId="11" xfId="0" applyFont="1" applyBorder="1" applyAlignment="1">
      <alignment horizontal="left" vertical="top"/>
    </xf>
    <xf numFmtId="0" fontId="0" fillId="0" borderId="9" xfId="0" applyBorder="1" applyAlignment="1">
      <alignment vertical="top" wrapText="1"/>
    </xf>
    <xf numFmtId="10" fontId="5" fillId="4" borderId="19" xfId="0" applyNumberFormat="1" applyFont="1" applyFill="1" applyBorder="1" applyAlignment="1">
      <alignment horizontal="left" vertical="top" wrapText="1"/>
    </xf>
    <xf numFmtId="0" fontId="5" fillId="4" borderId="0" xfId="0" applyFont="1" applyFill="1" applyBorder="1" applyAlignment="1">
      <alignment vertical="top" wrapText="1"/>
    </xf>
    <xf numFmtId="0" fontId="5" fillId="4" borderId="19" xfId="0" applyFont="1" applyFill="1" applyBorder="1" applyAlignment="1">
      <alignment vertical="top" wrapText="1"/>
    </xf>
    <xf numFmtId="0" fontId="0" fillId="4" borderId="0" xfId="0" applyFill="1" applyBorder="1" applyAlignment="1">
      <alignment vertical="top" wrapText="1"/>
    </xf>
    <xf numFmtId="0" fontId="7" fillId="4" borderId="22" xfId="0" applyFont="1" applyFill="1" applyBorder="1" applyAlignment="1">
      <alignment vertical="top" wrapText="1"/>
    </xf>
    <xf numFmtId="0" fontId="0" fillId="4" borderId="8" xfId="0" applyFill="1" applyBorder="1" applyAlignment="1">
      <alignment vertical="top" wrapText="1"/>
    </xf>
    <xf numFmtId="10" fontId="5" fillId="4" borderId="18" xfId="0" applyNumberFormat="1" applyFont="1" applyFill="1" applyBorder="1" applyAlignment="1">
      <alignment horizontal="left" vertical="top" wrapText="1"/>
    </xf>
    <xf numFmtId="0" fontId="5" fillId="4" borderId="10" xfId="0" applyFont="1" applyFill="1" applyBorder="1" applyAlignment="1">
      <alignment vertical="top" wrapText="1"/>
    </xf>
    <xf numFmtId="0" fontId="5" fillId="4" borderId="18" xfId="0" applyFont="1" applyFill="1" applyBorder="1" applyAlignment="1">
      <alignment vertical="top" wrapText="1"/>
    </xf>
    <xf numFmtId="0" fontId="0" fillId="4" borderId="18" xfId="0" applyFill="1" applyBorder="1" applyAlignment="1">
      <alignment vertical="top" wrapText="1"/>
    </xf>
    <xf numFmtId="0" fontId="7" fillId="4" borderId="21" xfId="0" applyFont="1" applyFill="1" applyBorder="1" applyAlignment="1">
      <alignment vertical="top" wrapText="1"/>
    </xf>
    <xf numFmtId="0" fontId="5" fillId="5" borderId="0" xfId="0" applyFont="1" applyFill="1" applyBorder="1" applyAlignment="1">
      <alignment vertical="top" wrapText="1"/>
    </xf>
    <xf numFmtId="0" fontId="5" fillId="5" borderId="19" xfId="0" applyFont="1" applyFill="1" applyBorder="1" applyAlignment="1">
      <alignment vertical="top" wrapText="1"/>
    </xf>
    <xf numFmtId="0" fontId="5" fillId="5" borderId="22" xfId="0" applyFont="1" applyFill="1" applyBorder="1" applyAlignment="1">
      <alignment vertical="top" wrapText="1"/>
    </xf>
    <xf numFmtId="0" fontId="0" fillId="5" borderId="0" xfId="0" applyFill="1" applyBorder="1" applyAlignment="1">
      <alignment vertical="top" wrapText="1"/>
    </xf>
    <xf numFmtId="0" fontId="5" fillId="5" borderId="10" xfId="0" applyFont="1" applyFill="1" applyBorder="1" applyAlignment="1">
      <alignment vertical="top" wrapText="1"/>
    </xf>
    <xf numFmtId="0" fontId="5" fillId="5" borderId="18" xfId="0" applyFont="1" applyFill="1" applyBorder="1" applyAlignment="1">
      <alignment vertical="top" wrapText="1"/>
    </xf>
    <xf numFmtId="0" fontId="0" fillId="5" borderId="18" xfId="0" applyFill="1" applyBorder="1" applyAlignment="1">
      <alignment vertical="top" wrapText="1"/>
    </xf>
    <xf numFmtId="0" fontId="0" fillId="6" borderId="0" xfId="0" applyFill="1" applyBorder="1" applyAlignment="1">
      <alignment vertical="top" wrapText="1"/>
    </xf>
    <xf numFmtId="0" fontId="5" fillId="6" borderId="18" xfId="0" applyFont="1" applyFill="1" applyBorder="1" applyAlignment="1">
      <alignment vertical="top" wrapText="1"/>
    </xf>
    <xf numFmtId="0" fontId="0" fillId="6" borderId="18" xfId="0" applyFill="1" applyBorder="1" applyAlignment="1">
      <alignment vertical="top" wrapText="1"/>
    </xf>
    <xf numFmtId="0" fontId="7" fillId="0" borderId="18" xfId="0" applyFont="1" applyFill="1" applyBorder="1" applyAlignment="1">
      <alignment vertical="top" wrapText="1"/>
    </xf>
    <xf numFmtId="0" fontId="7" fillId="0" borderId="20" xfId="0" applyFont="1" applyFill="1" applyBorder="1" applyAlignment="1">
      <alignment vertical="top" wrapText="1"/>
    </xf>
    <xf numFmtId="10" fontId="5" fillId="4" borderId="27" xfId="0" applyNumberFormat="1" applyFont="1" applyFill="1" applyBorder="1" applyAlignment="1">
      <alignment horizontal="left" vertical="top" wrapText="1"/>
    </xf>
    <xf numFmtId="0" fontId="5" fillId="4" borderId="28" xfId="0" applyFont="1" applyFill="1" applyBorder="1" applyAlignment="1">
      <alignment vertical="top" wrapText="1"/>
    </xf>
    <xf numFmtId="0" fontId="5" fillId="4" borderId="27" xfId="0" applyFont="1" applyFill="1" applyBorder="1" applyAlignment="1">
      <alignment vertical="top" wrapText="1"/>
    </xf>
    <xf numFmtId="0" fontId="0" fillId="4" borderId="28" xfId="0" applyFill="1" applyBorder="1" applyAlignment="1">
      <alignment vertical="top" wrapText="1"/>
    </xf>
    <xf numFmtId="0" fontId="7" fillId="4" borderId="29" xfId="0" applyFont="1" applyFill="1" applyBorder="1" applyAlignment="1">
      <alignment vertical="top" wrapText="1"/>
    </xf>
    <xf numFmtId="0" fontId="0" fillId="4" borderId="0" xfId="0" applyFill="1" applyAlignment="1">
      <alignment vertical="top" wrapText="1"/>
    </xf>
    <xf numFmtId="0" fontId="0" fillId="4" borderId="10" xfId="0" applyFill="1" applyBorder="1" applyAlignment="1">
      <alignment vertical="top" wrapText="1"/>
    </xf>
    <xf numFmtId="0" fontId="5" fillId="4" borderId="22" xfId="0" applyFont="1" applyFill="1" applyBorder="1" applyAlignment="1">
      <alignment vertical="top" wrapText="1"/>
    </xf>
    <xf numFmtId="0" fontId="0" fillId="4" borderId="19" xfId="0" applyFill="1" applyBorder="1" applyAlignment="1">
      <alignment vertical="top" wrapText="1"/>
    </xf>
    <xf numFmtId="0" fontId="0" fillId="4" borderId="19" xfId="0" applyFill="1" applyBorder="1" applyAlignment="1">
      <alignment horizontal="left" vertical="top" wrapText="1"/>
    </xf>
    <xf numFmtId="0" fontId="5" fillId="4" borderId="8" xfId="0" applyFont="1" applyFill="1" applyBorder="1" applyAlignment="1">
      <alignment horizontal="left" vertical="top" wrapText="1"/>
    </xf>
    <xf numFmtId="0" fontId="0" fillId="4" borderId="18" xfId="0" applyFill="1" applyBorder="1" applyAlignment="1">
      <alignment horizontal="left" vertical="top" wrapText="1"/>
    </xf>
    <xf numFmtId="0" fontId="7" fillId="4" borderId="18" xfId="0" applyFont="1" applyFill="1" applyBorder="1" applyAlignment="1">
      <alignment vertical="top" wrapText="1"/>
    </xf>
    <xf numFmtId="10" fontId="5" fillId="4" borderId="20" xfId="0" applyNumberFormat="1" applyFont="1" applyFill="1" applyBorder="1" applyAlignment="1">
      <alignment horizontal="left" vertical="top" wrapText="1"/>
    </xf>
    <xf numFmtId="0" fontId="5" fillId="4" borderId="11" xfId="0" applyFont="1" applyFill="1" applyBorder="1" applyAlignment="1">
      <alignment vertical="top" wrapText="1"/>
    </xf>
    <xf numFmtId="0" fontId="5" fillId="4" borderId="20" xfId="0" applyFont="1" applyFill="1" applyBorder="1" applyAlignment="1">
      <alignment vertical="top" wrapText="1"/>
    </xf>
    <xf numFmtId="0" fontId="7" fillId="4" borderId="20" xfId="0" applyFont="1" applyFill="1" applyBorder="1" applyAlignment="1">
      <alignment vertical="top" wrapText="1"/>
    </xf>
    <xf numFmtId="0" fontId="5" fillId="5" borderId="12" xfId="0" applyFont="1" applyFill="1" applyBorder="1" applyAlignment="1">
      <alignment vertical="top" wrapText="1"/>
    </xf>
    <xf numFmtId="0" fontId="0" fillId="5" borderId="19" xfId="0" applyFill="1" applyBorder="1" applyAlignment="1">
      <alignment horizontal="left" vertical="top"/>
    </xf>
    <xf numFmtId="0" fontId="0" fillId="5" borderId="0" xfId="0" applyFill="1" applyBorder="1" applyAlignment="1">
      <alignment vertical="top"/>
    </xf>
    <xf numFmtId="0" fontId="0" fillId="5" borderId="0" xfId="0" applyFill="1" applyAlignment="1">
      <alignment vertical="top" wrapText="1"/>
    </xf>
    <xf numFmtId="17" fontId="0" fillId="5" borderId="18" xfId="0" applyNumberFormat="1" applyFill="1" applyBorder="1" applyAlignment="1">
      <alignment horizontal="left" vertical="top" wrapText="1"/>
    </xf>
    <xf numFmtId="0" fontId="5" fillId="5" borderId="21" xfId="0" applyFont="1" applyFill="1" applyBorder="1" applyAlignment="1">
      <alignment vertical="top" wrapText="1"/>
    </xf>
    <xf numFmtId="17" fontId="0" fillId="5" borderId="19" xfId="0" applyNumberFormat="1" applyFill="1" applyBorder="1" applyAlignment="1">
      <alignment horizontal="left" vertical="top" wrapText="1"/>
    </xf>
    <xf numFmtId="0" fontId="0" fillId="5" borderId="10" xfId="0" applyFill="1" applyBorder="1" applyAlignment="1">
      <alignment vertical="top"/>
    </xf>
    <xf numFmtId="0" fontId="5" fillId="5" borderId="20" xfId="0" applyFont="1" applyFill="1" applyBorder="1" applyAlignment="1">
      <alignment vertical="top" wrapText="1"/>
    </xf>
    <xf numFmtId="0" fontId="5" fillId="5" borderId="11" xfId="0" applyFont="1" applyFill="1" applyBorder="1" applyAlignment="1">
      <alignment vertical="top" wrapText="1"/>
    </xf>
    <xf numFmtId="17" fontId="0" fillId="5" borderId="20" xfId="0" applyNumberFormat="1" applyFill="1" applyBorder="1" applyAlignment="1">
      <alignment horizontal="left" vertical="top" wrapText="1"/>
    </xf>
    <xf numFmtId="0" fontId="0" fillId="5" borderId="11" xfId="0" applyFill="1" applyBorder="1" applyAlignment="1">
      <alignment vertical="top"/>
    </xf>
    <xf numFmtId="0" fontId="5" fillId="5" borderId="23" xfId="0" applyFont="1" applyFill="1" applyBorder="1" applyAlignment="1">
      <alignment vertical="top" wrapText="1"/>
    </xf>
    <xf numFmtId="0" fontId="5" fillId="3" borderId="19" xfId="0" applyFont="1" applyFill="1" applyBorder="1" applyAlignment="1">
      <alignment vertical="top"/>
    </xf>
    <xf numFmtId="0" fontId="5" fillId="3" borderId="0" xfId="0" applyFont="1" applyFill="1" applyBorder="1" applyAlignment="1">
      <alignment vertical="top"/>
    </xf>
    <xf numFmtId="0" fontId="5" fillId="3" borderId="22" xfId="0" applyFont="1" applyFill="1" applyBorder="1" applyAlignment="1">
      <alignment vertical="top" wrapText="1"/>
    </xf>
    <xf numFmtId="0" fontId="7" fillId="3" borderId="22" xfId="0" applyFont="1" applyFill="1" applyBorder="1" applyAlignment="1">
      <alignment vertical="top"/>
    </xf>
    <xf numFmtId="0" fontId="0" fillId="3" borderId="18" xfId="0" applyFill="1" applyBorder="1" applyAlignment="1">
      <alignment vertical="top" wrapText="1"/>
    </xf>
    <xf numFmtId="0" fontId="0" fillId="3" borderId="0" xfId="0" applyFill="1" applyBorder="1" applyAlignment="1">
      <alignment vertical="top"/>
    </xf>
    <xf numFmtId="0" fontId="0" fillId="3" borderId="0" xfId="0" applyFill="1" applyAlignment="1">
      <alignment vertical="top"/>
    </xf>
    <xf numFmtId="0" fontId="5" fillId="3" borderId="18" xfId="0" applyFont="1" applyFill="1" applyBorder="1" applyAlignment="1">
      <alignment vertical="top"/>
    </xf>
    <xf numFmtId="0" fontId="5" fillId="3" borderId="10" xfId="0" applyFont="1" applyFill="1" applyBorder="1" applyAlignment="1">
      <alignment vertical="top"/>
    </xf>
    <xf numFmtId="0" fontId="5" fillId="3" borderId="21" xfId="0" applyFont="1" applyFill="1" applyBorder="1" applyAlignment="1">
      <alignment vertical="top" wrapText="1"/>
    </xf>
    <xf numFmtId="0" fontId="7" fillId="3" borderId="18" xfId="0" applyFont="1" applyFill="1" applyBorder="1" applyAlignment="1">
      <alignment vertical="top"/>
    </xf>
    <xf numFmtId="0" fontId="5" fillId="3" borderId="20" xfId="0" applyFont="1" applyFill="1" applyBorder="1" applyAlignment="1">
      <alignment vertical="top"/>
    </xf>
    <xf numFmtId="0" fontId="5" fillId="3" borderId="11" xfId="0" applyFont="1" applyFill="1" applyBorder="1" applyAlignment="1">
      <alignment vertical="top"/>
    </xf>
    <xf numFmtId="0" fontId="5" fillId="3" borderId="23" xfId="0" applyFont="1" applyFill="1" applyBorder="1" applyAlignment="1">
      <alignment vertical="top" wrapText="1"/>
    </xf>
    <xf numFmtId="0" fontId="7" fillId="3" borderId="20" xfId="0" applyFont="1" applyFill="1" applyBorder="1" applyAlignment="1">
      <alignment vertical="top"/>
    </xf>
    <xf numFmtId="0" fontId="0" fillId="3" borderId="25" xfId="0" applyFill="1" applyBorder="1" applyAlignment="1">
      <alignment vertical="top" wrapText="1"/>
    </xf>
    <xf numFmtId="0" fontId="5" fillId="6" borderId="30" xfId="0" applyFont="1" applyFill="1" applyBorder="1" applyAlignment="1">
      <alignment vertical="top" wrapText="1"/>
    </xf>
    <xf numFmtId="0" fontId="5" fillId="6" borderId="31" xfId="0" applyFont="1" applyFill="1" applyBorder="1" applyAlignment="1">
      <alignment vertical="top" wrapText="1"/>
    </xf>
    <xf numFmtId="0" fontId="7" fillId="6" borderId="32" xfId="0" applyFont="1" applyFill="1" applyBorder="1" applyAlignment="1">
      <alignment vertical="top" wrapText="1"/>
    </xf>
    <xf numFmtId="0" fontId="0" fillId="6" borderId="0" xfId="0" applyFill="1" applyAlignment="1">
      <alignment vertical="top" wrapText="1"/>
    </xf>
    <xf numFmtId="0" fontId="5" fillId="6" borderId="20" xfId="0" applyFont="1" applyFill="1" applyBorder="1" applyAlignment="1">
      <alignment vertical="top" wrapText="1"/>
    </xf>
    <xf numFmtId="0" fontId="5" fillId="6" borderId="11" xfId="0" applyFont="1" applyFill="1" applyBorder="1" applyAlignment="1">
      <alignment vertical="top" wrapText="1"/>
    </xf>
    <xf numFmtId="0" fontId="7" fillId="6" borderId="20" xfId="0" applyFont="1" applyFill="1" applyBorder="1" applyAlignment="1">
      <alignment vertical="top" wrapText="1"/>
    </xf>
    <xf numFmtId="0" fontId="7" fillId="6" borderId="23" xfId="0" applyFont="1" applyFill="1" applyBorder="1" applyAlignment="1">
      <alignment vertical="top" wrapText="1"/>
    </xf>
    <xf numFmtId="0" fontId="4" fillId="2" borderId="8"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7" fillId="0" borderId="9" xfId="0" applyFont="1" applyFill="1" applyBorder="1" applyAlignment="1">
      <alignment vertical="top" wrapText="1"/>
    </xf>
    <xf numFmtId="0" fontId="7" fillId="5" borderId="19" xfId="0" applyFont="1" applyFill="1" applyBorder="1" applyAlignment="1">
      <alignment vertical="top" wrapText="1"/>
    </xf>
    <xf numFmtId="0" fontId="7" fillId="5" borderId="18" xfId="0" applyFont="1" applyFill="1" applyBorder="1" applyAlignment="1">
      <alignment vertical="top" wrapText="1"/>
    </xf>
    <xf numFmtId="0" fontId="7" fillId="5" borderId="9" xfId="0" applyFont="1" applyFill="1" applyBorder="1" applyAlignment="1">
      <alignment vertical="top" wrapText="1"/>
    </xf>
    <xf numFmtId="0" fontId="5" fillId="5" borderId="19" xfId="0" applyFont="1" applyFill="1" applyBorder="1" applyAlignment="1">
      <alignment horizontal="left" vertical="top" wrapText="1"/>
    </xf>
    <xf numFmtId="0" fontId="7" fillId="5" borderId="20" xfId="0" applyFont="1" applyFill="1" applyBorder="1" applyAlignment="1">
      <alignment vertical="top" wrapText="1"/>
    </xf>
    <xf numFmtId="0" fontId="7" fillId="3" borderId="19" xfId="0" applyFont="1" applyFill="1" applyBorder="1" applyAlignment="1">
      <alignment vertical="top" wrapText="1"/>
    </xf>
    <xf numFmtId="0" fontId="7" fillId="3" borderId="18" xfId="0" applyFont="1" applyFill="1" applyBorder="1" applyAlignment="1">
      <alignment vertical="top" wrapText="1"/>
    </xf>
    <xf numFmtId="0" fontId="7" fillId="3" borderId="20" xfId="0" applyFont="1" applyFill="1" applyBorder="1" applyAlignment="1">
      <alignment vertical="top" wrapText="1"/>
    </xf>
    <xf numFmtId="0" fontId="7" fillId="6" borderId="30" xfId="0" applyFont="1" applyFill="1" applyBorder="1" applyAlignment="1">
      <alignment vertical="top" wrapText="1"/>
    </xf>
    <xf numFmtId="0" fontId="5" fillId="6" borderId="19" xfId="0" applyFont="1" applyFill="1" applyBorder="1" applyAlignment="1">
      <alignment horizontal="left" vertical="top" wrapText="1"/>
    </xf>
    <xf numFmtId="0" fontId="7" fillId="4" borderId="27" xfId="0" applyFont="1" applyFill="1" applyBorder="1" applyAlignment="1">
      <alignment vertical="top" wrapText="1"/>
    </xf>
    <xf numFmtId="0" fontId="7" fillId="4" borderId="19" xfId="0" applyFont="1" applyFill="1" applyBorder="1" applyAlignment="1">
      <alignment vertical="top" wrapText="1"/>
    </xf>
    <xf numFmtId="0" fontId="7" fillId="0" borderId="18" xfId="0" applyFont="1" applyBorder="1" applyAlignment="1">
      <alignment horizontal="left" vertical="top" wrapText="1"/>
    </xf>
    <xf numFmtId="0" fontId="7" fillId="0" borderId="17" xfId="0" applyFont="1" applyBorder="1" applyAlignment="1">
      <alignment horizontal="left" vertical="top" wrapText="1"/>
    </xf>
    <xf numFmtId="0" fontId="0" fillId="0" borderId="0" xfId="0" applyFill="1" applyAlignment="1">
      <alignment wrapText="1"/>
    </xf>
    <xf numFmtId="0" fontId="0" fillId="0" borderId="0" xfId="0" applyAlignment="1">
      <alignment wrapText="1"/>
    </xf>
    <xf numFmtId="0" fontId="0" fillId="0" borderId="0" xfId="0" applyBorder="1" applyAlignment="1">
      <alignment horizontal="left" vertical="center" wrapText="1"/>
    </xf>
    <xf numFmtId="0" fontId="0" fillId="0" borderId="0" xfId="0" applyAlignment="1">
      <alignment horizontal="left" wrapText="1"/>
    </xf>
    <xf numFmtId="0" fontId="5" fillId="0" borderId="0" xfId="0" applyFont="1" applyAlignment="1">
      <alignment wrapText="1"/>
    </xf>
    <xf numFmtId="0" fontId="0" fillId="0" borderId="7" xfId="0" applyBorder="1" applyAlignment="1">
      <alignment vertical="center" wrapText="1"/>
    </xf>
    <xf numFmtId="0" fontId="0" fillId="0" borderId="5" xfId="0" applyBorder="1" applyAlignment="1">
      <alignment wrapText="1"/>
    </xf>
    <xf numFmtId="0" fontId="0" fillId="0" borderId="6" xfId="0" applyBorder="1" applyAlignment="1">
      <alignment wrapText="1"/>
    </xf>
    <xf numFmtId="0" fontId="0" fillId="0" borderId="0" xfId="0" applyAlignment="1">
      <alignment horizontal="left" vertical="justify" wrapText="1"/>
    </xf>
    <xf numFmtId="0" fontId="0" fillId="0" borderId="0" xfId="0" applyAlignment="1">
      <alignment horizontal="left"/>
    </xf>
    <xf numFmtId="0" fontId="4" fillId="7" borderId="7" xfId="0" applyFont="1" applyFill="1" applyBorder="1" applyAlignment="1">
      <alignment horizontal="center" vertical="center"/>
    </xf>
    <xf numFmtId="0" fontId="4" fillId="7" borderId="6" xfId="0" applyFont="1" applyFill="1" applyBorder="1" applyAlignment="1">
      <alignment horizontal="center" vertical="center"/>
    </xf>
    <xf numFmtId="0" fontId="4" fillId="2" borderId="0" xfId="0" applyFont="1" applyFill="1" applyAlignment="1">
      <alignment horizontal="center" vertical="center" wrapText="1"/>
    </xf>
    <xf numFmtId="0" fontId="4" fillId="2" borderId="26" xfId="0" applyFont="1" applyFill="1" applyBorder="1" applyAlignment="1">
      <alignment horizontal="center" vertical="center" wrapText="1"/>
    </xf>
    <xf numFmtId="0" fontId="0" fillId="0" borderId="0" xfId="0" applyAlignment="1">
      <alignment horizontal="center"/>
    </xf>
    <xf numFmtId="0" fontId="0" fillId="0" borderId="2" xfId="0" applyBorder="1" applyAlignment="1">
      <alignment horizontal="center" wrapText="1"/>
    </xf>
    <xf numFmtId="0" fontId="0" fillId="0" borderId="4" xfId="0" applyBorder="1" applyAlignment="1">
      <alignment horizont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561975</xdr:colOff>
      <xdr:row>2</xdr:row>
      <xdr:rowOff>38100</xdr:rowOff>
    </xdr:from>
    <xdr:to>
      <xdr:col>12</xdr:col>
      <xdr:colOff>390525</xdr:colOff>
      <xdr:row>13</xdr:row>
      <xdr:rowOff>38100</xdr:rowOff>
    </xdr:to>
    <xdr:pic>
      <xdr:nvPicPr>
        <xdr:cNvPr id="1025" name="Picture 1">
          <a:extLst>
            <a:ext uri="{FF2B5EF4-FFF2-40B4-BE49-F238E27FC236}">
              <a16:creationId xmlns:a16="http://schemas.microsoft.com/office/drawing/2014/main" id="{F1D1C881-6170-6BF4-B8BC-7D08B6977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9225" y="438150"/>
          <a:ext cx="5314950" cy="3600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ClickInTradingLiquid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ClickInTradingProducts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duct Types"/>
      <sheetName val="Liquids"/>
      <sheetName val="NordicPower"/>
      <sheetName val="Languages"/>
      <sheetName val="UKGas"/>
      <sheetName val="UKPower"/>
      <sheetName val="ContPower"/>
      <sheetName val="IberianPower"/>
      <sheetName val="ContGas"/>
      <sheetName val="Coal"/>
      <sheetName val="Weather"/>
      <sheetName val="MC Weather"/>
      <sheetName val="DatabaseTABLES"/>
      <sheetName val="PTLong"/>
    </sheetNames>
    <sheetDataSet>
      <sheetData sheetId="0" refreshError="1"/>
      <sheetData sheetId="1" refreshError="1"/>
      <sheetData sheetId="2" refreshError="1"/>
      <sheetData sheetId="3" refreshError="1"/>
      <sheetData sheetId="4" refreshError="1">
        <row r="69">
          <cell r="D69" t="str">
            <v>United States Dollar</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duct Types"/>
      <sheetName val="UKGas"/>
      <sheetName val="LongDescriptions"/>
      <sheetName val="Liquids"/>
      <sheetName val="IberianPower"/>
      <sheetName val="Weather"/>
      <sheetName val="Languages"/>
      <sheetName val="ContGas"/>
      <sheetName val="UKPower"/>
      <sheetName val="ContPower"/>
      <sheetName val="NordicPower"/>
      <sheetName val="Coal"/>
      <sheetName val="MC Weather"/>
      <sheetName val="Latency"/>
      <sheetName val="PTLong"/>
    </sheetNames>
    <sheetDataSet>
      <sheetData sheetId="0" refreshError="1"/>
      <sheetData sheetId="1">
        <row r="70">
          <cell r="D70" t="str">
            <v>United States Dollars</v>
          </cell>
        </row>
      </sheetData>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topLeftCell="A44" workbookViewId="0">
      <selection activeCell="C55" sqref="C55"/>
    </sheetView>
  </sheetViews>
  <sheetFormatPr defaultRowHeight="12.75" x14ac:dyDescent="0.2"/>
  <cols>
    <col min="1" max="1" width="17.28515625" style="125" customWidth="1"/>
    <col min="2" max="2" width="12.85546875" style="125" customWidth="1"/>
    <col min="3" max="3" width="15.7109375" style="125" customWidth="1"/>
    <col min="4" max="4" width="10.42578125" style="125" customWidth="1"/>
    <col min="5" max="5" width="13.42578125" style="125" customWidth="1"/>
    <col min="6" max="6" width="14.140625" style="125" customWidth="1"/>
    <col min="7" max="7" width="13.7109375" style="125" customWidth="1"/>
    <col min="8" max="8" width="21" style="118" customWidth="1"/>
    <col min="9" max="9" width="19.5703125" style="125" customWidth="1"/>
    <col min="10" max="16384" width="9.140625" style="125"/>
  </cols>
  <sheetData>
    <row r="1" spans="1:9" customFormat="1" ht="18.75" x14ac:dyDescent="0.3">
      <c r="A1" s="23" t="s">
        <v>201</v>
      </c>
      <c r="H1" s="118"/>
    </row>
    <row r="2" spans="1:9" customFormat="1" ht="27.75" customHeight="1" x14ac:dyDescent="0.2">
      <c r="A2" s="136" t="s">
        <v>207</v>
      </c>
      <c r="B2" s="97" t="s">
        <v>308</v>
      </c>
      <c r="C2" s="138" t="s">
        <v>208</v>
      </c>
      <c r="D2" s="97" t="s">
        <v>209</v>
      </c>
      <c r="E2" s="138" t="s">
        <v>210</v>
      </c>
      <c r="F2" s="100" t="s">
        <v>211</v>
      </c>
      <c r="G2" s="149" t="s">
        <v>212</v>
      </c>
      <c r="H2" s="100" t="s">
        <v>571</v>
      </c>
      <c r="I2" s="148" t="s">
        <v>213</v>
      </c>
    </row>
    <row r="3" spans="1:9" s="157" customFormat="1" ht="25.5" customHeight="1" x14ac:dyDescent="0.2">
      <c r="A3" s="153" t="s">
        <v>648</v>
      </c>
      <c r="B3" s="154" t="s">
        <v>304</v>
      </c>
      <c r="C3" s="155" t="s">
        <v>218</v>
      </c>
      <c r="D3" s="154" t="s">
        <v>519</v>
      </c>
      <c r="E3" s="155" t="s">
        <v>508</v>
      </c>
      <c r="F3" s="156" t="s">
        <v>309</v>
      </c>
      <c r="G3" s="151" t="s">
        <v>311</v>
      </c>
      <c r="H3" s="119" t="s">
        <v>195</v>
      </c>
      <c r="I3" s="155" t="s">
        <v>305</v>
      </c>
    </row>
    <row r="4" spans="1:9" s="157" customFormat="1" ht="25.5" customHeight="1" x14ac:dyDescent="0.2">
      <c r="A4" s="127" t="s">
        <v>648</v>
      </c>
      <c r="B4" s="156" t="s">
        <v>304</v>
      </c>
      <c r="C4" s="151" t="s">
        <v>218</v>
      </c>
      <c r="D4" s="156" t="s">
        <v>519</v>
      </c>
      <c r="E4" s="151" t="s">
        <v>509</v>
      </c>
      <c r="F4" s="156" t="s">
        <v>309</v>
      </c>
      <c r="G4" s="151" t="s">
        <v>311</v>
      </c>
      <c r="H4" s="119" t="s">
        <v>195</v>
      </c>
      <c r="I4" s="151" t="s">
        <v>305</v>
      </c>
    </row>
    <row r="5" spans="1:9" s="158" customFormat="1" ht="25.5" customHeight="1" x14ac:dyDescent="0.2">
      <c r="A5" s="127" t="s">
        <v>648</v>
      </c>
      <c r="B5" s="156" t="s">
        <v>304</v>
      </c>
      <c r="C5" s="151" t="s">
        <v>218</v>
      </c>
      <c r="D5" s="156" t="s">
        <v>520</v>
      </c>
      <c r="E5" s="151" t="s">
        <v>214</v>
      </c>
      <c r="F5" s="156" t="s">
        <v>215</v>
      </c>
      <c r="G5" s="151" t="s">
        <v>311</v>
      </c>
      <c r="H5" s="119" t="s">
        <v>195</v>
      </c>
      <c r="I5" s="151" t="s">
        <v>306</v>
      </c>
    </row>
    <row r="6" spans="1:9" s="158" customFormat="1" ht="25.5" customHeight="1" x14ac:dyDescent="0.2">
      <c r="A6" s="127" t="s">
        <v>648</v>
      </c>
      <c r="B6" s="156" t="s">
        <v>304</v>
      </c>
      <c r="C6" s="151" t="s">
        <v>218</v>
      </c>
      <c r="D6" s="156" t="s">
        <v>520</v>
      </c>
      <c r="E6" s="151" t="s">
        <v>509</v>
      </c>
      <c r="F6" s="156" t="s">
        <v>215</v>
      </c>
      <c r="G6" s="151" t="s">
        <v>311</v>
      </c>
      <c r="H6" s="119" t="s">
        <v>195</v>
      </c>
      <c r="I6" s="151" t="s">
        <v>306</v>
      </c>
    </row>
    <row r="7" spans="1:9" s="158" customFormat="1" ht="25.5" customHeight="1" x14ac:dyDescent="0.2">
      <c r="A7" s="127" t="s">
        <v>648</v>
      </c>
      <c r="B7" s="156" t="s">
        <v>304</v>
      </c>
      <c r="C7" s="151" t="s">
        <v>218</v>
      </c>
      <c r="D7" s="156" t="s">
        <v>520</v>
      </c>
      <c r="E7" s="151" t="s">
        <v>307</v>
      </c>
      <c r="F7" s="156" t="s">
        <v>215</v>
      </c>
      <c r="G7" s="151" t="s">
        <v>311</v>
      </c>
      <c r="H7" s="119" t="s">
        <v>195</v>
      </c>
      <c r="I7" s="151" t="s">
        <v>306</v>
      </c>
    </row>
    <row r="8" spans="1:9" s="158" customFormat="1" ht="25.5" customHeight="1" thickBot="1" x14ac:dyDescent="0.25">
      <c r="A8" s="130" t="s">
        <v>648</v>
      </c>
      <c r="B8" s="159" t="s">
        <v>304</v>
      </c>
      <c r="C8" s="152" t="s">
        <v>218</v>
      </c>
      <c r="D8" s="159" t="s">
        <v>520</v>
      </c>
      <c r="E8" s="152" t="s">
        <v>512</v>
      </c>
      <c r="F8" s="159" t="s">
        <v>215</v>
      </c>
      <c r="G8" s="152" t="s">
        <v>311</v>
      </c>
      <c r="H8" s="120" t="s">
        <v>195</v>
      </c>
      <c r="I8" s="152" t="s">
        <v>306</v>
      </c>
    </row>
    <row r="9" spans="1:9" ht="25.5" customHeight="1" x14ac:dyDescent="0.2">
      <c r="A9" s="131" t="s">
        <v>649</v>
      </c>
      <c r="B9" s="126" t="s">
        <v>304</v>
      </c>
      <c r="C9" s="140" t="s">
        <v>217</v>
      </c>
      <c r="D9" s="126" t="s">
        <v>519</v>
      </c>
      <c r="E9" s="140" t="s">
        <v>508</v>
      </c>
      <c r="F9" s="126" t="s">
        <v>309</v>
      </c>
      <c r="G9" s="140" t="s">
        <v>220</v>
      </c>
      <c r="H9" s="119" t="s">
        <v>195</v>
      </c>
      <c r="I9" s="151" t="s">
        <v>305</v>
      </c>
    </row>
    <row r="10" spans="1:9" ht="25.5" customHeight="1" thickBot="1" x14ac:dyDescent="0.25">
      <c r="A10" s="132" t="s">
        <v>649</v>
      </c>
      <c r="B10" s="129" t="s">
        <v>304</v>
      </c>
      <c r="C10" s="141" t="s">
        <v>217</v>
      </c>
      <c r="D10" s="129" t="s">
        <v>519</v>
      </c>
      <c r="E10" s="141" t="s">
        <v>509</v>
      </c>
      <c r="F10" s="129" t="s">
        <v>309</v>
      </c>
      <c r="G10" s="141" t="s">
        <v>220</v>
      </c>
      <c r="H10" s="120" t="s">
        <v>195</v>
      </c>
      <c r="I10" s="152" t="s">
        <v>305</v>
      </c>
    </row>
    <row r="11" spans="1:9" s="123" customFormat="1" ht="42" customHeight="1" x14ac:dyDescent="0.2">
      <c r="A11" s="137" t="s">
        <v>650</v>
      </c>
      <c r="B11" s="124" t="s">
        <v>304</v>
      </c>
      <c r="C11" s="139" t="s">
        <v>217</v>
      </c>
      <c r="D11" s="124" t="s">
        <v>519</v>
      </c>
      <c r="E11" s="139" t="s">
        <v>508</v>
      </c>
      <c r="F11" s="124" t="s">
        <v>309</v>
      </c>
      <c r="G11" s="139" t="s">
        <v>312</v>
      </c>
      <c r="H11" s="121" t="s">
        <v>196</v>
      </c>
      <c r="I11" s="150" t="s">
        <v>305</v>
      </c>
    </row>
    <row r="12" spans="1:9" ht="44.25" customHeight="1" x14ac:dyDescent="0.2">
      <c r="A12" s="131" t="s">
        <v>650</v>
      </c>
      <c r="B12" s="126" t="s">
        <v>304</v>
      </c>
      <c r="C12" s="140" t="s">
        <v>217</v>
      </c>
      <c r="D12" s="126" t="s">
        <v>520</v>
      </c>
      <c r="E12" s="140" t="s">
        <v>214</v>
      </c>
      <c r="F12" s="126" t="s">
        <v>600</v>
      </c>
      <c r="G12" s="140" t="s">
        <v>312</v>
      </c>
      <c r="H12" s="121" t="s">
        <v>196</v>
      </c>
      <c r="I12" s="151" t="s">
        <v>306</v>
      </c>
    </row>
    <row r="13" spans="1:9" ht="42.75" customHeight="1" x14ac:dyDescent="0.2">
      <c r="A13" s="131" t="s">
        <v>650</v>
      </c>
      <c r="B13" s="126" t="s">
        <v>304</v>
      </c>
      <c r="C13" s="140" t="s">
        <v>217</v>
      </c>
      <c r="D13" s="126" t="s">
        <v>520</v>
      </c>
      <c r="E13" s="140" t="s">
        <v>214</v>
      </c>
      <c r="F13" s="126" t="s">
        <v>604</v>
      </c>
      <c r="G13" s="140" t="s">
        <v>312</v>
      </c>
      <c r="H13" s="121" t="s">
        <v>196</v>
      </c>
      <c r="I13" s="151" t="s">
        <v>306</v>
      </c>
    </row>
    <row r="14" spans="1:9" ht="41.25" customHeight="1" thickBot="1" x14ac:dyDescent="0.25">
      <c r="A14" s="132" t="s">
        <v>650</v>
      </c>
      <c r="B14" s="129" t="s">
        <v>304</v>
      </c>
      <c r="C14" s="141" t="s">
        <v>217</v>
      </c>
      <c r="D14" s="129" t="s">
        <v>520</v>
      </c>
      <c r="E14" s="141" t="s">
        <v>214</v>
      </c>
      <c r="F14" s="129" t="s">
        <v>603</v>
      </c>
      <c r="G14" s="141" t="s">
        <v>312</v>
      </c>
      <c r="H14" s="122" t="s">
        <v>196</v>
      </c>
      <c r="I14" s="152" t="s">
        <v>306</v>
      </c>
    </row>
    <row r="15" spans="1:9" ht="25.5" customHeight="1" x14ac:dyDescent="0.2">
      <c r="A15" s="131" t="s">
        <v>651</v>
      </c>
      <c r="B15" s="126" t="s">
        <v>304</v>
      </c>
      <c r="C15" s="140" t="s">
        <v>217</v>
      </c>
      <c r="D15" s="126" t="s">
        <v>519</v>
      </c>
      <c r="E15" s="140" t="s">
        <v>508</v>
      </c>
      <c r="F15" s="126" t="s">
        <v>309</v>
      </c>
      <c r="G15" s="140" t="s">
        <v>231</v>
      </c>
      <c r="H15" s="121" t="s">
        <v>197</v>
      </c>
      <c r="I15" s="151" t="s">
        <v>305</v>
      </c>
    </row>
    <row r="16" spans="1:9" ht="25.5" customHeight="1" x14ac:dyDescent="0.2">
      <c r="A16" s="131" t="s">
        <v>651</v>
      </c>
      <c r="B16" s="126" t="s">
        <v>304</v>
      </c>
      <c r="C16" s="140" t="s">
        <v>217</v>
      </c>
      <c r="D16" s="126" t="s">
        <v>519</v>
      </c>
      <c r="E16" s="140" t="s">
        <v>509</v>
      </c>
      <c r="F16" s="126" t="s">
        <v>309</v>
      </c>
      <c r="G16" s="140" t="s">
        <v>231</v>
      </c>
      <c r="H16" s="121" t="s">
        <v>197</v>
      </c>
      <c r="I16" s="151" t="s">
        <v>305</v>
      </c>
    </row>
    <row r="17" spans="1:9" ht="25.5" customHeight="1" thickBot="1" x14ac:dyDescent="0.25">
      <c r="A17" s="132" t="s">
        <v>651</v>
      </c>
      <c r="B17" s="129" t="s">
        <v>304</v>
      </c>
      <c r="C17" s="141" t="s">
        <v>217</v>
      </c>
      <c r="D17" s="129" t="s">
        <v>519</v>
      </c>
      <c r="E17" s="141" t="s">
        <v>655</v>
      </c>
      <c r="F17" s="129" t="s">
        <v>309</v>
      </c>
      <c r="G17" s="141" t="s">
        <v>231</v>
      </c>
      <c r="H17" s="122" t="s">
        <v>197</v>
      </c>
      <c r="I17" s="152" t="s">
        <v>305</v>
      </c>
    </row>
    <row r="18" spans="1:9" ht="25.5" x14ac:dyDescent="0.2">
      <c r="A18" s="131" t="s">
        <v>652</v>
      </c>
      <c r="B18" s="126" t="s">
        <v>304</v>
      </c>
      <c r="C18" s="140" t="s">
        <v>218</v>
      </c>
      <c r="D18" s="126" t="s">
        <v>519</v>
      </c>
      <c r="E18" s="140" t="s">
        <v>508</v>
      </c>
      <c r="F18" s="126" t="s">
        <v>309</v>
      </c>
      <c r="G18" s="140" t="s">
        <v>311</v>
      </c>
      <c r="H18" s="121" t="s">
        <v>198</v>
      </c>
      <c r="I18" s="151" t="s">
        <v>305</v>
      </c>
    </row>
    <row r="19" spans="1:9" ht="25.5" x14ac:dyDescent="0.2">
      <c r="A19" s="131" t="s">
        <v>652</v>
      </c>
      <c r="B19" s="126" t="s">
        <v>304</v>
      </c>
      <c r="C19" s="140" t="s">
        <v>218</v>
      </c>
      <c r="D19" s="126" t="s">
        <v>520</v>
      </c>
      <c r="E19" s="140" t="s">
        <v>214</v>
      </c>
      <c r="F19" s="126" t="s">
        <v>215</v>
      </c>
      <c r="G19" s="140" t="s">
        <v>311</v>
      </c>
      <c r="H19" s="121" t="s">
        <v>198</v>
      </c>
      <c r="I19" s="151" t="s">
        <v>306</v>
      </c>
    </row>
    <row r="20" spans="1:9" ht="26.25" thickBot="1" x14ac:dyDescent="0.25">
      <c r="A20" s="132" t="s">
        <v>652</v>
      </c>
      <c r="B20" s="129" t="s">
        <v>304</v>
      </c>
      <c r="C20" s="141" t="s">
        <v>218</v>
      </c>
      <c r="D20" s="129" t="s">
        <v>520</v>
      </c>
      <c r="E20" s="141" t="s">
        <v>512</v>
      </c>
      <c r="F20" s="129" t="s">
        <v>215</v>
      </c>
      <c r="G20" s="141" t="s">
        <v>311</v>
      </c>
      <c r="H20" s="122" t="s">
        <v>198</v>
      </c>
      <c r="I20" s="152" t="s">
        <v>306</v>
      </c>
    </row>
    <row r="21" spans="1:9" ht="25.5" customHeight="1" x14ac:dyDescent="0.2">
      <c r="A21" s="131" t="s">
        <v>653</v>
      </c>
      <c r="B21" s="126" t="s">
        <v>304</v>
      </c>
      <c r="C21" s="140" t="s">
        <v>653</v>
      </c>
      <c r="D21" s="126" t="s">
        <v>289</v>
      </c>
      <c r="E21" s="140" t="s">
        <v>290</v>
      </c>
      <c r="F21" s="126" t="s">
        <v>309</v>
      </c>
      <c r="G21" s="140" t="s">
        <v>231</v>
      </c>
      <c r="H21" s="119" t="s">
        <v>195</v>
      </c>
      <c r="I21" s="140" t="s">
        <v>267</v>
      </c>
    </row>
    <row r="22" spans="1:9" ht="25.5" customHeight="1" thickBot="1" x14ac:dyDescent="0.25">
      <c r="A22" s="132" t="s">
        <v>653</v>
      </c>
      <c r="B22" s="129" t="s">
        <v>304</v>
      </c>
      <c r="C22" s="141" t="s">
        <v>653</v>
      </c>
      <c r="D22" s="129" t="s">
        <v>289</v>
      </c>
      <c r="E22" s="141" t="s">
        <v>291</v>
      </c>
      <c r="F22" s="129" t="s">
        <v>309</v>
      </c>
      <c r="G22" s="141" t="s">
        <v>231</v>
      </c>
      <c r="H22" s="120" t="s">
        <v>195</v>
      </c>
      <c r="I22" s="141" t="s">
        <v>267</v>
      </c>
    </row>
    <row r="23" spans="1:9" ht="25.5" customHeight="1" x14ac:dyDescent="0.2">
      <c r="A23" s="131" t="s">
        <v>500</v>
      </c>
      <c r="B23" s="126" t="s">
        <v>304</v>
      </c>
      <c r="C23" s="140" t="s">
        <v>568</v>
      </c>
      <c r="D23" s="126" t="s">
        <v>519</v>
      </c>
      <c r="E23" s="140" t="s">
        <v>508</v>
      </c>
      <c r="F23" s="126" t="s">
        <v>309</v>
      </c>
      <c r="G23" s="140" t="s">
        <v>231</v>
      </c>
      <c r="H23" s="119" t="s">
        <v>195</v>
      </c>
      <c r="I23" s="140" t="s">
        <v>305</v>
      </c>
    </row>
    <row r="24" spans="1:9" ht="25.5" customHeight="1" x14ac:dyDescent="0.2">
      <c r="A24" s="131" t="s">
        <v>500</v>
      </c>
      <c r="B24" s="126" t="s">
        <v>304</v>
      </c>
      <c r="C24" s="140" t="s">
        <v>569</v>
      </c>
      <c r="D24" s="126" t="s">
        <v>519</v>
      </c>
      <c r="E24" s="140" t="s">
        <v>508</v>
      </c>
      <c r="F24" s="126" t="s">
        <v>309</v>
      </c>
      <c r="G24" s="140" t="s">
        <v>231</v>
      </c>
      <c r="H24" s="119" t="s">
        <v>195</v>
      </c>
      <c r="I24" s="140" t="s">
        <v>305</v>
      </c>
    </row>
    <row r="25" spans="1:9" ht="25.5" customHeight="1" x14ac:dyDescent="0.2">
      <c r="A25" s="131" t="s">
        <v>500</v>
      </c>
      <c r="B25" s="126" t="s">
        <v>304</v>
      </c>
      <c r="C25" s="140" t="s">
        <v>292</v>
      </c>
      <c r="D25" s="126" t="s">
        <v>519</v>
      </c>
      <c r="E25" s="140" t="s">
        <v>508</v>
      </c>
      <c r="F25" s="126" t="s">
        <v>309</v>
      </c>
      <c r="G25" s="140" t="s">
        <v>231</v>
      </c>
      <c r="H25" s="119" t="s">
        <v>195</v>
      </c>
      <c r="I25" s="140" t="s">
        <v>305</v>
      </c>
    </row>
    <row r="26" spans="1:9" ht="25.5" customHeight="1" x14ac:dyDescent="0.2">
      <c r="A26" s="131" t="s">
        <v>500</v>
      </c>
      <c r="B26" s="126" t="s">
        <v>304</v>
      </c>
      <c r="C26" s="140" t="s">
        <v>568</v>
      </c>
      <c r="D26" s="126" t="s">
        <v>519</v>
      </c>
      <c r="E26" s="140" t="s">
        <v>509</v>
      </c>
      <c r="F26" s="126" t="s">
        <v>309</v>
      </c>
      <c r="G26" s="140" t="s">
        <v>231</v>
      </c>
      <c r="H26" s="119" t="s">
        <v>195</v>
      </c>
      <c r="I26" s="140" t="s">
        <v>305</v>
      </c>
    </row>
    <row r="27" spans="1:9" ht="25.5" customHeight="1" x14ac:dyDescent="0.2">
      <c r="A27" s="131" t="s">
        <v>500</v>
      </c>
      <c r="B27" s="126" t="s">
        <v>304</v>
      </c>
      <c r="C27" s="140" t="s">
        <v>569</v>
      </c>
      <c r="D27" s="126" t="s">
        <v>519</v>
      </c>
      <c r="E27" s="140" t="s">
        <v>509</v>
      </c>
      <c r="F27" s="126" t="s">
        <v>309</v>
      </c>
      <c r="G27" s="140" t="s">
        <v>231</v>
      </c>
      <c r="H27" s="119" t="s">
        <v>195</v>
      </c>
      <c r="I27" s="140" t="s">
        <v>305</v>
      </c>
    </row>
    <row r="28" spans="1:9" ht="25.5" customHeight="1" thickBot="1" x14ac:dyDescent="0.25">
      <c r="A28" s="132" t="s">
        <v>500</v>
      </c>
      <c r="B28" s="129" t="s">
        <v>304</v>
      </c>
      <c r="C28" s="141" t="s">
        <v>292</v>
      </c>
      <c r="D28" s="129" t="s">
        <v>519</v>
      </c>
      <c r="E28" s="141" t="s">
        <v>509</v>
      </c>
      <c r="F28" s="129" t="s">
        <v>309</v>
      </c>
      <c r="G28" s="141" t="s">
        <v>231</v>
      </c>
      <c r="H28" s="120" t="s">
        <v>195</v>
      </c>
      <c r="I28" s="141" t="s">
        <v>305</v>
      </c>
    </row>
    <row r="29" spans="1:9" ht="25.5" customHeight="1" x14ac:dyDescent="0.2">
      <c r="A29" s="131" t="s">
        <v>663</v>
      </c>
      <c r="B29" s="126" t="s">
        <v>304</v>
      </c>
      <c r="C29" s="142" t="s">
        <v>232</v>
      </c>
      <c r="D29" s="126" t="s">
        <v>519</v>
      </c>
      <c r="E29" s="140" t="s">
        <v>508</v>
      </c>
      <c r="F29" s="126" t="s">
        <v>309</v>
      </c>
      <c r="G29" s="140" t="s">
        <v>293</v>
      </c>
      <c r="H29" s="125" t="s">
        <v>572</v>
      </c>
      <c r="I29" s="140" t="s">
        <v>305</v>
      </c>
    </row>
    <row r="30" spans="1:9" ht="25.5" customHeight="1" x14ac:dyDescent="0.2">
      <c r="A30" s="131" t="s">
        <v>663</v>
      </c>
      <c r="B30" s="126" t="s">
        <v>304</v>
      </c>
      <c r="C30" s="143" t="s">
        <v>235</v>
      </c>
      <c r="D30" s="126" t="s">
        <v>519</v>
      </c>
      <c r="E30" s="140" t="s">
        <v>508</v>
      </c>
      <c r="F30" s="126" t="s">
        <v>309</v>
      </c>
      <c r="G30" s="140" t="s">
        <v>293</v>
      </c>
      <c r="H30" s="121" t="s">
        <v>572</v>
      </c>
      <c r="I30" s="140" t="s">
        <v>305</v>
      </c>
    </row>
    <row r="31" spans="1:9" ht="25.5" customHeight="1" x14ac:dyDescent="0.2">
      <c r="A31" s="131" t="s">
        <v>663</v>
      </c>
      <c r="B31" s="126" t="s">
        <v>304</v>
      </c>
      <c r="C31" s="142" t="s">
        <v>118</v>
      </c>
      <c r="D31" s="126" t="s">
        <v>519</v>
      </c>
      <c r="E31" s="140" t="s">
        <v>508</v>
      </c>
      <c r="F31" s="126" t="s">
        <v>309</v>
      </c>
      <c r="G31" s="140" t="s">
        <v>293</v>
      </c>
      <c r="H31" s="121" t="s">
        <v>572</v>
      </c>
      <c r="I31" s="140" t="s">
        <v>305</v>
      </c>
    </row>
    <row r="32" spans="1:9" ht="25.5" customHeight="1" x14ac:dyDescent="0.2">
      <c r="A32" s="131" t="s">
        <v>663</v>
      </c>
      <c r="B32" s="126" t="s">
        <v>304</v>
      </c>
      <c r="C32" s="142" t="s">
        <v>739</v>
      </c>
      <c r="D32" s="126" t="s">
        <v>519</v>
      </c>
      <c r="E32" s="140" t="s">
        <v>508</v>
      </c>
      <c r="F32" s="126" t="s">
        <v>309</v>
      </c>
      <c r="G32" s="140" t="s">
        <v>293</v>
      </c>
      <c r="H32" s="121" t="s">
        <v>572</v>
      </c>
      <c r="I32" s="140" t="s">
        <v>305</v>
      </c>
    </row>
    <row r="33" spans="1:9" ht="25.5" customHeight="1" x14ac:dyDescent="0.2">
      <c r="A33" s="131" t="s">
        <v>663</v>
      </c>
      <c r="B33" s="126" t="s">
        <v>304</v>
      </c>
      <c r="C33" s="142" t="s">
        <v>249</v>
      </c>
      <c r="D33" s="126" t="s">
        <v>519</v>
      </c>
      <c r="E33" s="140" t="s">
        <v>508</v>
      </c>
      <c r="F33" s="126" t="s">
        <v>309</v>
      </c>
      <c r="G33" s="140" t="s">
        <v>293</v>
      </c>
      <c r="H33" s="121" t="s">
        <v>572</v>
      </c>
      <c r="I33" s="140" t="s">
        <v>305</v>
      </c>
    </row>
    <row r="34" spans="1:9" ht="25.5" customHeight="1" x14ac:dyDescent="0.2">
      <c r="A34" s="131" t="s">
        <v>663</v>
      </c>
      <c r="B34" s="126" t="s">
        <v>304</v>
      </c>
      <c r="C34" s="144" t="s">
        <v>263</v>
      </c>
      <c r="D34" s="126" t="s">
        <v>519</v>
      </c>
      <c r="E34" s="140" t="s">
        <v>264</v>
      </c>
      <c r="F34" s="126" t="s">
        <v>309</v>
      </c>
      <c r="G34" s="140" t="s">
        <v>293</v>
      </c>
      <c r="H34" s="121" t="s">
        <v>572</v>
      </c>
      <c r="I34" s="140" t="s">
        <v>305</v>
      </c>
    </row>
    <row r="35" spans="1:9" ht="25.5" customHeight="1" x14ac:dyDescent="0.2">
      <c r="A35" s="131" t="s">
        <v>663</v>
      </c>
      <c r="B35" s="126" t="s">
        <v>304</v>
      </c>
      <c r="C35" s="142" t="s">
        <v>251</v>
      </c>
      <c r="D35" s="126" t="s">
        <v>520</v>
      </c>
      <c r="E35" s="140" t="s">
        <v>290</v>
      </c>
      <c r="F35" s="126" t="s">
        <v>309</v>
      </c>
      <c r="G35" s="140" t="s">
        <v>293</v>
      </c>
      <c r="H35" s="121" t="s">
        <v>199</v>
      </c>
      <c r="I35" s="140" t="s">
        <v>221</v>
      </c>
    </row>
    <row r="36" spans="1:9" ht="25.5" x14ac:dyDescent="0.2">
      <c r="A36" s="131" t="s">
        <v>663</v>
      </c>
      <c r="B36" s="126" t="s">
        <v>304</v>
      </c>
      <c r="C36" s="142" t="s">
        <v>254</v>
      </c>
      <c r="D36" s="126" t="s">
        <v>520</v>
      </c>
      <c r="E36" s="140" t="s">
        <v>290</v>
      </c>
      <c r="F36" s="126" t="s">
        <v>309</v>
      </c>
      <c r="G36" s="140" t="s">
        <v>293</v>
      </c>
      <c r="H36" s="121" t="s">
        <v>199</v>
      </c>
      <c r="I36" s="140" t="s">
        <v>221</v>
      </c>
    </row>
    <row r="37" spans="1:9" ht="25.5" x14ac:dyDescent="0.2">
      <c r="A37" s="131" t="s">
        <v>663</v>
      </c>
      <c r="B37" s="126" t="s">
        <v>304</v>
      </c>
      <c r="C37" s="142" t="s">
        <v>256</v>
      </c>
      <c r="D37" s="126" t="s">
        <v>520</v>
      </c>
      <c r="E37" s="140" t="s">
        <v>290</v>
      </c>
      <c r="F37" s="126" t="s">
        <v>309</v>
      </c>
      <c r="G37" s="140" t="s">
        <v>293</v>
      </c>
      <c r="H37" s="121" t="s">
        <v>199</v>
      </c>
      <c r="I37" s="140" t="s">
        <v>221</v>
      </c>
    </row>
    <row r="38" spans="1:9" ht="25.5" x14ac:dyDescent="0.2">
      <c r="A38" s="131" t="s">
        <v>663</v>
      </c>
      <c r="B38" s="126" t="s">
        <v>304</v>
      </c>
      <c r="C38" s="142" t="s">
        <v>260</v>
      </c>
      <c r="D38" s="126" t="s">
        <v>520</v>
      </c>
      <c r="E38" s="140" t="s">
        <v>290</v>
      </c>
      <c r="F38" s="126" t="s">
        <v>309</v>
      </c>
      <c r="G38" s="140" t="s">
        <v>293</v>
      </c>
      <c r="H38" s="121" t="s">
        <v>199</v>
      </c>
      <c r="I38" s="140" t="s">
        <v>221</v>
      </c>
    </row>
    <row r="39" spans="1:9" ht="38.25" x14ac:dyDescent="0.2">
      <c r="A39" s="131" t="s">
        <v>663</v>
      </c>
      <c r="B39" s="126" t="s">
        <v>304</v>
      </c>
      <c r="C39" s="142" t="s">
        <v>119</v>
      </c>
      <c r="D39" s="126" t="s">
        <v>520</v>
      </c>
      <c r="E39" s="140" t="s">
        <v>290</v>
      </c>
      <c r="F39" s="126" t="s">
        <v>309</v>
      </c>
      <c r="G39" s="140" t="s">
        <v>293</v>
      </c>
      <c r="H39" s="121" t="s">
        <v>199</v>
      </c>
      <c r="I39" s="140" t="s">
        <v>305</v>
      </c>
    </row>
    <row r="40" spans="1:9" ht="25.5" x14ac:dyDescent="0.2">
      <c r="A40" s="131" t="s">
        <v>663</v>
      </c>
      <c r="B40" s="126" t="s">
        <v>304</v>
      </c>
      <c r="C40" s="142" t="s">
        <v>120</v>
      </c>
      <c r="D40" s="126" t="s">
        <v>520</v>
      </c>
      <c r="E40" s="140" t="s">
        <v>290</v>
      </c>
      <c r="F40" s="126" t="s">
        <v>309</v>
      </c>
      <c r="G40" s="140" t="s">
        <v>293</v>
      </c>
      <c r="H40" s="121" t="s">
        <v>199</v>
      </c>
      <c r="I40" s="140" t="s">
        <v>221</v>
      </c>
    </row>
    <row r="41" spans="1:9" ht="25.5" x14ac:dyDescent="0.2">
      <c r="A41" s="131" t="s">
        <v>663</v>
      </c>
      <c r="B41" s="126" t="s">
        <v>304</v>
      </c>
      <c r="C41" s="142" t="s">
        <v>121</v>
      </c>
      <c r="D41" s="126" t="s">
        <v>520</v>
      </c>
      <c r="E41" s="140" t="s">
        <v>290</v>
      </c>
      <c r="F41" s="126" t="s">
        <v>309</v>
      </c>
      <c r="G41" s="140" t="s">
        <v>293</v>
      </c>
      <c r="H41" s="121" t="s">
        <v>199</v>
      </c>
      <c r="I41" s="140" t="s">
        <v>221</v>
      </c>
    </row>
    <row r="42" spans="1:9" ht="26.25" thickBot="1" x14ac:dyDescent="0.25">
      <c r="A42" s="132" t="s">
        <v>663</v>
      </c>
      <c r="B42" s="129" t="s">
        <v>304</v>
      </c>
      <c r="C42" s="145" t="s">
        <v>122</v>
      </c>
      <c r="D42" s="129" t="s">
        <v>520</v>
      </c>
      <c r="E42" s="141" t="s">
        <v>290</v>
      </c>
      <c r="F42" s="129" t="s">
        <v>309</v>
      </c>
      <c r="G42" s="141" t="s">
        <v>293</v>
      </c>
      <c r="H42" s="122" t="s">
        <v>199</v>
      </c>
      <c r="I42" s="141" t="s">
        <v>221</v>
      </c>
    </row>
    <row r="43" spans="1:9" ht="25.5" x14ac:dyDescent="0.2">
      <c r="A43" s="133" t="s">
        <v>101</v>
      </c>
      <c r="B43" s="125" t="s">
        <v>266</v>
      </c>
      <c r="C43" s="146" t="s">
        <v>217</v>
      </c>
      <c r="D43" s="125" t="s">
        <v>519</v>
      </c>
      <c r="E43" s="146" t="s">
        <v>508</v>
      </c>
      <c r="F43" s="125" t="s">
        <v>309</v>
      </c>
      <c r="G43" s="146" t="s">
        <v>220</v>
      </c>
      <c r="H43" s="118" t="s">
        <v>200</v>
      </c>
      <c r="I43" s="146" t="s">
        <v>268</v>
      </c>
    </row>
    <row r="44" spans="1:9" ht="25.5" x14ac:dyDescent="0.2">
      <c r="A44" s="133" t="s">
        <v>101</v>
      </c>
      <c r="B44" s="125" t="s">
        <v>266</v>
      </c>
      <c r="C44" s="146" t="s">
        <v>217</v>
      </c>
      <c r="D44" s="125" t="s">
        <v>519</v>
      </c>
      <c r="E44" s="146" t="s">
        <v>509</v>
      </c>
      <c r="F44" s="125" t="s">
        <v>309</v>
      </c>
      <c r="G44" s="146" t="s">
        <v>220</v>
      </c>
      <c r="H44" s="118" t="s">
        <v>200</v>
      </c>
      <c r="I44" s="146" t="s">
        <v>268</v>
      </c>
    </row>
    <row r="45" spans="1:9" ht="25.5" x14ac:dyDescent="0.2">
      <c r="A45" s="133" t="s">
        <v>101</v>
      </c>
      <c r="B45" s="125" t="s">
        <v>266</v>
      </c>
      <c r="C45" s="146" t="s">
        <v>217</v>
      </c>
      <c r="D45" s="125" t="s">
        <v>519</v>
      </c>
      <c r="E45" s="146" t="s">
        <v>655</v>
      </c>
      <c r="F45" s="125" t="s">
        <v>309</v>
      </c>
      <c r="G45" s="146" t="s">
        <v>220</v>
      </c>
      <c r="H45" s="118" t="s">
        <v>200</v>
      </c>
      <c r="I45" s="146" t="s">
        <v>268</v>
      </c>
    </row>
    <row r="46" spans="1:9" ht="26.25" thickBot="1" x14ac:dyDescent="0.25">
      <c r="A46" s="134" t="s">
        <v>101</v>
      </c>
      <c r="B46" s="128" t="s">
        <v>266</v>
      </c>
      <c r="C46" s="147" t="s">
        <v>217</v>
      </c>
      <c r="D46" s="128" t="s">
        <v>520</v>
      </c>
      <c r="E46" s="147" t="s">
        <v>508</v>
      </c>
      <c r="F46" s="128" t="s">
        <v>309</v>
      </c>
      <c r="G46" s="147" t="s">
        <v>220</v>
      </c>
      <c r="H46" s="135" t="s">
        <v>200</v>
      </c>
      <c r="I46" s="147" t="s">
        <v>268</v>
      </c>
    </row>
  </sheetData>
  <pageMargins left="0.75" right="0.75" top="1" bottom="1" header="0.5" footer="0.5"/>
  <pageSetup paperSize="9"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IV122"/>
  <sheetViews>
    <sheetView topLeftCell="A51" workbookViewId="0">
      <selection activeCell="C64" sqref="C64"/>
    </sheetView>
  </sheetViews>
  <sheetFormatPr defaultRowHeight="12.75" x14ac:dyDescent="0.2"/>
  <cols>
    <col min="1" max="1" width="17.5703125" customWidth="1"/>
    <col min="2" max="2" width="21.85546875" customWidth="1"/>
    <col min="3" max="3" width="11.7109375" customWidth="1"/>
    <col min="4" max="4" width="9.5703125" customWidth="1"/>
    <col min="5" max="5" width="10.85546875" customWidth="1"/>
    <col min="7" max="7" width="12.140625" customWidth="1"/>
    <col min="8" max="8" width="10.7109375" customWidth="1"/>
    <col min="9" max="9" width="13" customWidth="1"/>
    <col min="10" max="10" width="9.7109375" customWidth="1"/>
    <col min="11" max="11" width="11.85546875" customWidth="1"/>
    <col min="13" max="13" width="10.28515625" customWidth="1"/>
    <col min="15" max="15" width="12.42578125" customWidth="1"/>
    <col min="17" max="17" width="12.5703125" customWidth="1"/>
    <col min="19" max="19" width="12.28515625" customWidth="1"/>
  </cols>
  <sheetData>
    <row r="1" spans="1:17" x14ac:dyDescent="0.2">
      <c r="A1" s="65" t="s">
        <v>790</v>
      </c>
    </row>
    <row r="2" spans="1:17" ht="18.75" x14ac:dyDescent="0.3">
      <c r="A2" s="23" t="s">
        <v>606</v>
      </c>
      <c r="B2" s="4"/>
      <c r="M2" s="10"/>
      <c r="N2" s="11"/>
      <c r="O2" s="19" t="s">
        <v>483</v>
      </c>
      <c r="P2" s="11"/>
      <c r="Q2" s="13"/>
    </row>
    <row r="3" spans="1:17" ht="13.5" thickBot="1" x14ac:dyDescent="0.25"/>
    <row r="4" spans="1:17" ht="39.75" customHeight="1" thickBot="1" x14ac:dyDescent="0.25">
      <c r="A4" s="7" t="s">
        <v>388</v>
      </c>
      <c r="B4" s="9"/>
      <c r="C4" s="5" t="s">
        <v>595</v>
      </c>
      <c r="D4" s="14"/>
      <c r="E4" s="5" t="s">
        <v>474</v>
      </c>
      <c r="F4" s="14"/>
      <c r="G4" s="5" t="s">
        <v>486</v>
      </c>
      <c r="H4" s="14"/>
      <c r="I4" s="5" t="s">
        <v>571</v>
      </c>
      <c r="J4" s="6"/>
      <c r="K4" s="34" t="s">
        <v>576</v>
      </c>
      <c r="L4" s="6"/>
      <c r="M4" s="8" t="s">
        <v>478</v>
      </c>
      <c r="N4" s="17"/>
      <c r="O4" s="8" t="s">
        <v>481</v>
      </c>
      <c r="P4" s="17"/>
      <c r="Q4" s="8" t="s">
        <v>482</v>
      </c>
    </row>
    <row r="5" spans="1:17" x14ac:dyDescent="0.2">
      <c r="A5" t="s">
        <v>31</v>
      </c>
      <c r="C5" s="30" t="s">
        <v>488</v>
      </c>
      <c r="E5" s="60" t="s">
        <v>476</v>
      </c>
      <c r="F5" s="2"/>
      <c r="G5" s="30" t="s">
        <v>106</v>
      </c>
      <c r="H5" s="2"/>
      <c r="I5" s="86" t="s">
        <v>572</v>
      </c>
      <c r="J5" s="18"/>
      <c r="K5" s="86" t="s">
        <v>581</v>
      </c>
      <c r="M5" s="18"/>
      <c r="N5" s="18"/>
      <c r="O5" s="18"/>
      <c r="P5" s="18"/>
      <c r="Q5" s="18"/>
    </row>
    <row r="6" spans="1:17" x14ac:dyDescent="0.2">
      <c r="C6" s="30" t="s">
        <v>593</v>
      </c>
      <c r="E6" s="60" t="s">
        <v>489</v>
      </c>
      <c r="F6" s="2"/>
      <c r="G6" s="60" t="s">
        <v>487</v>
      </c>
      <c r="H6" s="2"/>
      <c r="I6" s="86" t="s">
        <v>42</v>
      </c>
      <c r="J6" s="18"/>
      <c r="K6" s="18"/>
      <c r="M6" s="18"/>
      <c r="N6" s="18"/>
      <c r="O6" s="18"/>
      <c r="P6" s="18"/>
      <c r="Q6" s="18"/>
    </row>
    <row r="7" spans="1:17" x14ac:dyDescent="0.2">
      <c r="C7" t="s">
        <v>594</v>
      </c>
      <c r="E7" s="85" t="s">
        <v>491</v>
      </c>
      <c r="F7" s="2"/>
      <c r="G7" s="60" t="s">
        <v>458</v>
      </c>
      <c r="H7" s="2"/>
      <c r="I7" s="30" t="s">
        <v>573</v>
      </c>
      <c r="M7" s="18"/>
      <c r="N7" s="18"/>
      <c r="O7" s="18"/>
      <c r="P7" s="18"/>
      <c r="Q7" s="18"/>
    </row>
    <row r="8" spans="1:17" x14ac:dyDescent="0.2">
      <c r="E8" s="85" t="s">
        <v>492</v>
      </c>
      <c r="G8" s="2"/>
      <c r="I8" s="30" t="s">
        <v>583</v>
      </c>
      <c r="M8" s="18"/>
      <c r="N8" s="18"/>
      <c r="O8" s="18"/>
      <c r="P8" s="18"/>
      <c r="Q8" s="18"/>
    </row>
    <row r="9" spans="1:17" x14ac:dyDescent="0.2">
      <c r="E9" s="21" t="s">
        <v>493</v>
      </c>
      <c r="F9" s="2"/>
      <c r="H9" s="2"/>
      <c r="I9" s="60" t="s">
        <v>584</v>
      </c>
      <c r="J9" s="2"/>
      <c r="K9" s="2"/>
    </row>
    <row r="10" spans="1:17" x14ac:dyDescent="0.2">
      <c r="E10" s="21" t="s">
        <v>494</v>
      </c>
      <c r="I10" s="30" t="s">
        <v>585</v>
      </c>
    </row>
    <row r="11" spans="1:17" x14ac:dyDescent="0.2">
      <c r="I11" s="30" t="s">
        <v>43</v>
      </c>
    </row>
    <row r="12" spans="1:17" x14ac:dyDescent="0.2">
      <c r="E12" s="14"/>
      <c r="I12" s="30" t="s">
        <v>587</v>
      </c>
    </row>
    <row r="13" spans="1:17" x14ac:dyDescent="0.2">
      <c r="E13" s="2"/>
      <c r="I13" s="30" t="s">
        <v>588</v>
      </c>
    </row>
    <row r="14" spans="1:17" x14ac:dyDescent="0.2">
      <c r="E14" s="2"/>
      <c r="I14" s="30" t="s">
        <v>589</v>
      </c>
    </row>
    <row r="15" spans="1:17" x14ac:dyDescent="0.2">
      <c r="E15" s="2"/>
      <c r="I15" s="30" t="s">
        <v>590</v>
      </c>
    </row>
    <row r="16" spans="1:17" x14ac:dyDescent="0.2">
      <c r="E16" s="2"/>
    </row>
    <row r="17" spans="1:21" x14ac:dyDescent="0.2">
      <c r="E17" s="2"/>
    </row>
    <row r="18" spans="1:21" ht="13.5" thickBot="1" x14ac:dyDescent="0.25"/>
    <row r="19" spans="1:21" ht="26.25" thickBot="1" x14ac:dyDescent="0.25">
      <c r="A19" s="7" t="s">
        <v>389</v>
      </c>
      <c r="B19" s="9"/>
      <c r="C19" s="5" t="s">
        <v>472</v>
      </c>
      <c r="D19" s="14"/>
      <c r="E19" s="5" t="s">
        <v>474</v>
      </c>
      <c r="F19" s="14"/>
      <c r="G19" s="5" t="s">
        <v>486</v>
      </c>
      <c r="H19" s="14"/>
      <c r="I19" s="5" t="s">
        <v>373</v>
      </c>
      <c r="J19" s="14"/>
      <c r="K19" s="5" t="s">
        <v>503</v>
      </c>
      <c r="L19" s="14"/>
      <c r="M19" s="5" t="s">
        <v>502</v>
      </c>
      <c r="N19" s="6"/>
      <c r="O19" s="5" t="s">
        <v>599</v>
      </c>
      <c r="P19" s="6"/>
      <c r="Q19" s="5" t="s">
        <v>504</v>
      </c>
      <c r="R19" s="6"/>
      <c r="S19" s="5" t="s">
        <v>571</v>
      </c>
      <c r="T19" s="6"/>
      <c r="U19" s="34" t="s">
        <v>576</v>
      </c>
    </row>
    <row r="20" spans="1:21" x14ac:dyDescent="0.2">
      <c r="A20" t="s">
        <v>796</v>
      </c>
      <c r="C20" t="s">
        <v>109</v>
      </c>
      <c r="E20" s="2" t="s">
        <v>476</v>
      </c>
      <c r="F20" s="2"/>
      <c r="G20" s="2" t="s">
        <v>487</v>
      </c>
      <c r="H20" s="2"/>
      <c r="I20" s="2" t="s">
        <v>476</v>
      </c>
      <c r="J20" s="2"/>
      <c r="K20" t="s">
        <v>600</v>
      </c>
      <c r="L20" s="2"/>
      <c r="M20" t="s">
        <v>598</v>
      </c>
      <c r="O20" t="s">
        <v>105</v>
      </c>
      <c r="Q20" t="s">
        <v>601</v>
      </c>
      <c r="S20" s="18" t="s">
        <v>572</v>
      </c>
      <c r="T20" s="18"/>
      <c r="U20" s="18" t="s">
        <v>581</v>
      </c>
    </row>
    <row r="21" spans="1:21" x14ac:dyDescent="0.2">
      <c r="C21" t="s">
        <v>110</v>
      </c>
      <c r="E21" s="2" t="s">
        <v>489</v>
      </c>
      <c r="F21" s="2"/>
      <c r="G21" s="33" t="s">
        <v>368</v>
      </c>
      <c r="H21" s="33"/>
      <c r="I21" s="33" t="s">
        <v>489</v>
      </c>
      <c r="J21" s="2"/>
      <c r="K21" t="s">
        <v>604</v>
      </c>
      <c r="L21" s="2"/>
      <c r="M21" t="s">
        <v>597</v>
      </c>
      <c r="Q21" t="s">
        <v>602</v>
      </c>
      <c r="S21" s="18" t="s">
        <v>574</v>
      </c>
      <c r="T21" s="18"/>
      <c r="U21" s="18"/>
    </row>
    <row r="22" spans="1:21" x14ac:dyDescent="0.2">
      <c r="C22" t="s">
        <v>44</v>
      </c>
      <c r="E22" s="20" t="s">
        <v>491</v>
      </c>
      <c r="F22" s="2"/>
      <c r="G22" s="22" t="s">
        <v>369</v>
      </c>
      <c r="H22" s="22"/>
      <c r="I22" t="s">
        <v>375</v>
      </c>
      <c r="J22" s="2"/>
      <c r="K22" t="s">
        <v>603</v>
      </c>
      <c r="L22" s="2"/>
      <c r="Q22" t="s">
        <v>380</v>
      </c>
      <c r="S22" t="s">
        <v>573</v>
      </c>
    </row>
    <row r="23" spans="1:21" x14ac:dyDescent="0.2">
      <c r="C23" t="s">
        <v>596</v>
      </c>
      <c r="E23" s="20" t="s">
        <v>492</v>
      </c>
      <c r="G23" s="33" t="s">
        <v>367</v>
      </c>
      <c r="H23" s="33"/>
      <c r="I23" s="22" t="s">
        <v>374</v>
      </c>
      <c r="S23" t="s">
        <v>583</v>
      </c>
    </row>
    <row r="24" spans="1:21" x14ac:dyDescent="0.2">
      <c r="E24" s="21" t="s">
        <v>493</v>
      </c>
      <c r="F24" s="2"/>
      <c r="G24" s="2"/>
      <c r="H24" s="2"/>
      <c r="I24" s="2"/>
      <c r="J24" s="2"/>
      <c r="L24" s="2"/>
      <c r="S24" s="2" t="s">
        <v>584</v>
      </c>
      <c r="T24" s="2"/>
      <c r="U24" s="2"/>
    </row>
    <row r="25" spans="1:21" x14ac:dyDescent="0.2">
      <c r="E25" s="21" t="s">
        <v>494</v>
      </c>
      <c r="S25" t="s">
        <v>585</v>
      </c>
    </row>
    <row r="26" spans="1:21" x14ac:dyDescent="0.2">
      <c r="S26" t="s">
        <v>586</v>
      </c>
    </row>
    <row r="27" spans="1:21" x14ac:dyDescent="0.2">
      <c r="S27" t="s">
        <v>587</v>
      </c>
    </row>
    <row r="28" spans="1:21" x14ac:dyDescent="0.2">
      <c r="S28" t="s">
        <v>588</v>
      </c>
    </row>
    <row r="29" spans="1:21" x14ac:dyDescent="0.2">
      <c r="S29" t="s">
        <v>589</v>
      </c>
    </row>
    <row r="30" spans="1:21" x14ac:dyDescent="0.2">
      <c r="S30" t="s">
        <v>590</v>
      </c>
    </row>
    <row r="31" spans="1:21" x14ac:dyDescent="0.2">
      <c r="S31" t="s">
        <v>591</v>
      </c>
    </row>
    <row r="32" spans="1:21" x14ac:dyDescent="0.2">
      <c r="S32" t="s">
        <v>592</v>
      </c>
    </row>
    <row r="33" spans="1:256" x14ac:dyDescent="0.2">
      <c r="A33" s="57" t="s">
        <v>507</v>
      </c>
      <c r="B33" s="50" t="s">
        <v>605</v>
      </c>
    </row>
    <row r="34" spans="1:256" x14ac:dyDescent="0.2">
      <c r="A34" s="50"/>
      <c r="B34" s="50" t="s">
        <v>768</v>
      </c>
    </row>
    <row r="36" spans="1:256" ht="18.75" x14ac:dyDescent="0.3">
      <c r="A36" s="23" t="s">
        <v>535</v>
      </c>
    </row>
    <row r="38" spans="1:256" x14ac:dyDescent="0.2">
      <c r="A38" s="74" t="s">
        <v>461</v>
      </c>
      <c r="B38" s="73"/>
      <c r="C38" s="73"/>
      <c r="D38" s="73"/>
      <c r="E38" s="74"/>
      <c r="F38" s="73"/>
      <c r="G38" s="73"/>
      <c r="H38" s="73"/>
      <c r="I38" s="74"/>
      <c r="J38" s="73"/>
      <c r="K38" s="73"/>
      <c r="L38" s="73"/>
      <c r="M38" s="74"/>
      <c r="N38" s="73"/>
      <c r="O38" s="73"/>
      <c r="P38" s="73"/>
      <c r="Q38" s="74"/>
      <c r="R38" s="73"/>
      <c r="S38" s="73"/>
      <c r="T38" s="73"/>
      <c r="U38" s="74"/>
      <c r="V38" s="73"/>
      <c r="W38" s="73"/>
      <c r="X38" s="73"/>
      <c r="Y38" s="74"/>
      <c r="Z38" s="73"/>
      <c r="AA38" s="73"/>
      <c r="AB38" s="73"/>
      <c r="AC38" s="74"/>
      <c r="AD38" s="73"/>
      <c r="AE38" s="73"/>
      <c r="AF38" s="73"/>
      <c r="AG38" s="74"/>
      <c r="AH38" s="73"/>
      <c r="AI38" s="73"/>
      <c r="AJ38" s="73"/>
      <c r="AK38" s="74"/>
      <c r="AL38" s="73"/>
      <c r="AM38" s="73"/>
      <c r="AN38" s="73"/>
      <c r="AO38" s="74"/>
      <c r="AP38" s="73"/>
      <c r="AQ38" s="73"/>
      <c r="AR38" s="73"/>
      <c r="AS38" s="74"/>
      <c r="AT38" s="73"/>
      <c r="AU38" s="73"/>
      <c r="AV38" s="73"/>
      <c r="AW38" s="74"/>
      <c r="AX38" s="73"/>
      <c r="AY38" s="73"/>
      <c r="AZ38" s="73"/>
      <c r="BA38" s="74"/>
      <c r="BB38" s="73"/>
      <c r="BC38" s="73"/>
      <c r="BD38" s="73"/>
      <c r="BE38" s="74"/>
      <c r="BF38" s="73"/>
      <c r="BG38" s="73"/>
      <c r="BH38" s="73"/>
      <c r="BI38" s="74"/>
      <c r="BJ38" s="73"/>
      <c r="BK38" s="73"/>
      <c r="BL38" s="73"/>
      <c r="BM38" s="74"/>
      <c r="BN38" s="73"/>
      <c r="BO38" s="73"/>
      <c r="BP38" s="73"/>
      <c r="BQ38" s="74"/>
      <c r="BR38" s="73"/>
      <c r="BS38" s="73"/>
      <c r="BT38" s="73"/>
      <c r="BU38" s="74"/>
      <c r="BV38" s="73"/>
      <c r="BW38" s="73"/>
      <c r="BX38" s="73"/>
      <c r="BY38" s="74"/>
      <c r="BZ38" s="73"/>
      <c r="CA38" s="73"/>
      <c r="CB38" s="73"/>
      <c r="CC38" s="74"/>
      <c r="CD38" s="73"/>
      <c r="CE38" s="73"/>
      <c r="CF38" s="73"/>
      <c r="CG38" s="74"/>
      <c r="CH38" s="73"/>
      <c r="CI38" s="73"/>
      <c r="CJ38" s="73"/>
      <c r="CK38" s="74"/>
      <c r="CL38" s="73"/>
      <c r="CM38" s="73"/>
      <c r="CN38" s="73"/>
      <c r="CO38" s="74"/>
      <c r="CP38" s="73"/>
      <c r="CQ38" s="73"/>
      <c r="CR38" s="73"/>
      <c r="CS38" s="74"/>
      <c r="CT38" s="73"/>
      <c r="CU38" s="73"/>
      <c r="CV38" s="73"/>
      <c r="CW38" s="74"/>
      <c r="CX38" s="73"/>
      <c r="CY38" s="73"/>
      <c r="CZ38" s="73"/>
      <c r="DA38" s="74"/>
      <c r="DB38" s="73"/>
      <c r="DC38" s="73"/>
      <c r="DD38" s="73"/>
      <c r="DE38" s="74"/>
      <c r="DF38" s="73"/>
      <c r="DG38" s="73"/>
      <c r="DH38" s="73"/>
      <c r="DI38" s="74"/>
      <c r="DJ38" s="73"/>
      <c r="DK38" s="73"/>
      <c r="DL38" s="73"/>
      <c r="DM38" s="74"/>
      <c r="DN38" s="73"/>
      <c r="DO38" s="73"/>
      <c r="DP38" s="73"/>
      <c r="DQ38" s="74"/>
      <c r="DR38" s="73"/>
      <c r="DS38" s="73"/>
      <c r="DT38" s="73"/>
      <c r="DU38" s="74"/>
      <c r="DV38" s="73"/>
      <c r="DW38" s="73"/>
      <c r="DX38" s="73"/>
      <c r="DY38" s="74"/>
      <c r="DZ38" s="73"/>
      <c r="EA38" s="73"/>
      <c r="EB38" s="73"/>
      <c r="EC38" s="74"/>
      <c r="ED38" s="73"/>
      <c r="EE38" s="73"/>
      <c r="EF38" s="73"/>
      <c r="EG38" s="74"/>
      <c r="EH38" s="73"/>
      <c r="EI38" s="73"/>
      <c r="EJ38" s="73"/>
      <c r="EK38" s="74"/>
      <c r="EL38" s="73"/>
      <c r="EM38" s="73"/>
      <c r="EN38" s="73"/>
      <c r="EO38" s="74"/>
      <c r="EP38" s="73"/>
      <c r="EQ38" s="73"/>
      <c r="ER38" s="73"/>
      <c r="ES38" s="74"/>
      <c r="ET38" s="73"/>
      <c r="EU38" s="73"/>
      <c r="EV38" s="73"/>
      <c r="EW38" s="74"/>
      <c r="EX38" s="73"/>
      <c r="EY38" s="73"/>
      <c r="EZ38" s="73"/>
      <c r="FA38" s="74"/>
      <c r="FB38" s="73"/>
      <c r="FC38" s="73"/>
      <c r="FD38" s="73"/>
      <c r="FE38" s="74"/>
      <c r="FF38" s="73"/>
      <c r="FG38" s="73"/>
      <c r="FH38" s="73"/>
      <c r="FI38" s="74"/>
      <c r="FJ38" s="73"/>
      <c r="FK38" s="73"/>
      <c r="FL38" s="73"/>
      <c r="FM38" s="74"/>
      <c r="FN38" s="73"/>
      <c r="FO38" s="73"/>
      <c r="FP38" s="73"/>
      <c r="FQ38" s="74"/>
      <c r="FR38" s="73"/>
      <c r="FS38" s="73"/>
      <c r="FT38" s="73"/>
      <c r="FU38" s="74"/>
      <c r="FV38" s="73"/>
      <c r="FW38" s="73"/>
      <c r="FX38" s="73"/>
      <c r="FY38" s="74"/>
      <c r="FZ38" s="73"/>
      <c r="GA38" s="73"/>
      <c r="GB38" s="73"/>
      <c r="GC38" s="74"/>
      <c r="GD38" s="73"/>
      <c r="GE38" s="73"/>
      <c r="GF38" s="73"/>
      <c r="GG38" s="74"/>
      <c r="GH38" s="73"/>
      <c r="GI38" s="73"/>
      <c r="GJ38" s="73"/>
      <c r="GK38" s="74"/>
      <c r="GL38" s="73"/>
      <c r="GM38" s="73"/>
      <c r="GN38" s="73"/>
      <c r="GO38" s="74"/>
      <c r="GP38" s="73"/>
      <c r="GQ38" s="73"/>
      <c r="GR38" s="73"/>
      <c r="GS38" s="74"/>
      <c r="GT38" s="73"/>
      <c r="GU38" s="73"/>
      <c r="GV38" s="73"/>
      <c r="GW38" s="74"/>
      <c r="GX38" s="73"/>
      <c r="GY38" s="73"/>
      <c r="GZ38" s="73"/>
      <c r="HA38" s="74"/>
      <c r="HB38" s="73"/>
      <c r="HC38" s="73"/>
      <c r="HD38" s="73"/>
      <c r="HE38" s="74"/>
      <c r="HF38" s="73"/>
      <c r="HG38" s="73"/>
      <c r="HH38" s="73"/>
      <c r="HI38" s="74"/>
      <c r="HJ38" s="73"/>
      <c r="HK38" s="73"/>
      <c r="HL38" s="73"/>
      <c r="HM38" s="74"/>
      <c r="HN38" s="73"/>
      <c r="HO38" s="73"/>
      <c r="HP38" s="73"/>
      <c r="HQ38" s="74"/>
      <c r="HR38" s="73"/>
      <c r="HS38" s="73"/>
      <c r="HT38" s="73"/>
      <c r="HU38" s="74"/>
      <c r="HV38" s="73"/>
      <c r="HW38" s="73"/>
      <c r="HX38" s="73"/>
      <c r="HY38" s="74"/>
      <c r="HZ38" s="73"/>
      <c r="IA38" s="73"/>
      <c r="IB38" s="73"/>
      <c r="IC38" s="74"/>
      <c r="ID38" s="73"/>
      <c r="IE38" s="73"/>
      <c r="IF38" s="73"/>
      <c r="IG38" s="74"/>
      <c r="IH38" s="73"/>
      <c r="II38" s="73"/>
      <c r="IJ38" s="73"/>
      <c r="IK38" s="74"/>
      <c r="IL38" s="73"/>
      <c r="IM38" s="73"/>
      <c r="IN38" s="73"/>
      <c r="IO38" s="74"/>
      <c r="IP38" s="73"/>
      <c r="IQ38" s="73"/>
      <c r="IR38" s="73"/>
      <c r="IS38" s="74"/>
      <c r="IT38" s="73"/>
      <c r="IU38" s="73"/>
      <c r="IV38" s="73"/>
    </row>
    <row r="39" spans="1:256" x14ac:dyDescent="0.2">
      <c r="A39" s="73"/>
      <c r="B39" s="75" t="s">
        <v>31</v>
      </c>
      <c r="C39" s="73" t="s">
        <v>398</v>
      </c>
      <c r="D39" s="73"/>
      <c r="E39" s="75"/>
      <c r="F39" s="73"/>
      <c r="G39" s="73"/>
      <c r="H39" s="73"/>
      <c r="I39" s="75"/>
      <c r="J39" s="73"/>
      <c r="K39" s="73"/>
      <c r="L39" s="73"/>
      <c r="M39" s="75"/>
      <c r="N39" s="73"/>
      <c r="O39" s="73"/>
      <c r="P39" s="73"/>
      <c r="Q39" s="75"/>
      <c r="R39" s="73"/>
      <c r="S39" s="73"/>
      <c r="T39" s="73"/>
      <c r="U39" s="75"/>
      <c r="V39" s="73"/>
      <c r="W39" s="73"/>
      <c r="X39" s="73"/>
      <c r="Y39" s="75"/>
      <c r="Z39" s="73"/>
      <c r="AA39" s="73"/>
      <c r="AB39" s="73"/>
      <c r="AC39" s="75"/>
      <c r="AD39" s="73"/>
      <c r="AE39" s="73"/>
      <c r="AF39" s="73"/>
      <c r="AG39" s="75"/>
      <c r="AH39" s="73"/>
      <c r="AI39" s="73"/>
      <c r="AJ39" s="73"/>
      <c r="AK39" s="75"/>
      <c r="AL39" s="73"/>
      <c r="AM39" s="73"/>
      <c r="AN39" s="73"/>
      <c r="AO39" s="75"/>
      <c r="AP39" s="73"/>
      <c r="AQ39" s="73"/>
      <c r="AR39" s="73"/>
      <c r="AS39" s="75"/>
      <c r="AT39" s="73"/>
      <c r="AU39" s="73"/>
      <c r="AV39" s="73"/>
      <c r="AW39" s="75"/>
      <c r="AX39" s="73"/>
      <c r="AY39" s="73"/>
      <c r="AZ39" s="73"/>
      <c r="BA39" s="75"/>
      <c r="BB39" s="73"/>
      <c r="BC39" s="73"/>
      <c r="BD39" s="73"/>
      <c r="BE39" s="75"/>
      <c r="BF39" s="73"/>
      <c r="BG39" s="73"/>
      <c r="BH39" s="73"/>
      <c r="BI39" s="75"/>
      <c r="BJ39" s="73"/>
      <c r="BK39" s="73"/>
      <c r="BL39" s="73"/>
      <c r="BM39" s="75"/>
      <c r="BN39" s="73"/>
      <c r="BO39" s="73"/>
      <c r="BP39" s="73"/>
      <c r="BQ39" s="75"/>
      <c r="BR39" s="73"/>
      <c r="BS39" s="73"/>
      <c r="BT39" s="73"/>
      <c r="BU39" s="75"/>
      <c r="BV39" s="73"/>
      <c r="BW39" s="73"/>
      <c r="BX39" s="73"/>
      <c r="BY39" s="75"/>
      <c r="BZ39" s="73"/>
      <c r="CA39" s="73"/>
      <c r="CB39" s="73"/>
      <c r="CC39" s="75"/>
      <c r="CD39" s="73"/>
      <c r="CE39" s="73"/>
      <c r="CF39" s="73"/>
      <c r="CG39" s="75"/>
      <c r="CH39" s="73"/>
      <c r="CI39" s="73"/>
      <c r="CJ39" s="73"/>
      <c r="CK39" s="75"/>
      <c r="CL39" s="73"/>
      <c r="CM39" s="73"/>
      <c r="CN39" s="73"/>
      <c r="CO39" s="75"/>
      <c r="CP39" s="73"/>
      <c r="CQ39" s="73"/>
      <c r="CR39" s="73"/>
      <c r="CS39" s="75"/>
      <c r="CT39" s="73"/>
      <c r="CU39" s="73"/>
      <c r="CV39" s="73"/>
      <c r="CW39" s="75"/>
      <c r="CX39" s="73"/>
      <c r="CY39" s="73"/>
      <c r="CZ39" s="73"/>
      <c r="DA39" s="75"/>
      <c r="DB39" s="73"/>
      <c r="DC39" s="73"/>
      <c r="DD39" s="73"/>
      <c r="DE39" s="75"/>
      <c r="DF39" s="73"/>
      <c r="DG39" s="73"/>
      <c r="DH39" s="73"/>
      <c r="DI39" s="75"/>
      <c r="DJ39" s="73"/>
      <c r="DK39" s="73"/>
      <c r="DL39" s="73"/>
      <c r="DM39" s="75"/>
      <c r="DN39" s="73"/>
      <c r="DO39" s="73"/>
      <c r="DP39" s="73"/>
      <c r="DQ39" s="75"/>
      <c r="DR39" s="73"/>
      <c r="DS39" s="73"/>
      <c r="DT39" s="73"/>
      <c r="DU39" s="75"/>
      <c r="DV39" s="73"/>
      <c r="DW39" s="73"/>
      <c r="DX39" s="73"/>
      <c r="DY39" s="75"/>
      <c r="DZ39" s="73"/>
      <c r="EA39" s="73"/>
      <c r="EB39" s="73"/>
      <c r="EC39" s="75"/>
      <c r="ED39" s="73"/>
      <c r="EE39" s="73"/>
      <c r="EF39" s="73"/>
      <c r="EG39" s="75"/>
      <c r="EH39" s="73"/>
      <c r="EI39" s="73"/>
      <c r="EJ39" s="73"/>
      <c r="EK39" s="75"/>
      <c r="EL39" s="73"/>
      <c r="EM39" s="73"/>
      <c r="EN39" s="73"/>
      <c r="EO39" s="75"/>
      <c r="EP39" s="73"/>
      <c r="EQ39" s="73"/>
      <c r="ER39" s="73"/>
      <c r="ES39" s="75"/>
      <c r="ET39" s="73"/>
      <c r="EU39" s="73"/>
      <c r="EV39" s="73"/>
      <c r="EW39" s="75"/>
      <c r="EX39" s="73"/>
      <c r="EY39" s="73"/>
      <c r="EZ39" s="73"/>
      <c r="FA39" s="75"/>
      <c r="FB39" s="73"/>
      <c r="FC39" s="73"/>
      <c r="FD39" s="73"/>
      <c r="FE39" s="75"/>
      <c r="FF39" s="73"/>
      <c r="FG39" s="73"/>
      <c r="FH39" s="73"/>
      <c r="FI39" s="75"/>
      <c r="FJ39" s="73"/>
      <c r="FK39" s="73"/>
      <c r="FL39" s="73"/>
      <c r="FM39" s="75"/>
      <c r="FN39" s="73"/>
      <c r="FO39" s="73"/>
      <c r="FP39" s="73"/>
      <c r="FQ39" s="75"/>
      <c r="FR39" s="73"/>
      <c r="FS39" s="73"/>
      <c r="FT39" s="73"/>
      <c r="FU39" s="75"/>
      <c r="FV39" s="73"/>
      <c r="FW39" s="73"/>
      <c r="FX39" s="73"/>
      <c r="FY39" s="75"/>
      <c r="FZ39" s="73"/>
      <c r="GA39" s="73"/>
      <c r="GB39" s="73"/>
      <c r="GC39" s="75"/>
      <c r="GD39" s="73"/>
      <c r="GE39" s="73"/>
      <c r="GF39" s="73"/>
      <c r="GG39" s="75"/>
      <c r="GH39" s="73"/>
      <c r="GI39" s="73"/>
      <c r="GJ39" s="73"/>
      <c r="GK39" s="75"/>
      <c r="GL39" s="73"/>
      <c r="GM39" s="73"/>
      <c r="GN39" s="73"/>
      <c r="GO39" s="75"/>
      <c r="GP39" s="73"/>
      <c r="GQ39" s="73"/>
      <c r="GR39" s="73"/>
      <c r="GS39" s="75"/>
      <c r="GT39" s="73"/>
      <c r="GU39" s="73"/>
      <c r="GV39" s="73"/>
      <c r="GW39" s="75"/>
      <c r="GX39" s="73"/>
      <c r="GY39" s="73"/>
      <c r="GZ39" s="73"/>
      <c r="HA39" s="75"/>
      <c r="HB39" s="73"/>
      <c r="HC39" s="73"/>
      <c r="HD39" s="73"/>
      <c r="HE39" s="75"/>
      <c r="HF39" s="73"/>
      <c r="HG39" s="73"/>
      <c r="HH39" s="73"/>
      <c r="HI39" s="75"/>
      <c r="HJ39" s="73"/>
      <c r="HK39" s="73"/>
      <c r="HL39" s="73"/>
      <c r="HM39" s="75"/>
      <c r="HN39" s="73"/>
      <c r="HO39" s="73"/>
      <c r="HP39" s="73"/>
      <c r="HQ39" s="75"/>
      <c r="HR39" s="73"/>
      <c r="HS39" s="73"/>
      <c r="HT39" s="73"/>
      <c r="HU39" s="75"/>
      <c r="HV39" s="73"/>
      <c r="HW39" s="73"/>
      <c r="HX39" s="73"/>
      <c r="HY39" s="75"/>
      <c r="HZ39" s="73"/>
      <c r="IA39" s="73"/>
      <c r="IB39" s="73"/>
      <c r="IC39" s="75"/>
      <c r="ID39" s="73"/>
      <c r="IE39" s="73"/>
      <c r="IF39" s="73"/>
      <c r="IG39" s="75"/>
      <c r="IH39" s="73"/>
      <c r="II39" s="73"/>
      <c r="IJ39" s="73"/>
      <c r="IK39" s="75"/>
      <c r="IL39" s="73"/>
      <c r="IM39" s="73"/>
      <c r="IN39" s="73"/>
      <c r="IO39" s="75"/>
      <c r="IP39" s="73"/>
      <c r="IQ39" s="73"/>
      <c r="IR39" s="73"/>
      <c r="IS39" s="75"/>
      <c r="IT39" s="73"/>
      <c r="IU39" s="73"/>
    </row>
    <row r="40" spans="1:256" x14ac:dyDescent="0.2">
      <c r="A40" s="73"/>
      <c r="B40" s="75" t="s">
        <v>796</v>
      </c>
      <c r="C40" s="76" t="s">
        <v>49</v>
      </c>
      <c r="D40" s="73"/>
      <c r="E40" s="75"/>
      <c r="F40" s="73"/>
      <c r="G40" s="76"/>
      <c r="H40" s="73"/>
      <c r="I40" s="75"/>
      <c r="J40" s="73"/>
      <c r="K40" s="76"/>
      <c r="L40" s="73"/>
      <c r="M40" s="75"/>
      <c r="N40" s="73"/>
      <c r="O40" s="76"/>
      <c r="P40" s="73"/>
      <c r="Q40" s="75"/>
      <c r="R40" s="73"/>
      <c r="S40" s="76"/>
      <c r="T40" s="73"/>
      <c r="U40" s="75"/>
      <c r="V40" s="73"/>
      <c r="W40" s="76"/>
      <c r="X40" s="73"/>
      <c r="Y40" s="75"/>
      <c r="Z40" s="73"/>
      <c r="AA40" s="76"/>
      <c r="AB40" s="73"/>
      <c r="AC40" s="75"/>
      <c r="AD40" s="73"/>
      <c r="AE40" s="76"/>
      <c r="AF40" s="73"/>
      <c r="AG40" s="75"/>
      <c r="AH40" s="73"/>
      <c r="AI40" s="76"/>
      <c r="AJ40" s="73"/>
      <c r="AK40" s="75"/>
      <c r="AL40" s="73"/>
      <c r="AM40" s="76"/>
      <c r="AN40" s="73"/>
      <c r="AO40" s="75"/>
      <c r="AP40" s="73"/>
      <c r="AQ40" s="76"/>
      <c r="AR40" s="73"/>
      <c r="AS40" s="75"/>
      <c r="AT40" s="73"/>
      <c r="AU40" s="76"/>
      <c r="AV40" s="73"/>
      <c r="AW40" s="75"/>
      <c r="AX40" s="73"/>
      <c r="AY40" s="76"/>
      <c r="AZ40" s="73"/>
      <c r="BA40" s="75"/>
      <c r="BB40" s="73"/>
      <c r="BC40" s="76"/>
      <c r="BD40" s="73"/>
      <c r="BE40" s="75"/>
      <c r="BF40" s="73"/>
      <c r="BG40" s="76"/>
      <c r="BH40" s="73"/>
      <c r="BI40" s="75"/>
      <c r="BJ40" s="73"/>
      <c r="BK40" s="76"/>
      <c r="BL40" s="73"/>
      <c r="BM40" s="75"/>
      <c r="BN40" s="73"/>
      <c r="BO40" s="76"/>
      <c r="BP40" s="73"/>
      <c r="BQ40" s="75"/>
      <c r="BR40" s="73"/>
      <c r="BS40" s="76"/>
      <c r="BT40" s="73"/>
      <c r="BU40" s="75"/>
      <c r="BV40" s="73"/>
      <c r="BW40" s="76"/>
      <c r="BX40" s="73"/>
      <c r="BY40" s="75"/>
      <c r="BZ40" s="73"/>
      <c r="CA40" s="76"/>
      <c r="CB40" s="73"/>
      <c r="CC40" s="75"/>
      <c r="CD40" s="73"/>
      <c r="CE40" s="76"/>
      <c r="CF40" s="73"/>
      <c r="CG40" s="75"/>
      <c r="CH40" s="73"/>
      <c r="CI40" s="76"/>
      <c r="CJ40" s="73"/>
      <c r="CK40" s="75"/>
      <c r="CL40" s="73"/>
      <c r="CM40" s="76"/>
      <c r="CN40" s="73"/>
      <c r="CO40" s="75"/>
      <c r="CP40" s="73"/>
      <c r="CQ40" s="76"/>
      <c r="CR40" s="73"/>
      <c r="CS40" s="75"/>
      <c r="CT40" s="73"/>
      <c r="CU40" s="76"/>
      <c r="CV40" s="73"/>
      <c r="CW40" s="75"/>
      <c r="CX40" s="73"/>
      <c r="CY40" s="76"/>
      <c r="CZ40" s="73"/>
      <c r="DA40" s="75"/>
      <c r="DB40" s="73"/>
      <c r="DC40" s="76"/>
      <c r="DD40" s="73"/>
      <c r="DE40" s="75"/>
      <c r="DF40" s="73"/>
      <c r="DG40" s="76"/>
      <c r="DH40" s="73"/>
      <c r="DI40" s="75"/>
      <c r="DJ40" s="73"/>
      <c r="DK40" s="76"/>
      <c r="DL40" s="73"/>
      <c r="DM40" s="75"/>
      <c r="DN40" s="73"/>
      <c r="DO40" s="76"/>
      <c r="DP40" s="73"/>
      <c r="DQ40" s="75"/>
      <c r="DR40" s="73"/>
      <c r="DS40" s="76"/>
      <c r="DT40" s="73"/>
      <c r="DU40" s="75"/>
      <c r="DV40" s="73"/>
      <c r="DW40" s="76"/>
      <c r="DX40" s="73"/>
      <c r="DY40" s="75"/>
      <c r="DZ40" s="73"/>
      <c r="EA40" s="76"/>
      <c r="EB40" s="73"/>
      <c r="EC40" s="75"/>
      <c r="ED40" s="73"/>
      <c r="EE40" s="76"/>
      <c r="EF40" s="73"/>
      <c r="EG40" s="75"/>
      <c r="EH40" s="73"/>
      <c r="EI40" s="76"/>
      <c r="EJ40" s="73"/>
      <c r="EK40" s="75"/>
      <c r="EL40" s="73"/>
      <c r="EM40" s="76"/>
      <c r="EN40" s="73"/>
      <c r="EO40" s="75"/>
      <c r="EP40" s="73"/>
      <c r="EQ40" s="76"/>
      <c r="ER40" s="73"/>
      <c r="ES40" s="75"/>
      <c r="ET40" s="73"/>
      <c r="EU40" s="76"/>
      <c r="EV40" s="73"/>
      <c r="EW40" s="75"/>
      <c r="EX40" s="73"/>
      <c r="EY40" s="76"/>
      <c r="EZ40" s="73"/>
      <c r="FA40" s="75"/>
      <c r="FB40" s="73"/>
      <c r="FC40" s="76"/>
      <c r="FD40" s="73"/>
      <c r="FE40" s="75"/>
      <c r="FF40" s="73"/>
      <c r="FG40" s="76"/>
      <c r="FH40" s="73"/>
      <c r="FI40" s="75"/>
      <c r="FJ40" s="73"/>
      <c r="FK40" s="76"/>
      <c r="FL40" s="73"/>
      <c r="FM40" s="75"/>
      <c r="FN40" s="73"/>
      <c r="FO40" s="76"/>
      <c r="FP40" s="73"/>
      <c r="FQ40" s="75"/>
      <c r="FR40" s="73"/>
      <c r="FS40" s="76"/>
      <c r="FT40" s="73"/>
      <c r="FU40" s="75"/>
      <c r="FV40" s="73"/>
      <c r="FW40" s="76"/>
      <c r="FX40" s="73"/>
      <c r="FY40" s="75"/>
      <c r="FZ40" s="73"/>
      <c r="GA40" s="76"/>
      <c r="GB40" s="73"/>
      <c r="GC40" s="75"/>
      <c r="GD40" s="73"/>
      <c r="GE40" s="76"/>
      <c r="GF40" s="73"/>
      <c r="GG40" s="75"/>
      <c r="GH40" s="73"/>
      <c r="GI40" s="76"/>
      <c r="GJ40" s="73"/>
      <c r="GK40" s="75"/>
      <c r="GL40" s="73"/>
      <c r="GM40" s="76"/>
      <c r="GN40" s="73"/>
      <c r="GO40" s="75"/>
      <c r="GP40" s="73"/>
      <c r="GQ40" s="76"/>
      <c r="GR40" s="73"/>
      <c r="GS40" s="75"/>
      <c r="GT40" s="73"/>
      <c r="GU40" s="76"/>
      <c r="GV40" s="73"/>
      <c r="GW40" s="75"/>
      <c r="GX40" s="73"/>
      <c r="GY40" s="76"/>
      <c r="GZ40" s="73"/>
      <c r="HA40" s="75"/>
      <c r="HB40" s="73"/>
      <c r="HC40" s="76"/>
      <c r="HD40" s="73"/>
      <c r="HE40" s="75"/>
      <c r="HF40" s="73"/>
      <c r="HG40" s="76"/>
      <c r="HH40" s="73"/>
      <c r="HI40" s="75"/>
      <c r="HJ40" s="73"/>
      <c r="HK40" s="76"/>
      <c r="HL40" s="73"/>
      <c r="HM40" s="75"/>
      <c r="HN40" s="73"/>
      <c r="HO40" s="76"/>
      <c r="HP40" s="73"/>
      <c r="HQ40" s="75"/>
      <c r="HR40" s="73"/>
      <c r="HS40" s="76"/>
      <c r="HT40" s="73"/>
      <c r="HU40" s="75"/>
      <c r="HV40" s="73"/>
      <c r="HW40" s="76"/>
      <c r="HX40" s="73"/>
      <c r="HY40" s="75"/>
      <c r="HZ40" s="73"/>
      <c r="IA40" s="76"/>
      <c r="IB40" s="73"/>
      <c r="IC40" s="75"/>
      <c r="ID40" s="73"/>
      <c r="IE40" s="76"/>
      <c r="IF40" s="73"/>
      <c r="IG40" s="75"/>
      <c r="IH40" s="73"/>
      <c r="II40" s="76"/>
      <c r="IJ40" s="73"/>
      <c r="IK40" s="75"/>
      <c r="IL40" s="73"/>
      <c r="IM40" s="76"/>
      <c r="IN40" s="73"/>
      <c r="IO40" s="75"/>
      <c r="IP40" s="73"/>
      <c r="IQ40" s="76"/>
      <c r="IR40" s="73"/>
      <c r="IS40" s="75"/>
      <c r="IT40" s="73"/>
      <c r="IU40" s="76"/>
    </row>
    <row r="41" spans="1:256" x14ac:dyDescent="0.2">
      <c r="A41" s="73"/>
      <c r="B41" s="75"/>
      <c r="C41" s="73"/>
      <c r="D41" s="76"/>
      <c r="E41" s="73"/>
      <c r="F41" s="75"/>
      <c r="G41" s="73"/>
      <c r="H41" s="76"/>
      <c r="I41" s="73"/>
      <c r="J41" s="75"/>
      <c r="K41" s="73"/>
      <c r="L41" s="76"/>
      <c r="M41" s="73"/>
      <c r="N41" s="75"/>
      <c r="O41" s="73"/>
      <c r="P41" s="76"/>
      <c r="Q41" s="73"/>
      <c r="R41" s="75"/>
      <c r="S41" s="73"/>
      <c r="T41" s="76"/>
      <c r="U41" s="73"/>
      <c r="V41" s="75"/>
      <c r="W41" s="73"/>
      <c r="X41" s="76"/>
      <c r="Y41" s="73"/>
      <c r="Z41" s="75"/>
      <c r="AA41" s="73"/>
      <c r="AB41" s="76"/>
      <c r="AC41" s="73"/>
      <c r="AD41" s="75"/>
      <c r="AE41" s="73"/>
      <c r="AF41" s="76"/>
      <c r="AG41" s="73"/>
      <c r="AH41" s="75"/>
      <c r="AI41" s="73"/>
      <c r="AJ41" s="76"/>
      <c r="AK41" s="73"/>
      <c r="AL41" s="75"/>
      <c r="AM41" s="73"/>
      <c r="AN41" s="76"/>
      <c r="AO41" s="73"/>
      <c r="AP41" s="75"/>
      <c r="AQ41" s="73"/>
      <c r="AR41" s="76"/>
      <c r="AS41" s="73"/>
      <c r="AT41" s="75"/>
      <c r="AU41" s="73"/>
      <c r="AV41" s="76"/>
      <c r="AW41" s="73"/>
      <c r="AX41" s="75"/>
      <c r="AY41" s="73"/>
      <c r="AZ41" s="76"/>
      <c r="BA41" s="73"/>
      <c r="BB41" s="75"/>
      <c r="BC41" s="73"/>
      <c r="BD41" s="76"/>
      <c r="BE41" s="73"/>
      <c r="BF41" s="75"/>
      <c r="BG41" s="73"/>
      <c r="BH41" s="76"/>
      <c r="BI41" s="73"/>
      <c r="BJ41" s="75"/>
      <c r="BK41" s="73"/>
      <c r="BL41" s="76"/>
      <c r="BM41" s="73"/>
      <c r="BN41" s="75"/>
      <c r="BO41" s="73"/>
      <c r="BP41" s="76"/>
      <c r="BQ41" s="73"/>
      <c r="BR41" s="75"/>
      <c r="BS41" s="73"/>
      <c r="BT41" s="76"/>
      <c r="BU41" s="73"/>
      <c r="BV41" s="75"/>
      <c r="BW41" s="73"/>
      <c r="BX41" s="76"/>
      <c r="BY41" s="73"/>
      <c r="BZ41" s="75"/>
      <c r="CA41" s="73"/>
      <c r="CB41" s="76"/>
      <c r="CC41" s="73"/>
      <c r="CD41" s="75"/>
      <c r="CE41" s="73"/>
      <c r="CF41" s="76"/>
      <c r="CG41" s="73"/>
      <c r="CH41" s="75"/>
      <c r="CI41" s="73"/>
      <c r="CJ41" s="76"/>
      <c r="CK41" s="73"/>
      <c r="CL41" s="75"/>
      <c r="CM41" s="73"/>
      <c r="CN41" s="76"/>
      <c r="CO41" s="73"/>
      <c r="CP41" s="75"/>
      <c r="CQ41" s="73"/>
      <c r="CR41" s="76"/>
      <c r="CS41" s="73"/>
      <c r="CT41" s="75"/>
      <c r="CU41" s="73"/>
      <c r="CV41" s="76"/>
      <c r="CW41" s="73"/>
      <c r="CX41" s="75"/>
      <c r="CY41" s="73"/>
      <c r="CZ41" s="76"/>
      <c r="DA41" s="73"/>
      <c r="DB41" s="75"/>
      <c r="DC41" s="73"/>
      <c r="DD41" s="76"/>
      <c r="DE41" s="73"/>
      <c r="DF41" s="75"/>
      <c r="DG41" s="73"/>
      <c r="DH41" s="76"/>
      <c r="DI41" s="73"/>
      <c r="DJ41" s="75"/>
      <c r="DK41" s="73"/>
      <c r="DL41" s="76"/>
      <c r="DM41" s="73"/>
      <c r="DN41" s="75"/>
      <c r="DO41" s="73"/>
      <c r="DP41" s="76"/>
      <c r="DQ41" s="73"/>
      <c r="DR41" s="75"/>
      <c r="DS41" s="73"/>
      <c r="DT41" s="76"/>
      <c r="DU41" s="73"/>
      <c r="DV41" s="75"/>
      <c r="DW41" s="73"/>
      <c r="DX41" s="76"/>
      <c r="DY41" s="73"/>
      <c r="DZ41" s="75"/>
      <c r="EA41" s="73"/>
      <c r="EB41" s="76"/>
      <c r="EC41" s="73"/>
      <c r="ED41" s="75"/>
      <c r="EE41" s="73"/>
      <c r="EF41" s="76"/>
      <c r="EG41" s="73"/>
      <c r="EH41" s="75"/>
      <c r="EI41" s="73"/>
      <c r="EJ41" s="76"/>
      <c r="EK41" s="73"/>
      <c r="EL41" s="75"/>
      <c r="EM41" s="73"/>
      <c r="EN41" s="76"/>
      <c r="EO41" s="73"/>
      <c r="EP41" s="75"/>
      <c r="EQ41" s="73"/>
      <c r="ER41" s="76"/>
      <c r="ES41" s="73"/>
      <c r="ET41" s="75"/>
      <c r="EU41" s="73"/>
      <c r="EV41" s="76"/>
      <c r="EW41" s="73"/>
      <c r="EX41" s="75"/>
      <c r="EY41" s="73"/>
      <c r="EZ41" s="76"/>
      <c r="FA41" s="73"/>
      <c r="FB41" s="75"/>
      <c r="FC41" s="73"/>
      <c r="FD41" s="76"/>
      <c r="FE41" s="73"/>
      <c r="FF41" s="75"/>
      <c r="FG41" s="73"/>
      <c r="FH41" s="76"/>
      <c r="FI41" s="73"/>
      <c r="FJ41" s="75"/>
      <c r="FK41" s="73"/>
      <c r="FL41" s="76"/>
      <c r="FM41" s="73"/>
      <c r="FN41" s="75"/>
      <c r="FO41" s="73"/>
      <c r="FP41" s="76"/>
      <c r="FQ41" s="73"/>
      <c r="FR41" s="75"/>
      <c r="FS41" s="73"/>
      <c r="FT41" s="76"/>
      <c r="FU41" s="73"/>
      <c r="FV41" s="75"/>
      <c r="FW41" s="73"/>
      <c r="FX41" s="76"/>
      <c r="FY41" s="73"/>
      <c r="FZ41" s="75"/>
      <c r="GA41" s="73"/>
      <c r="GB41" s="76"/>
      <c r="GC41" s="73"/>
      <c r="GD41" s="75"/>
      <c r="GE41" s="73"/>
      <c r="GF41" s="76"/>
      <c r="GG41" s="73"/>
      <c r="GH41" s="75"/>
      <c r="GI41" s="73"/>
      <c r="GJ41" s="76"/>
      <c r="GK41" s="73"/>
      <c r="GL41" s="75"/>
      <c r="GM41" s="73"/>
      <c r="GN41" s="76"/>
      <c r="GO41" s="73"/>
      <c r="GP41" s="75"/>
      <c r="GQ41" s="73"/>
      <c r="GR41" s="76"/>
      <c r="GS41" s="73"/>
      <c r="GT41" s="75"/>
      <c r="GU41" s="73"/>
      <c r="GV41" s="76"/>
      <c r="GW41" s="73"/>
      <c r="GX41" s="75"/>
      <c r="GY41" s="73"/>
      <c r="GZ41" s="76"/>
      <c r="HA41" s="73"/>
      <c r="HB41" s="75"/>
      <c r="HC41" s="73"/>
      <c r="HD41" s="76"/>
      <c r="HE41" s="73"/>
      <c r="HF41" s="75"/>
      <c r="HG41" s="73"/>
      <c r="HH41" s="76"/>
      <c r="HI41" s="73"/>
      <c r="HJ41" s="75"/>
      <c r="HK41" s="73"/>
      <c r="HL41" s="76"/>
      <c r="HM41" s="73"/>
      <c r="HN41" s="75"/>
      <c r="HO41" s="73"/>
      <c r="HP41" s="76"/>
      <c r="HQ41" s="73"/>
      <c r="HR41" s="75"/>
      <c r="HS41" s="73"/>
      <c r="HT41" s="76"/>
      <c r="HU41" s="73"/>
      <c r="HV41" s="75"/>
      <c r="HW41" s="73"/>
      <c r="HX41" s="76"/>
      <c r="HY41" s="73"/>
      <c r="HZ41" s="75"/>
      <c r="IA41" s="73"/>
      <c r="IB41" s="76"/>
      <c r="IC41" s="73"/>
      <c r="ID41" s="75"/>
      <c r="IE41" s="73"/>
      <c r="IF41" s="76"/>
      <c r="IG41" s="73"/>
      <c r="IH41" s="75"/>
      <c r="II41" s="73"/>
      <c r="IJ41" s="76"/>
      <c r="IK41" s="73"/>
      <c r="IL41" s="75"/>
      <c r="IM41" s="73"/>
      <c r="IN41" s="76"/>
      <c r="IO41" s="73"/>
      <c r="IP41" s="75"/>
      <c r="IQ41" s="73"/>
      <c r="IR41" s="76"/>
      <c r="IS41" s="73"/>
      <c r="IT41" s="75"/>
      <c r="IU41" s="73"/>
      <c r="IV41" s="76"/>
    </row>
    <row r="43" spans="1:256" x14ac:dyDescent="0.2">
      <c r="A43" s="30" t="s">
        <v>595</v>
      </c>
      <c r="B43" s="31" t="s">
        <v>488</v>
      </c>
      <c r="C43" t="s">
        <v>408</v>
      </c>
    </row>
    <row r="44" spans="1:256" x14ac:dyDescent="0.2">
      <c r="B44" s="31" t="s">
        <v>593</v>
      </c>
      <c r="C44" t="s">
        <v>50</v>
      </c>
    </row>
    <row r="45" spans="1:256" x14ac:dyDescent="0.2">
      <c r="B45" s="31" t="s">
        <v>594</v>
      </c>
      <c r="C45" t="s">
        <v>108</v>
      </c>
    </row>
    <row r="46" spans="1:256" x14ac:dyDescent="0.2">
      <c r="B46" s="31"/>
    </row>
    <row r="47" spans="1:256" x14ac:dyDescent="0.2">
      <c r="A47" s="30" t="s">
        <v>472</v>
      </c>
      <c r="B47" s="31" t="s">
        <v>109</v>
      </c>
      <c r="C47" t="s">
        <v>364</v>
      </c>
    </row>
    <row r="48" spans="1:256" x14ac:dyDescent="0.2">
      <c r="A48" s="30"/>
      <c r="B48" s="31" t="s">
        <v>110</v>
      </c>
      <c r="C48" t="s">
        <v>363</v>
      </c>
    </row>
    <row r="49" spans="1:3" x14ac:dyDescent="0.2">
      <c r="B49" s="31" t="s">
        <v>44</v>
      </c>
      <c r="C49" t="s">
        <v>65</v>
      </c>
    </row>
    <row r="50" spans="1:3" x14ac:dyDescent="0.2">
      <c r="B50" s="31" t="s">
        <v>596</v>
      </c>
      <c r="C50" t="s">
        <v>66</v>
      </c>
    </row>
    <row r="51" spans="1:3" x14ac:dyDescent="0.2">
      <c r="B51" s="31"/>
    </row>
    <row r="52" spans="1:3" x14ac:dyDescent="0.2">
      <c r="A52" s="30" t="s">
        <v>474</v>
      </c>
      <c r="B52" s="31" t="s">
        <v>749</v>
      </c>
      <c r="C52" t="s">
        <v>383</v>
      </c>
    </row>
    <row r="53" spans="1:3" x14ac:dyDescent="0.2">
      <c r="A53" s="35"/>
      <c r="B53" s="31" t="s">
        <v>489</v>
      </c>
      <c r="C53" t="s">
        <v>67</v>
      </c>
    </row>
    <row r="54" spans="1:3" x14ac:dyDescent="0.2">
      <c r="B54" s="32" t="s">
        <v>491</v>
      </c>
      <c r="C54" s="33" t="s">
        <v>68</v>
      </c>
    </row>
    <row r="55" spans="1:3" x14ac:dyDescent="0.2">
      <c r="B55" s="32" t="s">
        <v>751</v>
      </c>
      <c r="C55" s="33" t="s">
        <v>69</v>
      </c>
    </row>
    <row r="56" spans="1:3" x14ac:dyDescent="0.2">
      <c r="B56" s="32" t="s">
        <v>493</v>
      </c>
      <c r="C56" s="33" t="s">
        <v>94</v>
      </c>
    </row>
    <row r="57" spans="1:3" x14ac:dyDescent="0.2">
      <c r="B57" s="32" t="s">
        <v>494</v>
      </c>
      <c r="C57" s="33" t="s">
        <v>95</v>
      </c>
    </row>
    <row r="58" spans="1:3" x14ac:dyDescent="0.2">
      <c r="B58" s="39"/>
    </row>
    <row r="59" spans="1:3" x14ac:dyDescent="0.2">
      <c r="A59" s="30" t="s">
        <v>486</v>
      </c>
      <c r="B59" s="32" t="s">
        <v>733</v>
      </c>
      <c r="C59" s="33" t="s">
        <v>409</v>
      </c>
    </row>
    <row r="60" spans="1:3" x14ac:dyDescent="0.2">
      <c r="A60" s="35"/>
      <c r="B60" s="32" t="s">
        <v>365</v>
      </c>
      <c r="C60" s="33" t="s">
        <v>410</v>
      </c>
    </row>
    <row r="61" spans="1:3" x14ac:dyDescent="0.2">
      <c r="A61" s="35"/>
      <c r="B61" s="31" t="s">
        <v>366</v>
      </c>
      <c r="C61" s="33" t="s">
        <v>411</v>
      </c>
    </row>
    <row r="62" spans="1:3" x14ac:dyDescent="0.2">
      <c r="A62" s="35"/>
      <c r="B62" s="32" t="s">
        <v>367</v>
      </c>
      <c r="C62" s="33" t="s">
        <v>412</v>
      </c>
    </row>
    <row r="63" spans="1:3" x14ac:dyDescent="0.2">
      <c r="A63" s="35"/>
      <c r="B63" s="32" t="s">
        <v>107</v>
      </c>
      <c r="C63" s="33" t="s">
        <v>413</v>
      </c>
    </row>
    <row r="64" spans="1:3" x14ac:dyDescent="0.2">
      <c r="B64" s="32"/>
    </row>
    <row r="65" spans="1:3" x14ac:dyDescent="0.2">
      <c r="A65" s="30" t="s">
        <v>747</v>
      </c>
      <c r="B65" s="31" t="s">
        <v>752</v>
      </c>
      <c r="C65" t="s">
        <v>753</v>
      </c>
    </row>
    <row r="67" spans="1:3" x14ac:dyDescent="0.2">
      <c r="A67" s="30" t="s">
        <v>571</v>
      </c>
      <c r="B67" s="31" t="s">
        <v>572</v>
      </c>
      <c r="C67" s="22" t="s">
        <v>755</v>
      </c>
    </row>
    <row r="68" spans="1:3" x14ac:dyDescent="0.2">
      <c r="B68" s="31" t="s">
        <v>573</v>
      </c>
      <c r="C68" s="22" t="s">
        <v>757</v>
      </c>
    </row>
    <row r="69" spans="1:3" x14ac:dyDescent="0.2">
      <c r="B69" s="31" t="s">
        <v>583</v>
      </c>
      <c r="C69" s="22" t="s">
        <v>758</v>
      </c>
    </row>
    <row r="70" spans="1:3" x14ac:dyDescent="0.2">
      <c r="B70" s="32" t="s">
        <v>754</v>
      </c>
      <c r="C70" s="33" t="s">
        <v>759</v>
      </c>
    </row>
    <row r="71" spans="1:3" x14ac:dyDescent="0.2">
      <c r="B71" s="31" t="s">
        <v>585</v>
      </c>
      <c r="C71" s="22" t="s">
        <v>760</v>
      </c>
    </row>
    <row r="72" spans="1:3" x14ac:dyDescent="0.2">
      <c r="B72" s="31" t="s">
        <v>43</v>
      </c>
      <c r="C72" s="22" t="s">
        <v>761</v>
      </c>
    </row>
    <row r="73" spans="1:3" x14ac:dyDescent="0.2">
      <c r="B73" s="31" t="s">
        <v>587</v>
      </c>
      <c r="C73" s="22" t="s">
        <v>762</v>
      </c>
    </row>
    <row r="74" spans="1:3" x14ac:dyDescent="0.2">
      <c r="B74" s="31" t="s">
        <v>588</v>
      </c>
      <c r="C74" s="22" t="s">
        <v>763</v>
      </c>
    </row>
    <row r="75" spans="1:3" x14ac:dyDescent="0.2">
      <c r="B75" s="31" t="s">
        <v>589</v>
      </c>
      <c r="C75" s="22" t="s">
        <v>764</v>
      </c>
    </row>
    <row r="76" spans="1:3" x14ac:dyDescent="0.2">
      <c r="B76" s="31" t="s">
        <v>590</v>
      </c>
      <c r="C76" s="22" t="s">
        <v>765</v>
      </c>
    </row>
    <row r="77" spans="1:3" x14ac:dyDescent="0.2">
      <c r="B77" s="31" t="s">
        <v>591</v>
      </c>
      <c r="C77" s="22" t="s">
        <v>766</v>
      </c>
    </row>
    <row r="78" spans="1:3" x14ac:dyDescent="0.2">
      <c r="B78" s="31" t="s">
        <v>42</v>
      </c>
      <c r="C78" s="22" t="s">
        <v>767</v>
      </c>
    </row>
    <row r="80" spans="1:3" x14ac:dyDescent="0.2">
      <c r="A80" s="30" t="s">
        <v>576</v>
      </c>
      <c r="B80" s="46" t="s">
        <v>581</v>
      </c>
      <c r="C80" s="56" t="s">
        <v>99</v>
      </c>
    </row>
    <row r="81" spans="1:12" x14ac:dyDescent="0.2">
      <c r="B81" s="31"/>
    </row>
    <row r="82" spans="1:12" x14ac:dyDescent="0.2">
      <c r="A82" s="30" t="s">
        <v>502</v>
      </c>
      <c r="B82" s="31" t="s">
        <v>598</v>
      </c>
      <c r="C82" t="s">
        <v>96</v>
      </c>
    </row>
    <row r="83" spans="1:12" x14ac:dyDescent="0.2">
      <c r="B83" s="31"/>
    </row>
    <row r="85" spans="1:12" x14ac:dyDescent="0.2">
      <c r="A85" s="30" t="s">
        <v>748</v>
      </c>
      <c r="B85" s="31" t="s">
        <v>600</v>
      </c>
      <c r="C85" t="s">
        <v>371</v>
      </c>
    </row>
    <row r="86" spans="1:12" ht="25.5" customHeight="1" x14ac:dyDescent="0.2">
      <c r="A86" s="30"/>
      <c r="B86" s="66" t="s">
        <v>604</v>
      </c>
      <c r="C86" s="323" t="s">
        <v>372</v>
      </c>
      <c r="D86" s="323"/>
      <c r="E86" s="323"/>
      <c r="F86" s="323"/>
      <c r="G86" s="323"/>
      <c r="H86" s="323"/>
      <c r="I86" s="323"/>
      <c r="J86" s="323"/>
      <c r="K86" s="323"/>
      <c r="L86" s="323"/>
    </row>
    <row r="87" spans="1:12" ht="26.25" customHeight="1" x14ac:dyDescent="0.2">
      <c r="A87" s="30"/>
      <c r="B87" s="66" t="s">
        <v>603</v>
      </c>
      <c r="C87" s="323" t="s">
        <v>370</v>
      </c>
      <c r="D87" s="323"/>
      <c r="E87" s="323"/>
      <c r="F87" s="323"/>
      <c r="G87" s="323"/>
      <c r="H87" s="323"/>
      <c r="I87" s="323"/>
      <c r="J87" s="323"/>
      <c r="K87" s="323"/>
      <c r="L87" s="323"/>
    </row>
    <row r="88" spans="1:12" x14ac:dyDescent="0.2">
      <c r="A88" s="30"/>
    </row>
    <row r="89" spans="1:12" x14ac:dyDescent="0.2">
      <c r="A89" s="30" t="s">
        <v>504</v>
      </c>
      <c r="B89" s="31" t="s">
        <v>601</v>
      </c>
      <c r="C89" t="s">
        <v>97</v>
      </c>
    </row>
    <row r="90" spans="1:12" x14ac:dyDescent="0.2">
      <c r="A90" s="30"/>
      <c r="B90" s="31" t="s">
        <v>602</v>
      </c>
      <c r="C90" t="s">
        <v>98</v>
      </c>
    </row>
    <row r="91" spans="1:12" x14ac:dyDescent="0.2">
      <c r="A91" s="30"/>
      <c r="B91" s="31" t="s">
        <v>380</v>
      </c>
      <c r="C91" t="s">
        <v>381</v>
      </c>
    </row>
    <row r="92" spans="1:12" x14ac:dyDescent="0.2">
      <c r="A92" s="30"/>
    </row>
    <row r="93" spans="1:12" x14ac:dyDescent="0.2">
      <c r="A93" s="30" t="s">
        <v>373</v>
      </c>
      <c r="B93" s="32" t="s">
        <v>476</v>
      </c>
      <c r="C93" t="s">
        <v>376</v>
      </c>
    </row>
    <row r="94" spans="1:12" x14ac:dyDescent="0.2">
      <c r="A94" s="30"/>
      <c r="B94" s="32" t="s">
        <v>489</v>
      </c>
      <c r="C94" t="s">
        <v>377</v>
      </c>
    </row>
    <row r="95" spans="1:12" x14ac:dyDescent="0.2">
      <c r="A95" s="30"/>
      <c r="B95" s="31" t="s">
        <v>375</v>
      </c>
      <c r="C95" t="s">
        <v>379</v>
      </c>
    </row>
    <row r="96" spans="1:12" x14ac:dyDescent="0.2">
      <c r="A96" s="30"/>
      <c r="B96" s="31" t="s">
        <v>374</v>
      </c>
      <c r="C96" t="s">
        <v>378</v>
      </c>
    </row>
    <row r="97" spans="1:11" x14ac:dyDescent="0.2">
      <c r="A97" s="30"/>
    </row>
    <row r="98" spans="1:11" x14ac:dyDescent="0.2">
      <c r="A98" s="30"/>
    </row>
    <row r="99" spans="1:11" ht="18.75" x14ac:dyDescent="0.3">
      <c r="A99" s="23" t="s">
        <v>518</v>
      </c>
    </row>
    <row r="100" spans="1:11" ht="13.5" thickBot="1" x14ac:dyDescent="0.25"/>
    <row r="101" spans="1:11" ht="17.25" customHeight="1" thickBot="1" x14ac:dyDescent="0.25">
      <c r="A101" s="32" t="s">
        <v>540</v>
      </c>
      <c r="B101" s="26" t="s">
        <v>100</v>
      </c>
      <c r="C101" s="24"/>
      <c r="D101" s="24"/>
      <c r="E101" s="24"/>
      <c r="F101" s="24"/>
      <c r="G101" s="24"/>
      <c r="H101" s="25"/>
    </row>
    <row r="102" spans="1:11" x14ac:dyDescent="0.2">
      <c r="A102" s="32"/>
    </row>
    <row r="103" spans="1:11" ht="51.75" customHeight="1" x14ac:dyDescent="0.2">
      <c r="A103" s="67" t="s">
        <v>539</v>
      </c>
      <c r="B103" s="330" t="str">
        <f>CONCATENATE(C39,", i.e. ",C52," against ",C44,", for "," for ",C59,", and settled in ",C69," per ",C80,".")</f>
        <v>An agreement whereby a floating price is exchanged  for a fixed price over a specified period, i.e. all hours from  00:00 CET  (Central European Time) to 24:00 CET tomorrow against Next day electricity price on PreussenElektra borders (arithmetic average) as published by Dow Jones, for  for energy delivered 00:00 to 24:00 at a steady rate, and settled in German Marks per Megawatt (1,000,000 watts) hour, where watt is a unit of electrical power equivalent to one Joule per second.</v>
      </c>
      <c r="C103" s="331"/>
      <c r="D103" s="331"/>
      <c r="E103" s="331"/>
      <c r="F103" s="331"/>
      <c r="G103" s="331"/>
      <c r="H103" s="331"/>
      <c r="I103" s="331"/>
      <c r="J103" s="331"/>
      <c r="K103" s="331"/>
    </row>
    <row r="105" spans="1:11" ht="13.5" thickBot="1" x14ac:dyDescent="0.25"/>
    <row r="106" spans="1:11" ht="29.25" customHeight="1" thickBot="1" x14ac:dyDescent="0.25">
      <c r="A106" s="67" t="s">
        <v>540</v>
      </c>
      <c r="B106" s="327" t="s">
        <v>382</v>
      </c>
      <c r="C106" s="328"/>
      <c r="D106" s="328"/>
      <c r="E106" s="328"/>
      <c r="F106" s="328"/>
      <c r="G106" s="328"/>
      <c r="H106" s="328"/>
      <c r="I106" s="329"/>
    </row>
    <row r="107" spans="1:11" x14ac:dyDescent="0.2">
      <c r="A107" s="67"/>
    </row>
    <row r="108" spans="1:11" ht="81.75" customHeight="1" x14ac:dyDescent="0.2">
      <c r="A108" s="67" t="s">
        <v>539</v>
      </c>
      <c r="B108" s="330" t="str">
        <f>CONCATENATE(C40,", i.e. ",C53,", at ",C47,". ",C60,", and ",C87," and settled in ",C73,", quoted in ",C73," per ",C80,".")</f>
        <v>An agreement whereby physical electricity is exchanged for a fixed price over a specified period, i.e. all hours from 00:00 on the closest Monday to 24:00 on the following Sunday, at Laufenburg, Switzerland, on the high voltage grid (power originating from a generator without export rights). energy delivered in a period 08:00 to 20:00 on a weekday, and electricity flow that is subject to potential interruption by the supplier for a specified number of days or hours during times of peak demand or in the event of system emergencies without financial consequences. and settled in Swiss Francs, quoted in Swiss Francs per Megawatt (1,000,000 watts) hour, where watt is a unit of electrical power equivalent to one Joule per second.</v>
      </c>
      <c r="C108" s="331"/>
      <c r="D108" s="331"/>
      <c r="E108" s="331"/>
      <c r="F108" s="331"/>
      <c r="G108" s="331"/>
      <c r="H108" s="331"/>
      <c r="I108" s="331"/>
      <c r="J108" s="331"/>
      <c r="K108" s="331"/>
    </row>
    <row r="109" spans="1:11" x14ac:dyDescent="0.2">
      <c r="A109" s="67"/>
    </row>
    <row r="110" spans="1:11" x14ac:dyDescent="0.2">
      <c r="A110" s="67"/>
    </row>
    <row r="111" spans="1:11" x14ac:dyDescent="0.2">
      <c r="A111" s="67"/>
    </row>
    <row r="112" spans="1:11" x14ac:dyDescent="0.2">
      <c r="A112" s="67"/>
    </row>
    <row r="113" spans="1:1" x14ac:dyDescent="0.2">
      <c r="A113" s="67"/>
    </row>
    <row r="114" spans="1:1" x14ac:dyDescent="0.2">
      <c r="A114" s="67"/>
    </row>
    <row r="115" spans="1:1" x14ac:dyDescent="0.2">
      <c r="A115" s="67"/>
    </row>
    <row r="116" spans="1:1" x14ac:dyDescent="0.2">
      <c r="A116" s="67"/>
    </row>
    <row r="117" spans="1:1" x14ac:dyDescent="0.2">
      <c r="A117" s="67"/>
    </row>
    <row r="118" spans="1:1" x14ac:dyDescent="0.2">
      <c r="A118" s="67"/>
    </row>
    <row r="119" spans="1:1" x14ac:dyDescent="0.2">
      <c r="A119" s="67"/>
    </row>
    <row r="120" spans="1:1" x14ac:dyDescent="0.2">
      <c r="A120" s="67"/>
    </row>
    <row r="121" spans="1:1" x14ac:dyDescent="0.2">
      <c r="A121" s="67"/>
    </row>
    <row r="122" spans="1:1" ht="18.75" x14ac:dyDescent="0.3">
      <c r="A122" s="23"/>
    </row>
  </sheetData>
  <mergeCells count="5">
    <mergeCell ref="C86:L86"/>
    <mergeCell ref="B108:K108"/>
    <mergeCell ref="C87:L87"/>
    <mergeCell ref="B103:K103"/>
    <mergeCell ref="B106:I106"/>
  </mergeCells>
  <pageMargins left="0.4" right="0.51" top="1" bottom="1" header="0.5" footer="0.5"/>
  <pageSetup paperSize="9" scale="63" orientation="landscape" verticalDpi="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6"/>
  <sheetViews>
    <sheetView workbookViewId="0">
      <selection activeCell="C14" sqref="C14"/>
    </sheetView>
  </sheetViews>
  <sheetFormatPr defaultRowHeight="12.75" x14ac:dyDescent="0.2"/>
  <cols>
    <col min="1" max="1" width="15.7109375" customWidth="1"/>
    <col min="2" max="2" width="11.7109375" customWidth="1"/>
    <col min="4" max="4" width="12.28515625" customWidth="1"/>
    <col min="5" max="5" width="12.42578125" customWidth="1"/>
    <col min="6" max="6" width="11.85546875" customWidth="1"/>
    <col min="7" max="7" width="15.85546875" customWidth="1"/>
    <col min="9" max="9" width="14.5703125" customWidth="1"/>
    <col min="10" max="10" width="10.140625" customWidth="1"/>
    <col min="11" max="11" width="12.28515625" customWidth="1"/>
    <col min="12" max="12" width="9.7109375" customWidth="1"/>
    <col min="13" max="13" width="13" customWidth="1"/>
    <col min="14" max="14" width="12" customWidth="1"/>
    <col min="15" max="15" width="12.5703125" customWidth="1"/>
    <col min="17" max="17" width="10.140625" customWidth="1"/>
    <col min="19" max="19" width="11.28515625" customWidth="1"/>
    <col min="22" max="22" width="11.85546875" customWidth="1"/>
  </cols>
  <sheetData>
    <row r="1" spans="1:19" x14ac:dyDescent="0.2">
      <c r="A1" s="65" t="s">
        <v>794</v>
      </c>
    </row>
    <row r="2" spans="1:19" ht="18.75" x14ac:dyDescent="0.3">
      <c r="A2" s="23" t="s">
        <v>681</v>
      </c>
      <c r="B2" s="4"/>
      <c r="O2" s="10"/>
      <c r="P2" s="11"/>
      <c r="Q2" s="19" t="s">
        <v>483</v>
      </c>
      <c r="R2" s="11"/>
      <c r="S2" s="13"/>
    </row>
    <row r="3" spans="1:19" ht="13.5" thickBot="1" x14ac:dyDescent="0.25"/>
    <row r="4" spans="1:19" ht="35.25" customHeight="1" thickBot="1" x14ac:dyDescent="0.25">
      <c r="A4" s="7" t="s">
        <v>682</v>
      </c>
      <c r="B4" s="9"/>
      <c r="C4" s="5" t="s">
        <v>474</v>
      </c>
      <c r="D4" s="14"/>
      <c r="E4" s="5" t="s">
        <v>700</v>
      </c>
      <c r="F4" s="14"/>
      <c r="G4" s="5" t="s">
        <v>685</v>
      </c>
      <c r="H4" s="14"/>
      <c r="I4" s="5" t="s">
        <v>542</v>
      </c>
      <c r="J4" s="14"/>
      <c r="K4" s="5" t="s">
        <v>571</v>
      </c>
      <c r="L4" s="6"/>
      <c r="M4" s="34" t="s">
        <v>576</v>
      </c>
      <c r="N4" s="6"/>
      <c r="O4" s="8" t="s">
        <v>478</v>
      </c>
      <c r="P4" s="17"/>
      <c r="Q4" s="8" t="s">
        <v>481</v>
      </c>
      <c r="R4" s="17"/>
      <c r="S4" s="8" t="s">
        <v>692</v>
      </c>
    </row>
    <row r="5" spans="1:19" x14ac:dyDescent="0.2">
      <c r="A5" t="s">
        <v>508</v>
      </c>
      <c r="C5" s="2" t="s">
        <v>490</v>
      </c>
      <c r="D5" s="2"/>
      <c r="E5" s="2">
        <v>1999</v>
      </c>
      <c r="F5" s="2"/>
      <c r="G5" t="s">
        <v>686</v>
      </c>
      <c r="H5" s="2"/>
      <c r="I5" s="2" t="s">
        <v>487</v>
      </c>
      <c r="J5" s="2"/>
      <c r="K5" t="s">
        <v>589</v>
      </c>
      <c r="L5" s="18"/>
      <c r="M5" s="18" t="s">
        <v>581</v>
      </c>
      <c r="O5" s="18" t="s">
        <v>479</v>
      </c>
      <c r="P5" s="18"/>
      <c r="Q5" s="18"/>
      <c r="R5" s="18"/>
      <c r="S5" s="18"/>
    </row>
    <row r="6" spans="1:19" x14ac:dyDescent="0.2">
      <c r="A6" t="s">
        <v>509</v>
      </c>
      <c r="C6" s="2" t="s">
        <v>491</v>
      </c>
      <c r="D6" s="2"/>
      <c r="E6" s="2">
        <v>2000</v>
      </c>
      <c r="F6" s="2"/>
      <c r="G6" t="s">
        <v>687</v>
      </c>
      <c r="H6" s="2"/>
      <c r="I6" s="2" t="s">
        <v>694</v>
      </c>
      <c r="J6" s="2"/>
      <c r="K6" t="s">
        <v>590</v>
      </c>
      <c r="L6" s="18"/>
      <c r="M6" s="18"/>
      <c r="O6" s="18" t="s">
        <v>691</v>
      </c>
      <c r="P6" s="18"/>
      <c r="Q6" s="18"/>
      <c r="R6" s="18"/>
      <c r="S6" s="18"/>
    </row>
    <row r="7" spans="1:19" x14ac:dyDescent="0.2">
      <c r="A7" t="s">
        <v>655</v>
      </c>
      <c r="C7" s="2" t="s">
        <v>684</v>
      </c>
      <c r="D7" s="2"/>
      <c r="E7" s="2"/>
      <c r="F7" s="2"/>
      <c r="G7" t="s">
        <v>688</v>
      </c>
      <c r="H7" s="2"/>
      <c r="I7" s="2" t="s">
        <v>695</v>
      </c>
      <c r="J7" s="2"/>
      <c r="K7" t="s">
        <v>683</v>
      </c>
      <c r="O7" t="s">
        <v>693</v>
      </c>
    </row>
    <row r="8" spans="1:19" x14ac:dyDescent="0.2">
      <c r="C8" s="2" t="s">
        <v>443</v>
      </c>
      <c r="G8" t="s">
        <v>689</v>
      </c>
      <c r="I8" s="2"/>
      <c r="K8" t="s">
        <v>573</v>
      </c>
      <c r="O8" t="s">
        <v>693</v>
      </c>
    </row>
    <row r="9" spans="1:19" x14ac:dyDescent="0.2">
      <c r="C9" s="2" t="s">
        <v>453</v>
      </c>
      <c r="D9" s="2"/>
      <c r="E9" s="2"/>
      <c r="F9" s="2"/>
      <c r="G9" t="s">
        <v>690</v>
      </c>
      <c r="H9" s="2"/>
      <c r="J9" s="2"/>
      <c r="K9" s="18" t="s">
        <v>572</v>
      </c>
      <c r="L9" s="2"/>
      <c r="M9" s="2"/>
    </row>
    <row r="10" spans="1:19" x14ac:dyDescent="0.2">
      <c r="C10" s="1" t="s">
        <v>704</v>
      </c>
      <c r="D10" s="28"/>
      <c r="E10" s="28"/>
      <c r="F10" s="28"/>
      <c r="K10" s="18" t="s">
        <v>574</v>
      </c>
    </row>
    <row r="11" spans="1:19" x14ac:dyDescent="0.2">
      <c r="C11" s="1" t="s">
        <v>445</v>
      </c>
      <c r="D11" s="28"/>
      <c r="E11" s="28"/>
      <c r="F11" s="28"/>
    </row>
    <row r="12" spans="1:19" x14ac:dyDescent="0.2">
      <c r="Q12" s="3"/>
    </row>
    <row r="13" spans="1:19" x14ac:dyDescent="0.2">
      <c r="A13" s="57"/>
      <c r="B13" s="50"/>
      <c r="Q13" s="3"/>
    </row>
    <row r="14" spans="1:19" x14ac:dyDescent="0.2">
      <c r="B14" s="3"/>
      <c r="Q14" s="3"/>
    </row>
    <row r="15" spans="1:19" x14ac:dyDescent="0.2">
      <c r="Q15" s="3"/>
    </row>
    <row r="16" spans="1:19" ht="17.25" customHeight="1" x14ac:dyDescent="0.3">
      <c r="A16" s="23" t="s">
        <v>535</v>
      </c>
    </row>
    <row r="18" spans="1:8" x14ac:dyDescent="0.2">
      <c r="A18" s="30" t="s">
        <v>474</v>
      </c>
      <c r="B18" s="32" t="s">
        <v>750</v>
      </c>
      <c r="C18" s="33" t="s">
        <v>446</v>
      </c>
    </row>
    <row r="19" spans="1:8" x14ac:dyDescent="0.2">
      <c r="B19" s="32" t="s">
        <v>491</v>
      </c>
      <c r="C19" s="33" t="s">
        <v>447</v>
      </c>
      <c r="H19" s="65"/>
    </row>
    <row r="20" spans="1:8" x14ac:dyDescent="0.2">
      <c r="B20" s="32" t="s">
        <v>684</v>
      </c>
      <c r="C20" s="33" t="s">
        <v>448</v>
      </c>
    </row>
    <row r="21" spans="1:8" x14ac:dyDescent="0.2">
      <c r="B21" s="45" t="s">
        <v>443</v>
      </c>
      <c r="C21" s="61" t="s">
        <v>449</v>
      </c>
    </row>
    <row r="22" spans="1:8" x14ac:dyDescent="0.2">
      <c r="B22" s="32" t="s">
        <v>662</v>
      </c>
      <c r="C22" s="33" t="s">
        <v>450</v>
      </c>
    </row>
    <row r="23" spans="1:8" x14ac:dyDescent="0.2">
      <c r="B23" s="45" t="s">
        <v>444</v>
      </c>
      <c r="C23" s="61" t="s">
        <v>451</v>
      </c>
    </row>
    <row r="24" spans="1:8" x14ac:dyDescent="0.2">
      <c r="B24" s="32"/>
      <c r="C24" s="32"/>
    </row>
    <row r="25" spans="1:8" x14ac:dyDescent="0.2">
      <c r="B25" s="45" t="s">
        <v>445</v>
      </c>
      <c r="C25" s="61" t="s">
        <v>454</v>
      </c>
      <c r="E25" s="61"/>
      <c r="F25" s="61"/>
    </row>
    <row r="26" spans="1:8" x14ac:dyDescent="0.2">
      <c r="B26" s="31"/>
    </row>
    <row r="27" spans="1:8" x14ac:dyDescent="0.2">
      <c r="B27" s="31"/>
    </row>
    <row r="28" spans="1:8" x14ac:dyDescent="0.2">
      <c r="A28" s="30" t="s">
        <v>685</v>
      </c>
      <c r="B28" s="31"/>
    </row>
    <row r="29" spans="1:8" x14ac:dyDescent="0.2">
      <c r="B29" s="31" t="s">
        <v>686</v>
      </c>
      <c r="C29" t="s">
        <v>816</v>
      </c>
    </row>
    <row r="30" spans="1:8" x14ac:dyDescent="0.2">
      <c r="B30" s="31" t="s">
        <v>687</v>
      </c>
      <c r="C30" t="s">
        <v>817</v>
      </c>
    </row>
    <row r="31" spans="1:8" x14ac:dyDescent="0.2">
      <c r="B31" s="31" t="s">
        <v>688</v>
      </c>
      <c r="C31" t="s">
        <v>818</v>
      </c>
    </row>
    <row r="32" spans="1:8" x14ac:dyDescent="0.2">
      <c r="B32" s="31" t="s">
        <v>689</v>
      </c>
      <c r="C32" t="s">
        <v>819</v>
      </c>
    </row>
    <row r="33" spans="1:3" x14ac:dyDescent="0.2">
      <c r="B33" s="31" t="s">
        <v>690</v>
      </c>
      <c r="C33" t="s">
        <v>820</v>
      </c>
    </row>
    <row r="34" spans="1:3" x14ac:dyDescent="0.2">
      <c r="B34" s="31"/>
    </row>
    <row r="35" spans="1:3" x14ac:dyDescent="0.2">
      <c r="B35" s="31"/>
    </row>
    <row r="36" spans="1:3" x14ac:dyDescent="0.2">
      <c r="A36" s="30" t="s">
        <v>542</v>
      </c>
      <c r="B36" s="31"/>
    </row>
    <row r="37" spans="1:3" x14ac:dyDescent="0.2">
      <c r="B37" s="32" t="s">
        <v>487</v>
      </c>
      <c r="C37" s="33" t="s">
        <v>452</v>
      </c>
    </row>
    <row r="38" spans="1:3" x14ac:dyDescent="0.2">
      <c r="B38" s="32" t="s">
        <v>694</v>
      </c>
      <c r="C38" s="33" t="s">
        <v>202</v>
      </c>
    </row>
    <row r="39" spans="1:3" x14ac:dyDescent="0.2">
      <c r="B39" s="32" t="s">
        <v>695</v>
      </c>
      <c r="C39" s="33" t="s">
        <v>203</v>
      </c>
    </row>
    <row r="40" spans="1:3" x14ac:dyDescent="0.2">
      <c r="B40" s="32"/>
      <c r="C40" s="33"/>
    </row>
    <row r="41" spans="1:3" x14ac:dyDescent="0.2">
      <c r="A41" s="30" t="s">
        <v>747</v>
      </c>
      <c r="B41" s="31" t="s">
        <v>752</v>
      </c>
      <c r="C41" s="22" t="s">
        <v>753</v>
      </c>
    </row>
    <row r="42" spans="1:3" x14ac:dyDescent="0.2">
      <c r="B42" s="31"/>
    </row>
    <row r="43" spans="1:3" x14ac:dyDescent="0.2">
      <c r="A43" s="30" t="s">
        <v>478</v>
      </c>
      <c r="B43" s="31" t="s">
        <v>455</v>
      </c>
      <c r="C43" s="22" t="s">
        <v>821</v>
      </c>
    </row>
    <row r="44" spans="1:3" x14ac:dyDescent="0.2">
      <c r="B44" s="31" t="s">
        <v>456</v>
      </c>
      <c r="C44" s="22" t="s">
        <v>822</v>
      </c>
    </row>
    <row r="45" spans="1:3" x14ac:dyDescent="0.2">
      <c r="B45" s="31" t="s">
        <v>823</v>
      </c>
      <c r="C45" s="22" t="s">
        <v>824</v>
      </c>
    </row>
    <row r="46" spans="1:3" x14ac:dyDescent="0.2">
      <c r="B46" s="31" t="s">
        <v>825</v>
      </c>
      <c r="C46" s="22" t="s">
        <v>0</v>
      </c>
    </row>
    <row r="47" spans="1:3" x14ac:dyDescent="0.2">
      <c r="B47" s="31" t="s">
        <v>92</v>
      </c>
      <c r="C47" s="22" t="s">
        <v>1</v>
      </c>
    </row>
    <row r="48" spans="1:3" x14ac:dyDescent="0.2">
      <c r="B48" s="31" t="s">
        <v>799</v>
      </c>
      <c r="C48" s="22" t="s">
        <v>2</v>
      </c>
    </row>
    <row r="49" spans="1:4" x14ac:dyDescent="0.2">
      <c r="B49" s="31" t="s">
        <v>3</v>
      </c>
      <c r="C49" s="22" t="s">
        <v>4</v>
      </c>
    </row>
    <row r="50" spans="1:4" x14ac:dyDescent="0.2">
      <c r="B50" s="31" t="s">
        <v>5</v>
      </c>
      <c r="C50" s="22" t="s">
        <v>6</v>
      </c>
    </row>
    <row r="51" spans="1:4" x14ac:dyDescent="0.2">
      <c r="B51" s="75" t="s">
        <v>796</v>
      </c>
      <c r="C51" s="73" t="s">
        <v>7</v>
      </c>
    </row>
    <row r="52" spans="1:4" x14ac:dyDescent="0.2">
      <c r="B52" s="75" t="s">
        <v>31</v>
      </c>
      <c r="C52" s="73" t="s">
        <v>398</v>
      </c>
    </row>
    <row r="53" spans="1:4" ht="18.75" x14ac:dyDescent="0.3">
      <c r="A53" s="23" t="s">
        <v>518</v>
      </c>
    </row>
    <row r="55" spans="1:4" x14ac:dyDescent="0.2">
      <c r="C55" s="75"/>
      <c r="D55" s="73"/>
    </row>
    <row r="56" spans="1:4" x14ac:dyDescent="0.2">
      <c r="C56" s="75"/>
      <c r="D56" s="76"/>
    </row>
  </sheetData>
  <pageMargins left="0.75" right="0.75" top="1" bottom="1" header="0.5" footer="0.5"/>
  <pageSetup paperSize="9" orientation="portrait" verticalDpi="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S52"/>
  <sheetViews>
    <sheetView workbookViewId="0">
      <selection activeCell="E5" sqref="E5"/>
    </sheetView>
  </sheetViews>
  <sheetFormatPr defaultRowHeight="12.75" x14ac:dyDescent="0.2"/>
  <cols>
    <col min="1" max="1" width="16.85546875" customWidth="1"/>
    <col min="2" max="2" width="13.28515625" customWidth="1"/>
    <col min="3" max="3" width="15.5703125" customWidth="1"/>
    <col min="5" max="5" width="11.140625" customWidth="1"/>
    <col min="19" max="19" width="10.42578125" customWidth="1"/>
  </cols>
  <sheetData>
    <row r="1" spans="1:19" x14ac:dyDescent="0.2">
      <c r="A1" s="65" t="s">
        <v>653</v>
      </c>
    </row>
    <row r="2" spans="1:19" ht="18.75" x14ac:dyDescent="0.3">
      <c r="A2" s="23" t="s">
        <v>471</v>
      </c>
      <c r="B2" s="4"/>
      <c r="C2" s="4"/>
      <c r="D2" s="4"/>
      <c r="O2" s="10"/>
      <c r="P2" s="11"/>
      <c r="Q2" s="19" t="s">
        <v>483</v>
      </c>
      <c r="R2" s="11"/>
      <c r="S2" s="13"/>
    </row>
    <row r="3" spans="1:19" ht="13.5" thickBot="1" x14ac:dyDescent="0.25"/>
    <row r="4" spans="1:19" ht="32.25" customHeight="1" thickBot="1" x14ac:dyDescent="0.25">
      <c r="A4" s="7" t="s">
        <v>631</v>
      </c>
      <c r="B4" s="9"/>
      <c r="C4" s="5" t="s">
        <v>632</v>
      </c>
      <c r="D4" s="9"/>
      <c r="E4" s="5" t="s">
        <v>472</v>
      </c>
      <c r="F4" s="6"/>
      <c r="G4" s="5" t="s">
        <v>474</v>
      </c>
      <c r="H4" s="14"/>
      <c r="I4" s="5" t="s">
        <v>700</v>
      </c>
      <c r="J4" s="14"/>
      <c r="K4" s="5" t="s">
        <v>571</v>
      </c>
      <c r="L4" s="6"/>
      <c r="M4" s="34" t="s">
        <v>576</v>
      </c>
      <c r="N4" s="14"/>
      <c r="O4" s="8" t="s">
        <v>478</v>
      </c>
      <c r="P4" s="17"/>
      <c r="Q4" s="8" t="s">
        <v>481</v>
      </c>
      <c r="R4" s="17"/>
      <c r="S4" s="8" t="s">
        <v>482</v>
      </c>
    </row>
    <row r="5" spans="1:19" x14ac:dyDescent="0.2">
      <c r="A5" t="s">
        <v>633</v>
      </c>
      <c r="C5" t="s">
        <v>636</v>
      </c>
      <c r="E5" t="s">
        <v>498</v>
      </c>
      <c r="G5" s="2" t="s">
        <v>657</v>
      </c>
      <c r="H5" s="2"/>
      <c r="I5" s="2">
        <v>1999</v>
      </c>
      <c r="J5" s="2"/>
      <c r="K5" s="18" t="s">
        <v>572</v>
      </c>
      <c r="L5" s="18"/>
      <c r="M5" s="18" t="s">
        <v>582</v>
      </c>
      <c r="N5" s="2"/>
      <c r="O5" s="18" t="s">
        <v>479</v>
      </c>
      <c r="P5" s="18"/>
      <c r="Q5" s="18"/>
      <c r="R5" s="18"/>
      <c r="S5" s="18"/>
    </row>
    <row r="6" spans="1:19" x14ac:dyDescent="0.2">
      <c r="A6" t="s">
        <v>634</v>
      </c>
      <c r="C6" t="s">
        <v>637</v>
      </c>
      <c r="G6" s="2" t="s">
        <v>658</v>
      </c>
      <c r="H6" s="2"/>
      <c r="I6" s="2">
        <v>2000</v>
      </c>
      <c r="J6" s="2"/>
      <c r="K6" s="18" t="s">
        <v>574</v>
      </c>
      <c r="L6" s="18"/>
      <c r="M6" s="18"/>
      <c r="N6" s="2"/>
      <c r="O6" s="18" t="s">
        <v>480</v>
      </c>
      <c r="P6" s="18"/>
      <c r="Q6" s="18"/>
      <c r="R6" s="18"/>
      <c r="S6" s="18"/>
    </row>
    <row r="7" spans="1:19" x14ac:dyDescent="0.2">
      <c r="C7" t="s">
        <v>638</v>
      </c>
      <c r="G7" s="2" t="s">
        <v>659</v>
      </c>
      <c r="H7" s="2"/>
      <c r="I7" s="2"/>
      <c r="J7" s="2"/>
      <c r="K7" t="s">
        <v>573</v>
      </c>
      <c r="N7" s="2"/>
      <c r="O7" s="18" t="s">
        <v>644</v>
      </c>
      <c r="P7" s="18"/>
      <c r="Q7" s="18"/>
      <c r="R7" s="18"/>
      <c r="S7" s="18"/>
    </row>
    <row r="8" spans="1:19" x14ac:dyDescent="0.2">
      <c r="C8" t="s">
        <v>673</v>
      </c>
      <c r="G8" s="2" t="s">
        <v>660</v>
      </c>
      <c r="O8" s="18" t="s">
        <v>645</v>
      </c>
      <c r="P8" s="18"/>
      <c r="Q8" s="18"/>
      <c r="R8" s="18"/>
      <c r="S8" s="18"/>
    </row>
    <row r="12" spans="1:19" x14ac:dyDescent="0.2">
      <c r="A12" s="57" t="s">
        <v>507</v>
      </c>
      <c r="B12" s="50" t="s">
        <v>646</v>
      </c>
    </row>
    <row r="14" spans="1:19" ht="18.75" x14ac:dyDescent="0.3">
      <c r="A14" s="23" t="s">
        <v>535</v>
      </c>
    </row>
    <row r="16" spans="1:19" x14ac:dyDescent="0.2">
      <c r="A16" s="30" t="s">
        <v>461</v>
      </c>
      <c r="B16" s="31" t="s">
        <v>633</v>
      </c>
      <c r="D16" t="s">
        <v>399</v>
      </c>
    </row>
    <row r="17" spans="1:13" x14ac:dyDescent="0.2">
      <c r="B17" s="31" t="s">
        <v>419</v>
      </c>
      <c r="D17" s="22" t="s">
        <v>400</v>
      </c>
    </row>
    <row r="18" spans="1:13" x14ac:dyDescent="0.2">
      <c r="B18" s="31" t="s">
        <v>420</v>
      </c>
      <c r="D18" s="22" t="s">
        <v>401</v>
      </c>
    </row>
    <row r="19" spans="1:13" x14ac:dyDescent="0.2">
      <c r="C19" s="22"/>
    </row>
    <row r="20" spans="1:13" x14ac:dyDescent="0.2">
      <c r="A20" s="30" t="s">
        <v>632</v>
      </c>
      <c r="B20" s="31" t="s">
        <v>636</v>
      </c>
      <c r="C20" s="2" t="s">
        <v>499</v>
      </c>
      <c r="E20" s="38" t="s">
        <v>666</v>
      </c>
    </row>
    <row r="21" spans="1:13" x14ac:dyDescent="0.2">
      <c r="C21" s="2" t="s">
        <v>667</v>
      </c>
      <c r="E21" s="38" t="s">
        <v>668</v>
      </c>
    </row>
    <row r="22" spans="1:13" x14ac:dyDescent="0.2">
      <c r="C22" s="2" t="s">
        <v>669</v>
      </c>
      <c r="E22" s="38" t="s">
        <v>670</v>
      </c>
    </row>
    <row r="23" spans="1:13" x14ac:dyDescent="0.2">
      <c r="C23" s="2" t="s">
        <v>671</v>
      </c>
      <c r="E23" s="38" t="s">
        <v>672</v>
      </c>
    </row>
    <row r="24" spans="1:13" x14ac:dyDescent="0.2">
      <c r="D24" s="35"/>
      <c r="E24" s="38"/>
    </row>
    <row r="25" spans="1:13" x14ac:dyDescent="0.2">
      <c r="B25" s="31" t="s">
        <v>673</v>
      </c>
    </row>
    <row r="26" spans="1:13" x14ac:dyDescent="0.2">
      <c r="C26" s="2" t="s">
        <v>639</v>
      </c>
      <c r="E26" s="38" t="s">
        <v>666</v>
      </c>
    </row>
    <row r="27" spans="1:13" x14ac:dyDescent="0.2">
      <c r="C27" s="2" t="s">
        <v>640</v>
      </c>
      <c r="E27" s="38" t="s">
        <v>668</v>
      </c>
    </row>
    <row r="28" spans="1:13" x14ac:dyDescent="0.2">
      <c r="C28" s="2" t="s">
        <v>641</v>
      </c>
      <c r="E28" s="38" t="s">
        <v>670</v>
      </c>
    </row>
    <row r="29" spans="1:13" x14ac:dyDescent="0.2">
      <c r="C29" s="2" t="s">
        <v>642</v>
      </c>
      <c r="E29" s="38" t="s">
        <v>672</v>
      </c>
    </row>
    <row r="30" spans="1:13" x14ac:dyDescent="0.2">
      <c r="E30" s="31"/>
    </row>
    <row r="31" spans="1:13" x14ac:dyDescent="0.2">
      <c r="A31" s="60" t="s">
        <v>643</v>
      </c>
    </row>
    <row r="32" spans="1:13" ht="24.75" customHeight="1" x14ac:dyDescent="0.2">
      <c r="B32" s="67" t="s">
        <v>635</v>
      </c>
      <c r="C32" s="323" t="s">
        <v>361</v>
      </c>
      <c r="D32" s="323"/>
      <c r="E32" s="323"/>
      <c r="F32" s="323"/>
      <c r="G32" s="323"/>
      <c r="H32" s="323"/>
      <c r="I32" s="323"/>
      <c r="J32" s="323"/>
      <c r="K32" s="323"/>
      <c r="L32" s="323"/>
      <c r="M32" s="323"/>
    </row>
    <row r="33" spans="1:10" ht="16.5" customHeight="1" x14ac:dyDescent="0.2">
      <c r="B33" s="32" t="s">
        <v>674</v>
      </c>
      <c r="C33" t="s">
        <v>362</v>
      </c>
      <c r="E33" s="35"/>
    </row>
    <row r="34" spans="1:10" ht="16.5" customHeight="1" x14ac:dyDescent="0.2">
      <c r="B34" s="32" t="s">
        <v>675</v>
      </c>
      <c r="C34" t="s">
        <v>778</v>
      </c>
      <c r="D34" s="38"/>
      <c r="E34" s="35"/>
    </row>
    <row r="35" spans="1:10" ht="16.5" customHeight="1" x14ac:dyDescent="0.2">
      <c r="B35" s="32"/>
      <c r="C35" s="35"/>
      <c r="D35" s="38"/>
      <c r="E35" s="35"/>
    </row>
    <row r="36" spans="1:10" x14ac:dyDescent="0.2">
      <c r="E36" s="35"/>
    </row>
    <row r="37" spans="1:10" ht="17.25" customHeight="1" x14ac:dyDescent="0.2">
      <c r="A37" s="30" t="s">
        <v>472</v>
      </c>
      <c r="B37" s="31" t="s">
        <v>616</v>
      </c>
      <c r="C37" t="s">
        <v>676</v>
      </c>
      <c r="E37" s="35"/>
    </row>
    <row r="38" spans="1:10" x14ac:dyDescent="0.2">
      <c r="B38" s="31"/>
      <c r="E38" s="35"/>
    </row>
    <row r="39" spans="1:10" x14ac:dyDescent="0.2">
      <c r="A39" s="30" t="s">
        <v>677</v>
      </c>
      <c r="B39" s="31" t="s">
        <v>613</v>
      </c>
      <c r="C39" t="s">
        <v>678</v>
      </c>
      <c r="E39" s="35"/>
    </row>
    <row r="40" spans="1:10" x14ac:dyDescent="0.2">
      <c r="B40" s="31"/>
      <c r="E40" s="35"/>
    </row>
    <row r="41" spans="1:10" x14ac:dyDescent="0.2">
      <c r="A41" s="30" t="s">
        <v>576</v>
      </c>
      <c r="B41" s="31" t="s">
        <v>582</v>
      </c>
      <c r="C41" t="s">
        <v>680</v>
      </c>
    </row>
    <row r="42" spans="1:10" x14ac:dyDescent="0.2">
      <c r="A42" s="30"/>
    </row>
    <row r="43" spans="1:10" ht="18.75" x14ac:dyDescent="0.3">
      <c r="A43" s="23" t="s">
        <v>518</v>
      </c>
    </row>
    <row r="44" spans="1:10" ht="13.5" thickBot="1" x14ac:dyDescent="0.25"/>
    <row r="45" spans="1:10" ht="16.5" customHeight="1" thickBot="1" x14ac:dyDescent="0.25">
      <c r="A45" s="32" t="s">
        <v>540</v>
      </c>
      <c r="B45" s="41" t="s">
        <v>421</v>
      </c>
      <c r="C45" s="24"/>
      <c r="D45" s="24"/>
      <c r="E45" s="25"/>
      <c r="F45" s="25"/>
    </row>
    <row r="46" spans="1:10" x14ac:dyDescent="0.2">
      <c r="A46" s="32"/>
    </row>
    <row r="47" spans="1:10" ht="72" customHeight="1" x14ac:dyDescent="0.2">
      <c r="A47" s="67" t="s">
        <v>539</v>
      </c>
      <c r="B47" s="323" t="str">
        <f>CONCATENATE(D16," for ",B20, " with quality ",C20, ", ", C21,", ", C22,", ",C23,", to be delivered on the basis of ",C39," at the ",C37,", for ",UKGas!D39,", as quoted in ", UKGas!D71, " per ",C41)</f>
        <v>An agreement whereby a physical volume is exchanged  for a fixed price over a specified period for Steam Coal 1 with quality NCV 6,000 kcal/kg, Sulphur Max  [1]%, Ash Max [14.5]%, Moisture Max [5-8]%, to be delivered on the basis of Cost, Insurance and Freight as defined by Incoterms 1990 at the Amsterdam-Rotterdam-Antwerp port area, for a period from 06:00 hrs 1st July to 06:00 hrs 1st October, as quoted in Pounds Sterling per metric tonne [1000 kg]</v>
      </c>
      <c r="C47" s="323"/>
      <c r="D47" s="323"/>
      <c r="E47" s="323"/>
      <c r="F47" s="323"/>
      <c r="G47" s="323"/>
      <c r="H47" s="323"/>
      <c r="I47" s="323"/>
      <c r="J47" s="323"/>
    </row>
    <row r="48" spans="1:10" ht="13.5" thickBot="1" x14ac:dyDescent="0.25"/>
    <row r="49" spans="1:10" ht="18" customHeight="1" thickBot="1" x14ac:dyDescent="0.25">
      <c r="A49" s="32" t="s">
        <v>540</v>
      </c>
      <c r="B49" s="41" t="s">
        <v>422</v>
      </c>
      <c r="C49" s="24"/>
      <c r="D49" s="24"/>
      <c r="E49" s="25"/>
      <c r="F49" s="25"/>
      <c r="G49" s="25"/>
      <c r="H49" s="25"/>
    </row>
    <row r="50" spans="1:10" x14ac:dyDescent="0.2">
      <c r="A50" s="32"/>
    </row>
    <row r="51" spans="1:10" ht="81.75" customHeight="1" x14ac:dyDescent="0.2">
      <c r="A51" s="67" t="s">
        <v>539</v>
      </c>
      <c r="B51" s="323" t="str">
        <f>CONCATENATE(D17," for ",B20, " with quality ",C20, ", ", C21,", ", C22,", ",C23,", to be delivered on the basis of ",C39," at the ",C37,", for ",UKGas!D40, ", as quoted in ",UKGas!D70, " per ", C41)</f>
        <v>An agreement whereby the buyer (the holder) has the right but not the obligation to buy the underlying commodity for a specified price on a specified exercise date in exchange for a premium payment for Steam Coal 1 with quality NCV 6,000 kcal/kg, Sulphur Max  [1]%, Ash Max [14.5]%, Moisture Max [5-8]%, to be delivered on the basis of Cost, Insurance and Freight as defined by Incoterms 1990 at the Amsterdam-Rotterdam-Antwerp port area, for a period from 06:00 hrs 1st October to 06:00 hrs 1st January, as quoted in United States Dollars per metric tonne [1000 kg]</v>
      </c>
      <c r="C51" s="323"/>
      <c r="D51" s="323"/>
      <c r="E51" s="323"/>
      <c r="F51" s="323"/>
      <c r="G51" s="323"/>
      <c r="H51" s="323"/>
      <c r="I51" s="323"/>
      <c r="J51" s="323"/>
    </row>
    <row r="52" spans="1:10" x14ac:dyDescent="0.2">
      <c r="A52" s="32"/>
    </row>
  </sheetData>
  <mergeCells count="3">
    <mergeCell ref="B47:J47"/>
    <mergeCell ref="B51:J51"/>
    <mergeCell ref="C32:M32"/>
  </mergeCells>
  <pageMargins left="0.75" right="0.75" top="1" bottom="1" header="0.5" footer="0.5"/>
  <pageSetup paperSize="9" orientation="portrait" verticalDpi="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workbookViewId="0">
      <selection activeCell="D12" sqref="D12"/>
    </sheetView>
  </sheetViews>
  <sheetFormatPr defaultRowHeight="12.75" x14ac:dyDescent="0.2"/>
  <cols>
    <col min="1" max="2" width="10.7109375" customWidth="1"/>
    <col min="3" max="3" width="3.42578125" customWidth="1"/>
    <col min="4" max="4" width="15.28515625" customWidth="1"/>
    <col min="5" max="5" width="3.42578125" customWidth="1"/>
    <col min="6" max="6" width="14.140625" customWidth="1"/>
    <col min="7" max="7" width="3.5703125" customWidth="1"/>
    <col min="9" max="9" width="5" customWidth="1"/>
    <col min="10" max="10" width="27.42578125" customWidth="1"/>
    <col min="11" max="11" width="3.7109375" customWidth="1"/>
    <col min="12" max="12" width="11.85546875" customWidth="1"/>
    <col min="13" max="13" width="3.140625" customWidth="1"/>
    <col min="15" max="15" width="3" customWidth="1"/>
    <col min="16" max="16" width="18" customWidth="1"/>
    <col min="17" max="17" width="3.28515625" customWidth="1"/>
    <col min="18" max="18" width="13.42578125" customWidth="1"/>
    <col min="19" max="19" width="4.28515625" customWidth="1"/>
    <col min="20" max="20" width="11.85546875" customWidth="1"/>
    <col min="21" max="21" width="11" customWidth="1"/>
  </cols>
  <sheetData>
    <row r="1" spans="1:25" x14ac:dyDescent="0.2">
      <c r="A1" s="65" t="s">
        <v>654</v>
      </c>
    </row>
    <row r="2" spans="1:25" ht="15.75" thickBot="1" x14ac:dyDescent="0.25">
      <c r="A2" s="4" t="s">
        <v>23</v>
      </c>
      <c r="B2" s="4"/>
      <c r="X2" s="18"/>
      <c r="Y2" s="18"/>
    </row>
    <row r="3" spans="1:25" ht="13.5" thickBot="1" x14ac:dyDescent="0.25">
      <c r="T3" s="332" t="s">
        <v>223</v>
      </c>
      <c r="U3" s="333"/>
    </row>
    <row r="4" spans="1:25" ht="42" customHeight="1" thickBot="1" x14ac:dyDescent="0.25">
      <c r="A4" s="334" t="s">
        <v>224</v>
      </c>
      <c r="B4" s="335"/>
      <c r="C4" s="9"/>
      <c r="D4" s="88" t="s">
        <v>225</v>
      </c>
      <c r="E4" s="9"/>
      <c r="F4" s="88" t="s">
        <v>226</v>
      </c>
      <c r="G4" s="9"/>
      <c r="H4" s="88" t="s">
        <v>571</v>
      </c>
      <c r="I4" s="14"/>
      <c r="J4" s="88" t="s">
        <v>314</v>
      </c>
      <c r="K4" s="14"/>
      <c r="L4" s="88" t="s">
        <v>227</v>
      </c>
      <c r="M4" s="14"/>
      <c r="N4" s="88" t="s">
        <v>700</v>
      </c>
      <c r="O4" s="14"/>
      <c r="P4" s="88" t="s">
        <v>319</v>
      </c>
      <c r="Q4" s="6"/>
      <c r="R4" s="88" t="s">
        <v>501</v>
      </c>
      <c r="S4" s="6"/>
      <c r="T4" s="88" t="s">
        <v>228</v>
      </c>
      <c r="U4" s="88" t="s">
        <v>229</v>
      </c>
    </row>
    <row r="5" spans="1:25" x14ac:dyDescent="0.2">
      <c r="A5" s="336" t="s">
        <v>230</v>
      </c>
      <c r="B5" s="336"/>
      <c r="D5" t="s">
        <v>569</v>
      </c>
      <c r="F5" s="89" t="s">
        <v>294</v>
      </c>
      <c r="H5" s="89" t="s">
        <v>572</v>
      </c>
      <c r="J5" t="s">
        <v>295</v>
      </c>
      <c r="L5" s="2" t="s">
        <v>296</v>
      </c>
      <c r="M5" s="2"/>
      <c r="N5" s="89">
        <v>2000</v>
      </c>
      <c r="O5" s="2"/>
      <c r="P5" s="90">
        <v>2500</v>
      </c>
      <c r="R5" s="70">
        <v>500000</v>
      </c>
      <c r="T5" s="91">
        <v>3000</v>
      </c>
      <c r="U5" s="92"/>
      <c r="X5" s="18"/>
    </row>
    <row r="6" spans="1:25" x14ac:dyDescent="0.2">
      <c r="A6">
        <v>460</v>
      </c>
      <c r="B6" t="s">
        <v>455</v>
      </c>
      <c r="D6" t="s">
        <v>568</v>
      </c>
      <c r="F6" s="89" t="s">
        <v>570</v>
      </c>
      <c r="H6" s="89" t="s">
        <v>574</v>
      </c>
      <c r="J6" t="s">
        <v>553</v>
      </c>
      <c r="L6" s="2" t="s">
        <v>297</v>
      </c>
      <c r="M6" s="2"/>
      <c r="N6" s="89" t="s">
        <v>298</v>
      </c>
      <c r="O6" s="2"/>
      <c r="P6" s="92">
        <v>10000</v>
      </c>
      <c r="R6" s="70">
        <v>2000000</v>
      </c>
      <c r="T6" s="91"/>
      <c r="U6" s="92">
        <v>250000</v>
      </c>
      <c r="X6" s="18"/>
    </row>
    <row r="7" spans="1:25" x14ac:dyDescent="0.2">
      <c r="A7">
        <v>5000</v>
      </c>
      <c r="B7" t="s">
        <v>456</v>
      </c>
      <c r="D7" t="s">
        <v>564</v>
      </c>
      <c r="F7" s="89" t="s">
        <v>299</v>
      </c>
      <c r="H7" s="89" t="s">
        <v>573</v>
      </c>
      <c r="J7" t="s">
        <v>554</v>
      </c>
      <c r="L7" s="2" t="s">
        <v>300</v>
      </c>
      <c r="M7" s="20"/>
      <c r="N7" s="89">
        <v>2000</v>
      </c>
      <c r="O7" s="20"/>
      <c r="P7" s="92">
        <v>2500</v>
      </c>
      <c r="R7" s="70">
        <v>1000000</v>
      </c>
      <c r="T7" s="93"/>
      <c r="U7" s="92">
        <v>500000</v>
      </c>
      <c r="X7" s="18"/>
    </row>
    <row r="8" spans="1:25" x14ac:dyDescent="0.2">
      <c r="H8" s="20"/>
      <c r="L8" s="2"/>
      <c r="M8" s="20"/>
      <c r="N8" s="20"/>
      <c r="O8" s="20"/>
      <c r="T8" s="20"/>
      <c r="X8" s="18"/>
    </row>
    <row r="12" spans="1:25" ht="106.5" customHeight="1" x14ac:dyDescent="0.2">
      <c r="P12" s="94" t="s">
        <v>301</v>
      </c>
      <c r="R12" s="94" t="s">
        <v>302</v>
      </c>
      <c r="T12" s="337" t="s">
        <v>303</v>
      </c>
      <c r="U12" s="338"/>
    </row>
  </sheetData>
  <mergeCells count="4">
    <mergeCell ref="T3:U3"/>
    <mergeCell ref="A4:B4"/>
    <mergeCell ref="A5:B5"/>
    <mergeCell ref="T12:U12"/>
  </mergeCell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
  <sheetViews>
    <sheetView workbookViewId="0">
      <selection activeCell="A2" sqref="A2:D10"/>
    </sheetView>
  </sheetViews>
  <sheetFormatPr defaultRowHeight="12.75" x14ac:dyDescent="0.2"/>
  <cols>
    <col min="1" max="1" width="16.5703125" customWidth="1"/>
    <col min="2" max="2" width="20.7109375" customWidth="1"/>
    <col min="3" max="3" width="14.5703125" customWidth="1"/>
    <col min="4" max="4" width="11.42578125" customWidth="1"/>
    <col min="5" max="5" width="12.28515625" customWidth="1"/>
  </cols>
  <sheetData>
    <row r="2" spans="1:4" ht="51" customHeight="1" x14ac:dyDescent="0.2">
      <c r="A2" s="160" t="s">
        <v>647</v>
      </c>
      <c r="B2" s="160" t="s">
        <v>179</v>
      </c>
      <c r="C2" s="160" t="s">
        <v>180</v>
      </c>
      <c r="D2" s="160" t="s">
        <v>132</v>
      </c>
    </row>
    <row r="3" spans="1:4" x14ac:dyDescent="0.2">
      <c r="A3" s="161" t="s">
        <v>648</v>
      </c>
      <c r="B3" s="169" t="s">
        <v>183</v>
      </c>
      <c r="C3" s="168" t="s">
        <v>184</v>
      </c>
      <c r="D3" s="169">
        <v>100</v>
      </c>
    </row>
    <row r="4" spans="1:4" x14ac:dyDescent="0.2">
      <c r="A4" s="161" t="s">
        <v>649</v>
      </c>
      <c r="B4" s="169" t="s">
        <v>126</v>
      </c>
      <c r="C4" s="169">
        <v>20</v>
      </c>
      <c r="D4" s="168" t="s">
        <v>117</v>
      </c>
    </row>
    <row r="5" spans="1:4" x14ac:dyDescent="0.2">
      <c r="A5" s="161" t="s">
        <v>651</v>
      </c>
      <c r="B5" s="169" t="s">
        <v>127</v>
      </c>
      <c r="C5" s="168" t="s">
        <v>116</v>
      </c>
      <c r="D5" s="168" t="s">
        <v>113</v>
      </c>
    </row>
    <row r="6" spans="1:4" x14ac:dyDescent="0.2">
      <c r="A6" s="161" t="s">
        <v>650</v>
      </c>
      <c r="B6" s="169" t="s">
        <v>128</v>
      </c>
      <c r="C6" s="169">
        <v>25</v>
      </c>
      <c r="D6" s="169">
        <v>6</v>
      </c>
    </row>
    <row r="7" spans="1:4" x14ac:dyDescent="0.2">
      <c r="A7" s="161" t="s">
        <v>101</v>
      </c>
      <c r="B7" s="169" t="s">
        <v>129</v>
      </c>
      <c r="C7" s="169" t="s">
        <v>181</v>
      </c>
      <c r="D7" s="170" t="s">
        <v>182</v>
      </c>
    </row>
    <row r="8" spans="1:4" x14ac:dyDescent="0.2">
      <c r="A8" s="161" t="s">
        <v>652</v>
      </c>
      <c r="B8" s="169" t="s">
        <v>130</v>
      </c>
      <c r="C8" s="169">
        <v>10</v>
      </c>
      <c r="D8" s="169">
        <v>2</v>
      </c>
    </row>
    <row r="9" spans="1:4" x14ac:dyDescent="0.2">
      <c r="A9" s="161" t="s">
        <v>653</v>
      </c>
      <c r="B9" s="169" t="s">
        <v>131</v>
      </c>
      <c r="C9" s="168" t="s">
        <v>113</v>
      </c>
      <c r="D9" s="168" t="s">
        <v>113</v>
      </c>
    </row>
    <row r="10" spans="1:4" x14ac:dyDescent="0.2">
      <c r="A10" s="161" t="s">
        <v>793</v>
      </c>
      <c r="B10" s="169" t="s">
        <v>114</v>
      </c>
      <c r="C10" s="169" t="s">
        <v>115</v>
      </c>
      <c r="D10" s="169" t="s">
        <v>115</v>
      </c>
    </row>
  </sheetData>
  <pageMargins left="0.75" right="0.75" top="1" bottom="1" header="0.5" footer="0.5"/>
  <pageSetup paperSize="9" orientation="portrait" vertic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2"/>
  <sheetViews>
    <sheetView workbookViewId="0">
      <pane ySplit="2" topLeftCell="A156" activePane="bottomLeft" state="frozen"/>
      <selection pane="bottomLeft" activeCell="B180" sqref="B180"/>
    </sheetView>
  </sheetViews>
  <sheetFormatPr defaultRowHeight="12.75" x14ac:dyDescent="0.2"/>
  <cols>
    <col min="1" max="1" width="2.85546875" customWidth="1"/>
    <col min="2" max="2" width="17.28515625" customWidth="1"/>
    <col min="3" max="3" width="12.85546875" customWidth="1"/>
    <col min="4" max="4" width="24" customWidth="1"/>
    <col min="5" max="5" width="10.42578125" customWidth="1"/>
    <col min="6" max="6" width="13.42578125" customWidth="1"/>
    <col min="7" max="7" width="14.140625" customWidth="1"/>
    <col min="8" max="8" width="13.7109375" customWidth="1"/>
    <col min="9" max="9" width="10" customWidth="1"/>
    <col min="10" max="10" width="19.5703125" customWidth="1"/>
  </cols>
  <sheetData>
    <row r="1" spans="1:10" ht="18.75" x14ac:dyDescent="0.3">
      <c r="A1" s="23" t="s">
        <v>206</v>
      </c>
    </row>
    <row r="2" spans="1:10" ht="36" customHeight="1" x14ac:dyDescent="0.2">
      <c r="A2" s="96"/>
      <c r="B2" s="97" t="s">
        <v>207</v>
      </c>
      <c r="C2" s="97" t="s">
        <v>308</v>
      </c>
      <c r="D2" s="97" t="s">
        <v>208</v>
      </c>
      <c r="E2" s="97" t="s">
        <v>209</v>
      </c>
      <c r="F2" s="97" t="s">
        <v>210</v>
      </c>
      <c r="G2" s="100" t="s">
        <v>211</v>
      </c>
      <c r="H2" s="100" t="s">
        <v>212</v>
      </c>
      <c r="I2" s="97" t="s">
        <v>571</v>
      </c>
      <c r="J2" s="97" t="s">
        <v>213</v>
      </c>
    </row>
    <row r="3" spans="1:10" s="95" customFormat="1" x14ac:dyDescent="0.2">
      <c r="B3" s="106" t="s">
        <v>648</v>
      </c>
      <c r="C3" s="106" t="s">
        <v>304</v>
      </c>
      <c r="D3" s="106" t="s">
        <v>218</v>
      </c>
      <c r="E3" s="106" t="s">
        <v>519</v>
      </c>
      <c r="F3" s="106" t="s">
        <v>508</v>
      </c>
      <c r="G3" s="56" t="s">
        <v>309</v>
      </c>
      <c r="H3" s="56" t="s">
        <v>311</v>
      </c>
      <c r="I3" s="106" t="s">
        <v>572</v>
      </c>
      <c r="J3" s="104" t="s">
        <v>305</v>
      </c>
    </row>
    <row r="4" spans="1:10" s="95" customFormat="1" x14ac:dyDescent="0.2">
      <c r="B4" s="56" t="s">
        <v>648</v>
      </c>
      <c r="C4" s="56" t="s">
        <v>304</v>
      </c>
      <c r="D4" s="56" t="s">
        <v>218</v>
      </c>
      <c r="E4" s="56" t="s">
        <v>519</v>
      </c>
      <c r="F4" s="56" t="s">
        <v>508</v>
      </c>
      <c r="G4" s="56" t="s">
        <v>309</v>
      </c>
      <c r="H4" s="56" t="s">
        <v>311</v>
      </c>
      <c r="I4" s="56" t="s">
        <v>574</v>
      </c>
      <c r="J4" s="101" t="s">
        <v>305</v>
      </c>
    </row>
    <row r="5" spans="1:10" s="95" customFormat="1" x14ac:dyDescent="0.2">
      <c r="B5" s="56" t="s">
        <v>648</v>
      </c>
      <c r="C5" s="56" t="s">
        <v>304</v>
      </c>
      <c r="D5" s="56" t="s">
        <v>218</v>
      </c>
      <c r="E5" s="56" t="s">
        <v>519</v>
      </c>
      <c r="F5" s="56" t="s">
        <v>508</v>
      </c>
      <c r="G5" s="56" t="s">
        <v>309</v>
      </c>
      <c r="H5" s="56" t="s">
        <v>311</v>
      </c>
      <c r="I5" s="56" t="s">
        <v>573</v>
      </c>
      <c r="J5" s="101" t="s">
        <v>305</v>
      </c>
    </row>
    <row r="6" spans="1:10" s="95" customFormat="1" x14ac:dyDescent="0.2">
      <c r="B6" s="56" t="s">
        <v>648</v>
      </c>
      <c r="C6" s="56" t="s">
        <v>304</v>
      </c>
      <c r="D6" s="56" t="s">
        <v>218</v>
      </c>
      <c r="E6" s="56" t="s">
        <v>519</v>
      </c>
      <c r="F6" s="56" t="s">
        <v>509</v>
      </c>
      <c r="G6" s="56" t="s">
        <v>309</v>
      </c>
      <c r="H6" s="56" t="s">
        <v>311</v>
      </c>
      <c r="I6" s="56" t="s">
        <v>572</v>
      </c>
      <c r="J6" s="101" t="s">
        <v>305</v>
      </c>
    </row>
    <row r="7" spans="1:10" s="95" customFormat="1" x14ac:dyDescent="0.2">
      <c r="B7" s="56" t="s">
        <v>648</v>
      </c>
      <c r="C7" s="56" t="s">
        <v>304</v>
      </c>
      <c r="D7" s="56" t="s">
        <v>218</v>
      </c>
      <c r="E7" s="56" t="s">
        <v>519</v>
      </c>
      <c r="F7" s="56" t="s">
        <v>509</v>
      </c>
      <c r="G7" s="56" t="s">
        <v>309</v>
      </c>
      <c r="H7" s="56" t="s">
        <v>311</v>
      </c>
      <c r="I7" s="56" t="s">
        <v>574</v>
      </c>
      <c r="J7" s="101" t="s">
        <v>305</v>
      </c>
    </row>
    <row r="8" spans="1:10" s="95" customFormat="1" x14ac:dyDescent="0.2">
      <c r="B8" s="56" t="s">
        <v>648</v>
      </c>
      <c r="C8" s="56" t="s">
        <v>304</v>
      </c>
      <c r="D8" s="56" t="s">
        <v>218</v>
      </c>
      <c r="E8" s="56" t="s">
        <v>519</v>
      </c>
      <c r="F8" s="56" t="s">
        <v>509</v>
      </c>
      <c r="G8" s="56" t="s">
        <v>309</v>
      </c>
      <c r="H8" s="56" t="s">
        <v>311</v>
      </c>
      <c r="I8" s="56" t="s">
        <v>573</v>
      </c>
      <c r="J8" s="101" t="s">
        <v>305</v>
      </c>
    </row>
    <row r="9" spans="1:10" s="73" customFormat="1" x14ac:dyDescent="0.2">
      <c r="B9" s="56" t="s">
        <v>648</v>
      </c>
      <c r="C9" s="56" t="s">
        <v>304</v>
      </c>
      <c r="D9" s="56" t="s">
        <v>218</v>
      </c>
      <c r="E9" s="56" t="s">
        <v>520</v>
      </c>
      <c r="F9" s="56" t="s">
        <v>214</v>
      </c>
      <c r="G9" s="56" t="s">
        <v>215</v>
      </c>
      <c r="H9" s="56" t="s">
        <v>311</v>
      </c>
      <c r="I9" s="56" t="s">
        <v>572</v>
      </c>
      <c r="J9" s="101" t="s">
        <v>306</v>
      </c>
    </row>
    <row r="10" spans="1:10" s="73" customFormat="1" x14ac:dyDescent="0.2">
      <c r="B10" s="56" t="s">
        <v>648</v>
      </c>
      <c r="C10" s="56" t="s">
        <v>304</v>
      </c>
      <c r="D10" s="56" t="s">
        <v>218</v>
      </c>
      <c r="E10" s="56" t="s">
        <v>520</v>
      </c>
      <c r="F10" s="56" t="s">
        <v>214</v>
      </c>
      <c r="G10" s="56" t="s">
        <v>215</v>
      </c>
      <c r="H10" s="56" t="s">
        <v>311</v>
      </c>
      <c r="I10" s="56" t="s">
        <v>574</v>
      </c>
      <c r="J10" s="101" t="s">
        <v>306</v>
      </c>
    </row>
    <row r="11" spans="1:10" s="73" customFormat="1" x14ac:dyDescent="0.2">
      <c r="B11" s="56" t="s">
        <v>648</v>
      </c>
      <c r="C11" s="56" t="s">
        <v>304</v>
      </c>
      <c r="D11" s="56" t="s">
        <v>218</v>
      </c>
      <c r="E11" s="56" t="s">
        <v>520</v>
      </c>
      <c r="F11" s="56" t="s">
        <v>214</v>
      </c>
      <c r="G11" s="56" t="s">
        <v>215</v>
      </c>
      <c r="H11" s="56" t="s">
        <v>311</v>
      </c>
      <c r="I11" s="56" t="s">
        <v>573</v>
      </c>
      <c r="J11" s="101" t="s">
        <v>306</v>
      </c>
    </row>
    <row r="12" spans="1:10" s="73" customFormat="1" x14ac:dyDescent="0.2">
      <c r="B12" s="56" t="s">
        <v>648</v>
      </c>
      <c r="C12" s="56" t="s">
        <v>304</v>
      </c>
      <c r="D12" s="56" t="s">
        <v>218</v>
      </c>
      <c r="E12" s="56" t="s">
        <v>520</v>
      </c>
      <c r="F12" s="56" t="s">
        <v>509</v>
      </c>
      <c r="G12" s="56" t="s">
        <v>215</v>
      </c>
      <c r="H12" s="56" t="s">
        <v>311</v>
      </c>
      <c r="I12" s="56" t="s">
        <v>572</v>
      </c>
      <c r="J12" s="101" t="s">
        <v>306</v>
      </c>
    </row>
    <row r="13" spans="1:10" s="73" customFormat="1" x14ac:dyDescent="0.2">
      <c r="B13" s="56" t="s">
        <v>648</v>
      </c>
      <c r="C13" s="56" t="s">
        <v>304</v>
      </c>
      <c r="D13" s="56" t="s">
        <v>218</v>
      </c>
      <c r="E13" s="56" t="s">
        <v>520</v>
      </c>
      <c r="F13" s="56" t="s">
        <v>509</v>
      </c>
      <c r="G13" s="56" t="s">
        <v>215</v>
      </c>
      <c r="H13" s="56" t="s">
        <v>311</v>
      </c>
      <c r="I13" s="56" t="s">
        <v>574</v>
      </c>
      <c r="J13" s="101" t="s">
        <v>306</v>
      </c>
    </row>
    <row r="14" spans="1:10" s="73" customFormat="1" x14ac:dyDescent="0.2">
      <c r="B14" s="56" t="s">
        <v>648</v>
      </c>
      <c r="C14" s="56" t="s">
        <v>304</v>
      </c>
      <c r="D14" s="56" t="s">
        <v>218</v>
      </c>
      <c r="E14" s="56" t="s">
        <v>520</v>
      </c>
      <c r="F14" s="56" t="s">
        <v>509</v>
      </c>
      <c r="G14" s="56" t="s">
        <v>215</v>
      </c>
      <c r="H14" s="56" t="s">
        <v>311</v>
      </c>
      <c r="I14" s="56" t="s">
        <v>573</v>
      </c>
      <c r="J14" s="101" t="s">
        <v>306</v>
      </c>
    </row>
    <row r="15" spans="1:10" s="73" customFormat="1" x14ac:dyDescent="0.2">
      <c r="B15" s="56" t="s">
        <v>648</v>
      </c>
      <c r="C15" s="56" t="s">
        <v>304</v>
      </c>
      <c r="D15" s="56" t="s">
        <v>218</v>
      </c>
      <c r="E15" s="56" t="s">
        <v>520</v>
      </c>
      <c r="F15" s="56" t="s">
        <v>307</v>
      </c>
      <c r="G15" s="56" t="s">
        <v>215</v>
      </c>
      <c r="H15" s="56" t="s">
        <v>311</v>
      </c>
      <c r="I15" s="56" t="s">
        <v>572</v>
      </c>
      <c r="J15" s="101" t="s">
        <v>306</v>
      </c>
    </row>
    <row r="16" spans="1:10" s="73" customFormat="1" x14ac:dyDescent="0.2">
      <c r="B16" s="56" t="s">
        <v>648</v>
      </c>
      <c r="C16" s="56" t="s">
        <v>304</v>
      </c>
      <c r="D16" s="56" t="s">
        <v>218</v>
      </c>
      <c r="E16" s="56" t="s">
        <v>520</v>
      </c>
      <c r="F16" s="56" t="s">
        <v>307</v>
      </c>
      <c r="G16" s="56" t="s">
        <v>215</v>
      </c>
      <c r="H16" s="56" t="s">
        <v>311</v>
      </c>
      <c r="I16" s="56" t="s">
        <v>574</v>
      </c>
      <c r="J16" s="101" t="s">
        <v>306</v>
      </c>
    </row>
    <row r="17" spans="1:10" s="73" customFormat="1" x14ac:dyDescent="0.2">
      <c r="B17" s="56" t="s">
        <v>648</v>
      </c>
      <c r="C17" s="56" t="s">
        <v>304</v>
      </c>
      <c r="D17" s="56" t="s">
        <v>218</v>
      </c>
      <c r="E17" s="56" t="s">
        <v>520</v>
      </c>
      <c r="F17" s="56" t="s">
        <v>307</v>
      </c>
      <c r="G17" s="56" t="s">
        <v>215</v>
      </c>
      <c r="H17" s="56" t="s">
        <v>311</v>
      </c>
      <c r="I17" s="56" t="s">
        <v>573</v>
      </c>
      <c r="J17" s="101" t="s">
        <v>306</v>
      </c>
    </row>
    <row r="18" spans="1:10" s="73" customFormat="1" x14ac:dyDescent="0.2">
      <c r="B18" s="56" t="s">
        <v>648</v>
      </c>
      <c r="C18" s="56" t="s">
        <v>304</v>
      </c>
      <c r="D18" s="56" t="s">
        <v>218</v>
      </c>
      <c r="E18" s="56" t="s">
        <v>520</v>
      </c>
      <c r="F18" s="56" t="s">
        <v>512</v>
      </c>
      <c r="G18" s="56" t="s">
        <v>215</v>
      </c>
      <c r="H18" s="56" t="s">
        <v>311</v>
      </c>
      <c r="I18" s="56" t="s">
        <v>572</v>
      </c>
      <c r="J18" s="101" t="s">
        <v>306</v>
      </c>
    </row>
    <row r="19" spans="1:10" s="73" customFormat="1" x14ac:dyDescent="0.2">
      <c r="B19" s="56" t="s">
        <v>648</v>
      </c>
      <c r="C19" s="56" t="s">
        <v>304</v>
      </c>
      <c r="D19" s="56" t="s">
        <v>218</v>
      </c>
      <c r="E19" s="56" t="s">
        <v>520</v>
      </c>
      <c r="F19" s="56" t="s">
        <v>512</v>
      </c>
      <c r="G19" s="56" t="s">
        <v>215</v>
      </c>
      <c r="H19" s="56" t="s">
        <v>311</v>
      </c>
      <c r="I19" s="56" t="s">
        <v>574</v>
      </c>
      <c r="J19" s="101" t="s">
        <v>306</v>
      </c>
    </row>
    <row r="20" spans="1:10" s="73" customFormat="1" ht="13.5" thickBot="1" x14ac:dyDescent="0.25">
      <c r="A20" s="98"/>
      <c r="B20" s="105" t="s">
        <v>648</v>
      </c>
      <c r="C20" s="105" t="s">
        <v>304</v>
      </c>
      <c r="D20" s="105" t="s">
        <v>218</v>
      </c>
      <c r="E20" s="105" t="s">
        <v>520</v>
      </c>
      <c r="F20" s="105" t="s">
        <v>512</v>
      </c>
      <c r="G20" s="105" t="s">
        <v>215</v>
      </c>
      <c r="H20" s="105" t="s">
        <v>311</v>
      </c>
      <c r="I20" s="105" t="s">
        <v>573</v>
      </c>
      <c r="J20" s="103" t="s">
        <v>306</v>
      </c>
    </row>
    <row r="21" spans="1:10" x14ac:dyDescent="0.2">
      <c r="B21" s="22" t="s">
        <v>649</v>
      </c>
      <c r="C21" s="22" t="s">
        <v>304</v>
      </c>
      <c r="D21" s="22" t="s">
        <v>217</v>
      </c>
      <c r="E21" s="22" t="s">
        <v>519</v>
      </c>
      <c r="F21" s="22" t="s">
        <v>508</v>
      </c>
      <c r="G21" s="22" t="s">
        <v>309</v>
      </c>
      <c r="H21" s="22" t="s">
        <v>220</v>
      </c>
      <c r="I21" s="56" t="s">
        <v>572</v>
      </c>
      <c r="J21" s="101" t="s">
        <v>305</v>
      </c>
    </row>
    <row r="22" spans="1:10" x14ac:dyDescent="0.2">
      <c r="B22" s="22" t="s">
        <v>649</v>
      </c>
      <c r="C22" s="22" t="s">
        <v>304</v>
      </c>
      <c r="D22" s="22" t="s">
        <v>217</v>
      </c>
      <c r="E22" s="22" t="s">
        <v>519</v>
      </c>
      <c r="F22" s="22" t="s">
        <v>508</v>
      </c>
      <c r="G22" s="22" t="s">
        <v>309</v>
      </c>
      <c r="H22" s="22" t="s">
        <v>220</v>
      </c>
      <c r="I22" s="56" t="s">
        <v>574</v>
      </c>
      <c r="J22" s="101" t="s">
        <v>305</v>
      </c>
    </row>
    <row r="23" spans="1:10" x14ac:dyDescent="0.2">
      <c r="B23" s="22" t="s">
        <v>649</v>
      </c>
      <c r="C23" s="22" t="s">
        <v>304</v>
      </c>
      <c r="D23" s="22" t="s">
        <v>217</v>
      </c>
      <c r="E23" s="22" t="s">
        <v>519</v>
      </c>
      <c r="F23" s="22" t="s">
        <v>508</v>
      </c>
      <c r="G23" s="22" t="s">
        <v>309</v>
      </c>
      <c r="H23" s="22" t="s">
        <v>220</v>
      </c>
      <c r="I23" s="56" t="s">
        <v>573</v>
      </c>
      <c r="J23" s="101" t="s">
        <v>305</v>
      </c>
    </row>
    <row r="24" spans="1:10" x14ac:dyDescent="0.2">
      <c r="B24" s="22" t="s">
        <v>649</v>
      </c>
      <c r="C24" s="22" t="s">
        <v>304</v>
      </c>
      <c r="D24" s="22" t="s">
        <v>217</v>
      </c>
      <c r="E24" s="22" t="s">
        <v>519</v>
      </c>
      <c r="F24" s="22" t="s">
        <v>509</v>
      </c>
      <c r="G24" s="22" t="s">
        <v>309</v>
      </c>
      <c r="H24" s="22" t="s">
        <v>220</v>
      </c>
      <c r="I24" s="56" t="s">
        <v>572</v>
      </c>
      <c r="J24" s="101" t="s">
        <v>305</v>
      </c>
    </row>
    <row r="25" spans="1:10" x14ac:dyDescent="0.2">
      <c r="B25" s="22" t="s">
        <v>649</v>
      </c>
      <c r="C25" s="22" t="s">
        <v>304</v>
      </c>
      <c r="D25" s="22" t="s">
        <v>217</v>
      </c>
      <c r="E25" s="22" t="s">
        <v>519</v>
      </c>
      <c r="F25" s="22" t="s">
        <v>509</v>
      </c>
      <c r="G25" s="22" t="s">
        <v>309</v>
      </c>
      <c r="H25" s="22" t="s">
        <v>220</v>
      </c>
      <c r="I25" s="56" t="s">
        <v>574</v>
      </c>
      <c r="J25" s="101" t="s">
        <v>305</v>
      </c>
    </row>
    <row r="26" spans="1:10" ht="13.5" thickBot="1" x14ac:dyDescent="0.25">
      <c r="A26" s="99"/>
      <c r="B26" s="102" t="s">
        <v>649</v>
      </c>
      <c r="C26" s="102" t="s">
        <v>304</v>
      </c>
      <c r="D26" s="102" t="s">
        <v>217</v>
      </c>
      <c r="E26" s="102" t="s">
        <v>519</v>
      </c>
      <c r="F26" s="102" t="s">
        <v>509</v>
      </c>
      <c r="G26" s="102" t="s">
        <v>309</v>
      </c>
      <c r="H26" s="102" t="s">
        <v>220</v>
      </c>
      <c r="I26" s="105" t="s">
        <v>573</v>
      </c>
      <c r="J26" s="103" t="s">
        <v>305</v>
      </c>
    </row>
    <row r="27" spans="1:10" x14ac:dyDescent="0.2">
      <c r="B27" s="22" t="s">
        <v>650</v>
      </c>
      <c r="C27" s="22" t="s">
        <v>304</v>
      </c>
      <c r="D27" s="22" t="s">
        <v>217</v>
      </c>
      <c r="E27" s="22" t="s">
        <v>519</v>
      </c>
      <c r="F27" s="22" t="s">
        <v>508</v>
      </c>
      <c r="G27" s="22" t="s">
        <v>309</v>
      </c>
      <c r="H27" s="107" t="s">
        <v>312</v>
      </c>
      <c r="I27" s="22" t="s">
        <v>572</v>
      </c>
      <c r="J27" s="101" t="s">
        <v>305</v>
      </c>
    </row>
    <row r="28" spans="1:10" x14ac:dyDescent="0.2">
      <c r="B28" s="22" t="s">
        <v>650</v>
      </c>
      <c r="C28" s="22" t="s">
        <v>304</v>
      </c>
      <c r="D28" s="22" t="s">
        <v>217</v>
      </c>
      <c r="E28" s="22" t="s">
        <v>519</v>
      </c>
      <c r="F28" s="22" t="s">
        <v>508</v>
      </c>
      <c r="G28" s="22" t="s">
        <v>309</v>
      </c>
      <c r="H28" s="107" t="s">
        <v>312</v>
      </c>
      <c r="I28" s="22" t="s">
        <v>42</v>
      </c>
      <c r="J28" s="101" t="s">
        <v>305</v>
      </c>
    </row>
    <row r="29" spans="1:10" x14ac:dyDescent="0.2">
      <c r="B29" s="22" t="s">
        <v>650</v>
      </c>
      <c r="C29" s="22" t="s">
        <v>304</v>
      </c>
      <c r="D29" s="22" t="s">
        <v>217</v>
      </c>
      <c r="E29" s="22" t="s">
        <v>519</v>
      </c>
      <c r="F29" s="22" t="s">
        <v>508</v>
      </c>
      <c r="G29" s="22" t="s">
        <v>309</v>
      </c>
      <c r="H29" s="107" t="s">
        <v>312</v>
      </c>
      <c r="I29" s="22" t="s">
        <v>573</v>
      </c>
      <c r="J29" s="101" t="s">
        <v>305</v>
      </c>
    </row>
    <row r="30" spans="1:10" x14ac:dyDescent="0.2">
      <c r="B30" s="22" t="s">
        <v>650</v>
      </c>
      <c r="C30" s="22" t="s">
        <v>304</v>
      </c>
      <c r="D30" s="22" t="s">
        <v>217</v>
      </c>
      <c r="E30" s="22" t="s">
        <v>519</v>
      </c>
      <c r="F30" s="22" t="s">
        <v>508</v>
      </c>
      <c r="G30" s="22" t="s">
        <v>309</v>
      </c>
      <c r="H30" s="107" t="s">
        <v>312</v>
      </c>
      <c r="I30" s="22" t="s">
        <v>583</v>
      </c>
      <c r="J30" s="101" t="s">
        <v>305</v>
      </c>
    </row>
    <row r="31" spans="1:10" x14ac:dyDescent="0.2">
      <c r="B31" s="22" t="s">
        <v>650</v>
      </c>
      <c r="C31" s="22" t="s">
        <v>304</v>
      </c>
      <c r="D31" s="22" t="s">
        <v>217</v>
      </c>
      <c r="E31" s="22" t="s">
        <v>519</v>
      </c>
      <c r="F31" s="22" t="s">
        <v>508</v>
      </c>
      <c r="G31" s="22" t="s">
        <v>309</v>
      </c>
      <c r="H31" s="107" t="s">
        <v>312</v>
      </c>
      <c r="I31" s="22" t="s">
        <v>584</v>
      </c>
      <c r="J31" s="101" t="s">
        <v>305</v>
      </c>
    </row>
    <row r="32" spans="1:10" x14ac:dyDescent="0.2">
      <c r="B32" s="22" t="s">
        <v>650</v>
      </c>
      <c r="C32" s="22" t="s">
        <v>304</v>
      </c>
      <c r="D32" s="22" t="s">
        <v>217</v>
      </c>
      <c r="E32" s="22" t="s">
        <v>519</v>
      </c>
      <c r="F32" s="22" t="s">
        <v>508</v>
      </c>
      <c r="G32" s="22" t="s">
        <v>309</v>
      </c>
      <c r="H32" s="107" t="s">
        <v>312</v>
      </c>
      <c r="I32" s="22" t="s">
        <v>585</v>
      </c>
      <c r="J32" s="101" t="s">
        <v>305</v>
      </c>
    </row>
    <row r="33" spans="2:10" x14ac:dyDescent="0.2">
      <c r="B33" s="22" t="s">
        <v>650</v>
      </c>
      <c r="C33" s="22" t="s">
        <v>304</v>
      </c>
      <c r="D33" s="22" t="s">
        <v>217</v>
      </c>
      <c r="E33" s="22" t="s">
        <v>519</v>
      </c>
      <c r="F33" s="22" t="s">
        <v>508</v>
      </c>
      <c r="G33" s="22" t="s">
        <v>309</v>
      </c>
      <c r="H33" s="107" t="s">
        <v>312</v>
      </c>
      <c r="I33" s="22" t="s">
        <v>43</v>
      </c>
      <c r="J33" s="101" t="s">
        <v>305</v>
      </c>
    </row>
    <row r="34" spans="2:10" x14ac:dyDescent="0.2">
      <c r="B34" s="22" t="s">
        <v>650</v>
      </c>
      <c r="C34" s="22" t="s">
        <v>304</v>
      </c>
      <c r="D34" s="22" t="s">
        <v>217</v>
      </c>
      <c r="E34" s="22" t="s">
        <v>519</v>
      </c>
      <c r="F34" s="22" t="s">
        <v>508</v>
      </c>
      <c r="G34" s="22" t="s">
        <v>309</v>
      </c>
      <c r="H34" s="107" t="s">
        <v>312</v>
      </c>
      <c r="I34" s="22" t="s">
        <v>587</v>
      </c>
      <c r="J34" s="101" t="s">
        <v>305</v>
      </c>
    </row>
    <row r="35" spans="2:10" x14ac:dyDescent="0.2">
      <c r="B35" s="22" t="s">
        <v>650</v>
      </c>
      <c r="C35" s="22" t="s">
        <v>304</v>
      </c>
      <c r="D35" s="22" t="s">
        <v>217</v>
      </c>
      <c r="E35" s="22" t="s">
        <v>519</v>
      </c>
      <c r="F35" s="22" t="s">
        <v>508</v>
      </c>
      <c r="G35" s="22" t="s">
        <v>309</v>
      </c>
      <c r="H35" s="107" t="s">
        <v>312</v>
      </c>
      <c r="I35" s="22" t="s">
        <v>588</v>
      </c>
      <c r="J35" s="101" t="s">
        <v>305</v>
      </c>
    </row>
    <row r="36" spans="2:10" x14ac:dyDescent="0.2">
      <c r="B36" s="22" t="s">
        <v>650</v>
      </c>
      <c r="C36" s="22" t="s">
        <v>304</v>
      </c>
      <c r="D36" s="22" t="s">
        <v>217</v>
      </c>
      <c r="E36" s="22" t="s">
        <v>519</v>
      </c>
      <c r="F36" s="22" t="s">
        <v>508</v>
      </c>
      <c r="G36" s="22" t="s">
        <v>309</v>
      </c>
      <c r="H36" s="107" t="s">
        <v>312</v>
      </c>
      <c r="I36" s="22" t="s">
        <v>589</v>
      </c>
      <c r="J36" s="101" t="s">
        <v>305</v>
      </c>
    </row>
    <row r="37" spans="2:10" x14ac:dyDescent="0.2">
      <c r="B37" s="22" t="s">
        <v>650</v>
      </c>
      <c r="C37" s="22" t="s">
        <v>304</v>
      </c>
      <c r="D37" s="22" t="s">
        <v>217</v>
      </c>
      <c r="E37" s="22" t="s">
        <v>519</v>
      </c>
      <c r="F37" s="22" t="s">
        <v>508</v>
      </c>
      <c r="G37" s="22" t="s">
        <v>309</v>
      </c>
      <c r="H37" s="107" t="s">
        <v>312</v>
      </c>
      <c r="I37" s="22" t="s">
        <v>590</v>
      </c>
      <c r="J37" s="101" t="s">
        <v>305</v>
      </c>
    </row>
    <row r="38" spans="2:10" x14ac:dyDescent="0.2">
      <c r="B38" s="22" t="s">
        <v>650</v>
      </c>
      <c r="C38" s="22" t="s">
        <v>304</v>
      </c>
      <c r="D38" s="22" t="s">
        <v>217</v>
      </c>
      <c r="E38" s="22" t="s">
        <v>520</v>
      </c>
      <c r="F38" s="22" t="s">
        <v>214</v>
      </c>
      <c r="G38" s="22" t="s">
        <v>600</v>
      </c>
      <c r="H38" s="22" t="s">
        <v>312</v>
      </c>
      <c r="I38" s="22" t="s">
        <v>572</v>
      </c>
      <c r="J38" s="101" t="s">
        <v>306</v>
      </c>
    </row>
    <row r="39" spans="2:10" x14ac:dyDescent="0.2">
      <c r="B39" s="22" t="s">
        <v>650</v>
      </c>
      <c r="C39" s="22" t="s">
        <v>304</v>
      </c>
      <c r="D39" s="22" t="s">
        <v>217</v>
      </c>
      <c r="E39" s="22" t="s">
        <v>520</v>
      </c>
      <c r="F39" s="22" t="s">
        <v>214</v>
      </c>
      <c r="G39" s="22" t="s">
        <v>600</v>
      </c>
      <c r="H39" s="22" t="s">
        <v>312</v>
      </c>
      <c r="I39" s="22" t="s">
        <v>42</v>
      </c>
      <c r="J39" s="101" t="s">
        <v>306</v>
      </c>
    </row>
    <row r="40" spans="2:10" x14ac:dyDescent="0.2">
      <c r="B40" s="22" t="s">
        <v>650</v>
      </c>
      <c r="C40" s="22" t="s">
        <v>304</v>
      </c>
      <c r="D40" s="22" t="s">
        <v>217</v>
      </c>
      <c r="E40" s="22" t="s">
        <v>520</v>
      </c>
      <c r="F40" s="22" t="s">
        <v>214</v>
      </c>
      <c r="G40" s="22" t="s">
        <v>600</v>
      </c>
      <c r="H40" s="22" t="s">
        <v>312</v>
      </c>
      <c r="I40" s="22" t="s">
        <v>573</v>
      </c>
      <c r="J40" s="101" t="s">
        <v>306</v>
      </c>
    </row>
    <row r="41" spans="2:10" x14ac:dyDescent="0.2">
      <c r="B41" s="22" t="s">
        <v>650</v>
      </c>
      <c r="C41" s="22" t="s">
        <v>304</v>
      </c>
      <c r="D41" s="22" t="s">
        <v>217</v>
      </c>
      <c r="E41" s="22" t="s">
        <v>520</v>
      </c>
      <c r="F41" s="22" t="s">
        <v>214</v>
      </c>
      <c r="G41" s="22" t="s">
        <v>600</v>
      </c>
      <c r="H41" s="22" t="s">
        <v>312</v>
      </c>
      <c r="I41" s="22" t="s">
        <v>583</v>
      </c>
      <c r="J41" s="101" t="s">
        <v>306</v>
      </c>
    </row>
    <row r="42" spans="2:10" x14ac:dyDescent="0.2">
      <c r="B42" s="22" t="s">
        <v>650</v>
      </c>
      <c r="C42" s="22" t="s">
        <v>304</v>
      </c>
      <c r="D42" s="22" t="s">
        <v>217</v>
      </c>
      <c r="E42" s="22" t="s">
        <v>520</v>
      </c>
      <c r="F42" s="22" t="s">
        <v>214</v>
      </c>
      <c r="G42" s="22" t="s">
        <v>600</v>
      </c>
      <c r="H42" s="22" t="s">
        <v>312</v>
      </c>
      <c r="I42" s="22" t="s">
        <v>584</v>
      </c>
      <c r="J42" s="101" t="s">
        <v>306</v>
      </c>
    </row>
    <row r="43" spans="2:10" x14ac:dyDescent="0.2">
      <c r="B43" s="22" t="s">
        <v>650</v>
      </c>
      <c r="C43" s="22" t="s">
        <v>304</v>
      </c>
      <c r="D43" s="22" t="s">
        <v>217</v>
      </c>
      <c r="E43" s="22" t="s">
        <v>520</v>
      </c>
      <c r="F43" s="22" t="s">
        <v>214</v>
      </c>
      <c r="G43" s="22" t="s">
        <v>600</v>
      </c>
      <c r="H43" s="22" t="s">
        <v>312</v>
      </c>
      <c r="I43" s="22" t="s">
        <v>585</v>
      </c>
      <c r="J43" s="101" t="s">
        <v>306</v>
      </c>
    </row>
    <row r="44" spans="2:10" x14ac:dyDescent="0.2">
      <c r="B44" s="22" t="s">
        <v>650</v>
      </c>
      <c r="C44" s="22" t="s">
        <v>304</v>
      </c>
      <c r="D44" s="22" t="s">
        <v>217</v>
      </c>
      <c r="E44" s="22" t="s">
        <v>520</v>
      </c>
      <c r="F44" s="22" t="s">
        <v>214</v>
      </c>
      <c r="G44" s="22" t="s">
        <v>600</v>
      </c>
      <c r="H44" s="22" t="s">
        <v>312</v>
      </c>
      <c r="I44" s="22" t="s">
        <v>43</v>
      </c>
      <c r="J44" s="101" t="s">
        <v>306</v>
      </c>
    </row>
    <row r="45" spans="2:10" x14ac:dyDescent="0.2">
      <c r="B45" s="22" t="s">
        <v>650</v>
      </c>
      <c r="C45" s="22" t="s">
        <v>304</v>
      </c>
      <c r="D45" s="22" t="s">
        <v>217</v>
      </c>
      <c r="E45" s="22" t="s">
        <v>520</v>
      </c>
      <c r="F45" s="22" t="s">
        <v>214</v>
      </c>
      <c r="G45" s="22" t="s">
        <v>600</v>
      </c>
      <c r="H45" s="22" t="s">
        <v>312</v>
      </c>
      <c r="I45" s="22" t="s">
        <v>587</v>
      </c>
      <c r="J45" s="101" t="s">
        <v>306</v>
      </c>
    </row>
    <row r="46" spans="2:10" x14ac:dyDescent="0.2">
      <c r="B46" s="22" t="s">
        <v>650</v>
      </c>
      <c r="C46" s="22" t="s">
        <v>304</v>
      </c>
      <c r="D46" s="22" t="s">
        <v>217</v>
      </c>
      <c r="E46" s="22" t="s">
        <v>520</v>
      </c>
      <c r="F46" s="22" t="s">
        <v>214</v>
      </c>
      <c r="G46" s="22" t="s">
        <v>600</v>
      </c>
      <c r="H46" s="22" t="s">
        <v>312</v>
      </c>
      <c r="I46" s="22" t="s">
        <v>588</v>
      </c>
      <c r="J46" s="101" t="s">
        <v>306</v>
      </c>
    </row>
    <row r="47" spans="2:10" x14ac:dyDescent="0.2">
      <c r="B47" s="22" t="s">
        <v>650</v>
      </c>
      <c r="C47" s="22" t="s">
        <v>304</v>
      </c>
      <c r="D47" s="22" t="s">
        <v>217</v>
      </c>
      <c r="E47" s="22" t="s">
        <v>520</v>
      </c>
      <c r="F47" s="22" t="s">
        <v>214</v>
      </c>
      <c r="G47" s="22" t="s">
        <v>600</v>
      </c>
      <c r="H47" s="22" t="s">
        <v>312</v>
      </c>
      <c r="I47" s="22" t="s">
        <v>589</v>
      </c>
      <c r="J47" s="101" t="s">
        <v>306</v>
      </c>
    </row>
    <row r="48" spans="2:10" x14ac:dyDescent="0.2">
      <c r="B48" s="22" t="s">
        <v>650</v>
      </c>
      <c r="C48" s="22" t="s">
        <v>304</v>
      </c>
      <c r="D48" s="22" t="s">
        <v>217</v>
      </c>
      <c r="E48" s="22" t="s">
        <v>520</v>
      </c>
      <c r="F48" s="22" t="s">
        <v>214</v>
      </c>
      <c r="G48" s="22" t="s">
        <v>600</v>
      </c>
      <c r="H48" s="22" t="s">
        <v>312</v>
      </c>
      <c r="I48" s="22" t="s">
        <v>590</v>
      </c>
      <c r="J48" s="101" t="s">
        <v>306</v>
      </c>
    </row>
    <row r="49" spans="2:10" x14ac:dyDescent="0.2">
      <c r="B49" s="22" t="s">
        <v>650</v>
      </c>
      <c r="C49" s="22" t="s">
        <v>304</v>
      </c>
      <c r="D49" s="22" t="s">
        <v>217</v>
      </c>
      <c r="E49" s="22" t="s">
        <v>520</v>
      </c>
      <c r="F49" s="22" t="s">
        <v>214</v>
      </c>
      <c r="G49" s="22" t="s">
        <v>604</v>
      </c>
      <c r="H49" s="22" t="s">
        <v>312</v>
      </c>
      <c r="I49" s="22" t="s">
        <v>572</v>
      </c>
      <c r="J49" s="101" t="s">
        <v>306</v>
      </c>
    </row>
    <row r="50" spans="2:10" x14ac:dyDescent="0.2">
      <c r="B50" s="22" t="s">
        <v>650</v>
      </c>
      <c r="C50" s="22" t="s">
        <v>304</v>
      </c>
      <c r="D50" s="22" t="s">
        <v>217</v>
      </c>
      <c r="E50" s="22" t="s">
        <v>520</v>
      </c>
      <c r="F50" s="22" t="s">
        <v>214</v>
      </c>
      <c r="G50" s="22" t="s">
        <v>604</v>
      </c>
      <c r="H50" s="22" t="s">
        <v>312</v>
      </c>
      <c r="I50" s="22" t="s">
        <v>42</v>
      </c>
      <c r="J50" s="101" t="s">
        <v>306</v>
      </c>
    </row>
    <row r="51" spans="2:10" x14ac:dyDescent="0.2">
      <c r="B51" s="22" t="s">
        <v>650</v>
      </c>
      <c r="C51" s="22" t="s">
        <v>304</v>
      </c>
      <c r="D51" s="22" t="s">
        <v>217</v>
      </c>
      <c r="E51" s="22" t="s">
        <v>520</v>
      </c>
      <c r="F51" s="22" t="s">
        <v>214</v>
      </c>
      <c r="G51" s="22" t="s">
        <v>604</v>
      </c>
      <c r="H51" s="22" t="s">
        <v>312</v>
      </c>
      <c r="I51" s="22" t="s">
        <v>573</v>
      </c>
      <c r="J51" s="101" t="s">
        <v>306</v>
      </c>
    </row>
    <row r="52" spans="2:10" x14ac:dyDescent="0.2">
      <c r="B52" s="22" t="s">
        <v>650</v>
      </c>
      <c r="C52" s="22" t="s">
        <v>304</v>
      </c>
      <c r="D52" s="22" t="s">
        <v>217</v>
      </c>
      <c r="E52" s="22" t="s">
        <v>520</v>
      </c>
      <c r="F52" s="22" t="s">
        <v>214</v>
      </c>
      <c r="G52" s="22" t="s">
        <v>604</v>
      </c>
      <c r="H52" s="22" t="s">
        <v>312</v>
      </c>
      <c r="I52" s="22" t="s">
        <v>583</v>
      </c>
      <c r="J52" s="101" t="s">
        <v>306</v>
      </c>
    </row>
    <row r="53" spans="2:10" x14ac:dyDescent="0.2">
      <c r="B53" s="22" t="s">
        <v>650</v>
      </c>
      <c r="C53" s="22" t="s">
        <v>304</v>
      </c>
      <c r="D53" s="22" t="s">
        <v>217</v>
      </c>
      <c r="E53" s="22" t="s">
        <v>520</v>
      </c>
      <c r="F53" s="22" t="s">
        <v>214</v>
      </c>
      <c r="G53" s="22" t="s">
        <v>604</v>
      </c>
      <c r="H53" s="22" t="s">
        <v>312</v>
      </c>
      <c r="I53" s="22" t="s">
        <v>584</v>
      </c>
      <c r="J53" s="101" t="s">
        <v>306</v>
      </c>
    </row>
    <row r="54" spans="2:10" x14ac:dyDescent="0.2">
      <c r="B54" s="22" t="s">
        <v>650</v>
      </c>
      <c r="C54" s="22" t="s">
        <v>304</v>
      </c>
      <c r="D54" s="22" t="s">
        <v>217</v>
      </c>
      <c r="E54" s="22" t="s">
        <v>520</v>
      </c>
      <c r="F54" s="22" t="s">
        <v>214</v>
      </c>
      <c r="G54" s="22" t="s">
        <v>604</v>
      </c>
      <c r="H54" s="22" t="s">
        <v>312</v>
      </c>
      <c r="I54" s="22" t="s">
        <v>585</v>
      </c>
      <c r="J54" s="101" t="s">
        <v>306</v>
      </c>
    </row>
    <row r="55" spans="2:10" x14ac:dyDescent="0.2">
      <c r="B55" s="22" t="s">
        <v>650</v>
      </c>
      <c r="C55" s="22" t="s">
        <v>304</v>
      </c>
      <c r="D55" s="22" t="s">
        <v>217</v>
      </c>
      <c r="E55" s="22" t="s">
        <v>520</v>
      </c>
      <c r="F55" s="22" t="s">
        <v>214</v>
      </c>
      <c r="G55" s="22" t="s">
        <v>604</v>
      </c>
      <c r="H55" s="22" t="s">
        <v>312</v>
      </c>
      <c r="I55" s="22" t="s">
        <v>43</v>
      </c>
      <c r="J55" s="101" t="s">
        <v>306</v>
      </c>
    </row>
    <row r="56" spans="2:10" x14ac:dyDescent="0.2">
      <c r="B56" s="22" t="s">
        <v>650</v>
      </c>
      <c r="C56" s="22" t="s">
        <v>304</v>
      </c>
      <c r="D56" s="22" t="s">
        <v>217</v>
      </c>
      <c r="E56" s="22" t="s">
        <v>520</v>
      </c>
      <c r="F56" s="22" t="s">
        <v>214</v>
      </c>
      <c r="G56" s="22" t="s">
        <v>604</v>
      </c>
      <c r="H56" s="22" t="s">
        <v>312</v>
      </c>
      <c r="I56" s="22" t="s">
        <v>587</v>
      </c>
      <c r="J56" s="101" t="s">
        <v>306</v>
      </c>
    </row>
    <row r="57" spans="2:10" x14ac:dyDescent="0.2">
      <c r="B57" s="22" t="s">
        <v>650</v>
      </c>
      <c r="C57" s="22" t="s">
        <v>304</v>
      </c>
      <c r="D57" s="22" t="s">
        <v>217</v>
      </c>
      <c r="E57" s="22" t="s">
        <v>520</v>
      </c>
      <c r="F57" s="22" t="s">
        <v>214</v>
      </c>
      <c r="G57" s="22" t="s">
        <v>604</v>
      </c>
      <c r="H57" s="22" t="s">
        <v>312</v>
      </c>
      <c r="I57" s="22" t="s">
        <v>588</v>
      </c>
      <c r="J57" s="101" t="s">
        <v>306</v>
      </c>
    </row>
    <row r="58" spans="2:10" x14ac:dyDescent="0.2">
      <c r="B58" s="22" t="s">
        <v>650</v>
      </c>
      <c r="C58" s="22" t="s">
        <v>304</v>
      </c>
      <c r="D58" s="22" t="s">
        <v>217</v>
      </c>
      <c r="E58" s="22" t="s">
        <v>520</v>
      </c>
      <c r="F58" s="22" t="s">
        <v>214</v>
      </c>
      <c r="G58" s="22" t="s">
        <v>604</v>
      </c>
      <c r="H58" s="22" t="s">
        <v>312</v>
      </c>
      <c r="I58" s="22" t="s">
        <v>589</v>
      </c>
      <c r="J58" s="101" t="s">
        <v>306</v>
      </c>
    </row>
    <row r="59" spans="2:10" x14ac:dyDescent="0.2">
      <c r="B59" s="22" t="s">
        <v>650</v>
      </c>
      <c r="C59" s="22" t="s">
        <v>304</v>
      </c>
      <c r="D59" s="22" t="s">
        <v>217</v>
      </c>
      <c r="E59" s="22" t="s">
        <v>520</v>
      </c>
      <c r="F59" s="22" t="s">
        <v>214</v>
      </c>
      <c r="G59" s="22" t="s">
        <v>604</v>
      </c>
      <c r="H59" s="22" t="s">
        <v>312</v>
      </c>
      <c r="I59" s="22" t="s">
        <v>590</v>
      </c>
      <c r="J59" s="101" t="s">
        <v>306</v>
      </c>
    </row>
    <row r="60" spans="2:10" x14ac:dyDescent="0.2">
      <c r="B60" s="22" t="s">
        <v>650</v>
      </c>
      <c r="C60" s="22" t="s">
        <v>304</v>
      </c>
      <c r="D60" s="22" t="s">
        <v>217</v>
      </c>
      <c r="E60" s="22" t="s">
        <v>520</v>
      </c>
      <c r="F60" s="22" t="s">
        <v>214</v>
      </c>
      <c r="G60" s="22" t="s">
        <v>603</v>
      </c>
      <c r="H60" s="22" t="s">
        <v>312</v>
      </c>
      <c r="I60" s="22" t="s">
        <v>572</v>
      </c>
      <c r="J60" s="101" t="s">
        <v>306</v>
      </c>
    </row>
    <row r="61" spans="2:10" x14ac:dyDescent="0.2">
      <c r="B61" s="22" t="s">
        <v>650</v>
      </c>
      <c r="C61" s="22" t="s">
        <v>304</v>
      </c>
      <c r="D61" s="22" t="s">
        <v>217</v>
      </c>
      <c r="E61" s="22" t="s">
        <v>520</v>
      </c>
      <c r="F61" s="22" t="s">
        <v>214</v>
      </c>
      <c r="G61" s="22" t="s">
        <v>603</v>
      </c>
      <c r="H61" s="22" t="s">
        <v>312</v>
      </c>
      <c r="I61" s="22" t="s">
        <v>42</v>
      </c>
      <c r="J61" s="101" t="s">
        <v>306</v>
      </c>
    </row>
    <row r="62" spans="2:10" x14ac:dyDescent="0.2">
      <c r="B62" s="22" t="s">
        <v>650</v>
      </c>
      <c r="C62" s="22" t="s">
        <v>304</v>
      </c>
      <c r="D62" s="22" t="s">
        <v>217</v>
      </c>
      <c r="E62" s="22" t="s">
        <v>520</v>
      </c>
      <c r="F62" s="22" t="s">
        <v>214</v>
      </c>
      <c r="G62" s="22" t="s">
        <v>603</v>
      </c>
      <c r="H62" s="22" t="s">
        <v>312</v>
      </c>
      <c r="I62" s="22" t="s">
        <v>573</v>
      </c>
      <c r="J62" s="101" t="s">
        <v>306</v>
      </c>
    </row>
    <row r="63" spans="2:10" x14ac:dyDescent="0.2">
      <c r="B63" s="22" t="s">
        <v>650</v>
      </c>
      <c r="C63" s="22" t="s">
        <v>304</v>
      </c>
      <c r="D63" s="22" t="s">
        <v>217</v>
      </c>
      <c r="E63" s="22" t="s">
        <v>520</v>
      </c>
      <c r="F63" s="22" t="s">
        <v>214</v>
      </c>
      <c r="G63" s="22" t="s">
        <v>603</v>
      </c>
      <c r="H63" s="22" t="s">
        <v>312</v>
      </c>
      <c r="I63" s="22" t="s">
        <v>583</v>
      </c>
      <c r="J63" s="101" t="s">
        <v>306</v>
      </c>
    </row>
    <row r="64" spans="2:10" x14ac:dyDescent="0.2">
      <c r="B64" s="22" t="s">
        <v>650</v>
      </c>
      <c r="C64" s="22" t="s">
        <v>304</v>
      </c>
      <c r="D64" s="22" t="s">
        <v>217</v>
      </c>
      <c r="E64" s="22" t="s">
        <v>520</v>
      </c>
      <c r="F64" s="22" t="s">
        <v>214</v>
      </c>
      <c r="G64" s="22" t="s">
        <v>603</v>
      </c>
      <c r="H64" s="22" t="s">
        <v>312</v>
      </c>
      <c r="I64" s="22" t="s">
        <v>584</v>
      </c>
      <c r="J64" s="101" t="s">
        <v>306</v>
      </c>
    </row>
    <row r="65" spans="1:10" x14ac:dyDescent="0.2">
      <c r="B65" s="22" t="s">
        <v>650</v>
      </c>
      <c r="C65" s="22" t="s">
        <v>304</v>
      </c>
      <c r="D65" s="22" t="s">
        <v>217</v>
      </c>
      <c r="E65" s="22" t="s">
        <v>520</v>
      </c>
      <c r="F65" s="22" t="s">
        <v>214</v>
      </c>
      <c r="G65" s="22" t="s">
        <v>603</v>
      </c>
      <c r="H65" s="22" t="s">
        <v>312</v>
      </c>
      <c r="I65" s="22" t="s">
        <v>585</v>
      </c>
      <c r="J65" s="101" t="s">
        <v>306</v>
      </c>
    </row>
    <row r="66" spans="1:10" x14ac:dyDescent="0.2">
      <c r="B66" s="22" t="s">
        <v>650</v>
      </c>
      <c r="C66" s="22" t="s">
        <v>304</v>
      </c>
      <c r="D66" s="22" t="s">
        <v>217</v>
      </c>
      <c r="E66" s="22" t="s">
        <v>520</v>
      </c>
      <c r="F66" s="22" t="s">
        <v>214</v>
      </c>
      <c r="G66" s="22" t="s">
        <v>603</v>
      </c>
      <c r="H66" s="22" t="s">
        <v>312</v>
      </c>
      <c r="I66" s="22" t="s">
        <v>43</v>
      </c>
      <c r="J66" s="101" t="s">
        <v>306</v>
      </c>
    </row>
    <row r="67" spans="1:10" x14ac:dyDescent="0.2">
      <c r="B67" s="22" t="s">
        <v>650</v>
      </c>
      <c r="C67" s="22" t="s">
        <v>304</v>
      </c>
      <c r="D67" s="22" t="s">
        <v>217</v>
      </c>
      <c r="E67" s="22" t="s">
        <v>520</v>
      </c>
      <c r="F67" s="22" t="s">
        <v>214</v>
      </c>
      <c r="G67" s="22" t="s">
        <v>603</v>
      </c>
      <c r="H67" s="22" t="s">
        <v>312</v>
      </c>
      <c r="I67" s="22" t="s">
        <v>587</v>
      </c>
      <c r="J67" s="101" t="s">
        <v>306</v>
      </c>
    </row>
    <row r="68" spans="1:10" x14ac:dyDescent="0.2">
      <c r="B68" s="22" t="s">
        <v>650</v>
      </c>
      <c r="C68" s="22" t="s">
        <v>304</v>
      </c>
      <c r="D68" s="22" t="s">
        <v>217</v>
      </c>
      <c r="E68" s="22" t="s">
        <v>520</v>
      </c>
      <c r="F68" s="22" t="s">
        <v>214</v>
      </c>
      <c r="G68" s="22" t="s">
        <v>603</v>
      </c>
      <c r="H68" s="22" t="s">
        <v>312</v>
      </c>
      <c r="I68" s="22" t="s">
        <v>588</v>
      </c>
      <c r="J68" s="101" t="s">
        <v>306</v>
      </c>
    </row>
    <row r="69" spans="1:10" x14ac:dyDescent="0.2">
      <c r="B69" s="22" t="s">
        <v>650</v>
      </c>
      <c r="C69" s="22" t="s">
        <v>304</v>
      </c>
      <c r="D69" s="22" t="s">
        <v>217</v>
      </c>
      <c r="E69" s="22" t="s">
        <v>520</v>
      </c>
      <c r="F69" s="22" t="s">
        <v>214</v>
      </c>
      <c r="G69" s="22" t="s">
        <v>603</v>
      </c>
      <c r="H69" s="22" t="s">
        <v>312</v>
      </c>
      <c r="I69" s="22" t="s">
        <v>589</v>
      </c>
      <c r="J69" s="101" t="s">
        <v>306</v>
      </c>
    </row>
    <row r="70" spans="1:10" ht="13.5" thickBot="1" x14ac:dyDescent="0.25">
      <c r="A70" s="99"/>
      <c r="B70" s="102" t="s">
        <v>650</v>
      </c>
      <c r="C70" s="102" t="s">
        <v>304</v>
      </c>
      <c r="D70" s="102" t="s">
        <v>217</v>
      </c>
      <c r="E70" s="102" t="s">
        <v>520</v>
      </c>
      <c r="F70" s="102" t="s">
        <v>214</v>
      </c>
      <c r="G70" s="102" t="s">
        <v>603</v>
      </c>
      <c r="H70" s="102" t="s">
        <v>312</v>
      </c>
      <c r="I70" s="102" t="s">
        <v>590</v>
      </c>
      <c r="J70" s="103" t="s">
        <v>306</v>
      </c>
    </row>
    <row r="71" spans="1:10" x14ac:dyDescent="0.2">
      <c r="B71" s="22" t="s">
        <v>651</v>
      </c>
      <c r="C71" s="22" t="s">
        <v>304</v>
      </c>
      <c r="D71" s="22" t="s">
        <v>217</v>
      </c>
      <c r="E71" s="22" t="s">
        <v>519</v>
      </c>
      <c r="F71" s="22" t="s">
        <v>508</v>
      </c>
      <c r="G71" s="22" t="s">
        <v>309</v>
      </c>
      <c r="H71" s="22" t="s">
        <v>231</v>
      </c>
      <c r="I71" s="22" t="s">
        <v>572</v>
      </c>
      <c r="J71" s="101" t="s">
        <v>305</v>
      </c>
    </row>
    <row r="72" spans="1:10" x14ac:dyDescent="0.2">
      <c r="B72" s="22" t="s">
        <v>651</v>
      </c>
      <c r="C72" s="22" t="s">
        <v>304</v>
      </c>
      <c r="D72" s="22" t="s">
        <v>217</v>
      </c>
      <c r="E72" s="22" t="s">
        <v>519</v>
      </c>
      <c r="F72" s="22" t="s">
        <v>508</v>
      </c>
      <c r="G72" s="22" t="s">
        <v>309</v>
      </c>
      <c r="H72" s="22" t="s">
        <v>231</v>
      </c>
      <c r="I72" s="22" t="s">
        <v>574</v>
      </c>
      <c r="J72" s="101" t="s">
        <v>305</v>
      </c>
    </row>
    <row r="73" spans="1:10" x14ac:dyDescent="0.2">
      <c r="B73" s="22" t="s">
        <v>651</v>
      </c>
      <c r="C73" s="22" t="s">
        <v>304</v>
      </c>
      <c r="D73" s="22" t="s">
        <v>217</v>
      </c>
      <c r="E73" s="22" t="s">
        <v>519</v>
      </c>
      <c r="F73" s="22" t="s">
        <v>508</v>
      </c>
      <c r="G73" s="22" t="s">
        <v>309</v>
      </c>
      <c r="H73" s="22" t="s">
        <v>231</v>
      </c>
      <c r="I73" s="22" t="s">
        <v>573</v>
      </c>
      <c r="J73" s="101" t="s">
        <v>305</v>
      </c>
    </row>
    <row r="74" spans="1:10" x14ac:dyDescent="0.2">
      <c r="B74" s="22" t="s">
        <v>651</v>
      </c>
      <c r="C74" s="22" t="s">
        <v>304</v>
      </c>
      <c r="D74" s="22" t="s">
        <v>217</v>
      </c>
      <c r="E74" s="22" t="s">
        <v>519</v>
      </c>
      <c r="F74" s="22" t="s">
        <v>508</v>
      </c>
      <c r="G74" s="22" t="s">
        <v>309</v>
      </c>
      <c r="H74" s="22" t="s">
        <v>231</v>
      </c>
      <c r="I74" s="22" t="s">
        <v>310</v>
      </c>
      <c r="J74" s="101" t="s">
        <v>305</v>
      </c>
    </row>
    <row r="75" spans="1:10" x14ac:dyDescent="0.2">
      <c r="B75" s="22" t="s">
        <v>651</v>
      </c>
      <c r="C75" s="22" t="s">
        <v>304</v>
      </c>
      <c r="D75" s="22" t="s">
        <v>217</v>
      </c>
      <c r="E75" s="22" t="s">
        <v>519</v>
      </c>
      <c r="F75" s="22" t="s">
        <v>509</v>
      </c>
      <c r="G75" s="22" t="s">
        <v>309</v>
      </c>
      <c r="H75" s="22" t="s">
        <v>231</v>
      </c>
      <c r="I75" s="22" t="s">
        <v>572</v>
      </c>
      <c r="J75" s="101" t="s">
        <v>305</v>
      </c>
    </row>
    <row r="76" spans="1:10" x14ac:dyDescent="0.2">
      <c r="B76" s="22" t="s">
        <v>651</v>
      </c>
      <c r="C76" s="22" t="s">
        <v>304</v>
      </c>
      <c r="D76" s="22" t="s">
        <v>217</v>
      </c>
      <c r="E76" s="22" t="s">
        <v>519</v>
      </c>
      <c r="F76" s="22" t="s">
        <v>509</v>
      </c>
      <c r="G76" s="22" t="s">
        <v>309</v>
      </c>
      <c r="H76" s="22" t="s">
        <v>231</v>
      </c>
      <c r="I76" s="22" t="s">
        <v>574</v>
      </c>
      <c r="J76" s="101" t="s">
        <v>305</v>
      </c>
    </row>
    <row r="77" spans="1:10" x14ac:dyDescent="0.2">
      <c r="B77" s="22" t="s">
        <v>651</v>
      </c>
      <c r="C77" s="22" t="s">
        <v>304</v>
      </c>
      <c r="D77" s="22" t="s">
        <v>217</v>
      </c>
      <c r="E77" s="22" t="s">
        <v>519</v>
      </c>
      <c r="F77" s="22" t="s">
        <v>509</v>
      </c>
      <c r="G77" s="22" t="s">
        <v>309</v>
      </c>
      <c r="H77" s="22" t="s">
        <v>231</v>
      </c>
      <c r="I77" s="22" t="s">
        <v>573</v>
      </c>
      <c r="J77" s="101" t="s">
        <v>305</v>
      </c>
    </row>
    <row r="78" spans="1:10" x14ac:dyDescent="0.2">
      <c r="B78" s="22" t="s">
        <v>651</v>
      </c>
      <c r="C78" s="22" t="s">
        <v>304</v>
      </c>
      <c r="D78" s="22" t="s">
        <v>217</v>
      </c>
      <c r="E78" s="22" t="s">
        <v>519</v>
      </c>
      <c r="F78" s="22" t="s">
        <v>509</v>
      </c>
      <c r="G78" s="22" t="s">
        <v>309</v>
      </c>
      <c r="H78" s="22" t="s">
        <v>231</v>
      </c>
      <c r="I78" s="22" t="s">
        <v>310</v>
      </c>
      <c r="J78" s="101" t="s">
        <v>305</v>
      </c>
    </row>
    <row r="79" spans="1:10" x14ac:dyDescent="0.2">
      <c r="B79" s="22" t="s">
        <v>651</v>
      </c>
      <c r="C79" s="22" t="s">
        <v>304</v>
      </c>
      <c r="D79" s="22" t="s">
        <v>217</v>
      </c>
      <c r="E79" s="22" t="s">
        <v>519</v>
      </c>
      <c r="F79" s="22" t="s">
        <v>655</v>
      </c>
      <c r="G79" s="22" t="s">
        <v>309</v>
      </c>
      <c r="H79" s="22" t="s">
        <v>231</v>
      </c>
      <c r="I79" s="22" t="s">
        <v>572</v>
      </c>
      <c r="J79" s="101" t="s">
        <v>305</v>
      </c>
    </row>
    <row r="80" spans="1:10" x14ac:dyDescent="0.2">
      <c r="B80" s="22" t="s">
        <v>651</v>
      </c>
      <c r="C80" s="22" t="s">
        <v>304</v>
      </c>
      <c r="D80" s="22" t="s">
        <v>217</v>
      </c>
      <c r="E80" s="22" t="s">
        <v>519</v>
      </c>
      <c r="F80" s="22" t="s">
        <v>655</v>
      </c>
      <c r="G80" s="22" t="s">
        <v>309</v>
      </c>
      <c r="H80" s="22" t="s">
        <v>231</v>
      </c>
      <c r="I80" s="22" t="s">
        <v>574</v>
      </c>
      <c r="J80" s="101" t="s">
        <v>305</v>
      </c>
    </row>
    <row r="81" spans="1:10" x14ac:dyDescent="0.2">
      <c r="B81" s="22" t="s">
        <v>651</v>
      </c>
      <c r="C81" s="22" t="s">
        <v>304</v>
      </c>
      <c r="D81" s="22" t="s">
        <v>217</v>
      </c>
      <c r="E81" s="22" t="s">
        <v>519</v>
      </c>
      <c r="F81" s="22" t="s">
        <v>655</v>
      </c>
      <c r="G81" s="22" t="s">
        <v>309</v>
      </c>
      <c r="H81" s="22" t="s">
        <v>231</v>
      </c>
      <c r="I81" s="22" t="s">
        <v>573</v>
      </c>
      <c r="J81" s="101" t="s">
        <v>305</v>
      </c>
    </row>
    <row r="82" spans="1:10" ht="13.5" thickBot="1" x14ac:dyDescent="0.25">
      <c r="A82" s="99"/>
      <c r="B82" s="102" t="s">
        <v>651</v>
      </c>
      <c r="C82" s="102" t="s">
        <v>304</v>
      </c>
      <c r="D82" s="102" t="s">
        <v>217</v>
      </c>
      <c r="E82" s="102" t="s">
        <v>519</v>
      </c>
      <c r="F82" s="102" t="s">
        <v>655</v>
      </c>
      <c r="G82" s="102" t="s">
        <v>309</v>
      </c>
      <c r="H82" s="102" t="s">
        <v>231</v>
      </c>
      <c r="I82" s="102" t="s">
        <v>310</v>
      </c>
      <c r="J82" s="103" t="s">
        <v>305</v>
      </c>
    </row>
    <row r="83" spans="1:10" x14ac:dyDescent="0.2">
      <c r="B83" s="22" t="s">
        <v>652</v>
      </c>
      <c r="C83" s="22" t="s">
        <v>304</v>
      </c>
      <c r="D83" s="22" t="s">
        <v>218</v>
      </c>
      <c r="E83" s="22" t="s">
        <v>519</v>
      </c>
      <c r="F83" s="22" t="s">
        <v>508</v>
      </c>
      <c r="G83" s="22" t="s">
        <v>309</v>
      </c>
      <c r="H83" s="22" t="s">
        <v>311</v>
      </c>
      <c r="I83" s="22" t="s">
        <v>572</v>
      </c>
      <c r="J83" s="101" t="s">
        <v>305</v>
      </c>
    </row>
    <row r="84" spans="1:10" x14ac:dyDescent="0.2">
      <c r="B84" s="22" t="s">
        <v>652</v>
      </c>
      <c r="C84" s="22" t="s">
        <v>304</v>
      </c>
      <c r="D84" s="22" t="s">
        <v>218</v>
      </c>
      <c r="E84" s="22" t="s">
        <v>519</v>
      </c>
      <c r="F84" s="22" t="s">
        <v>508</v>
      </c>
      <c r="G84" s="22" t="s">
        <v>309</v>
      </c>
      <c r="H84" s="22" t="s">
        <v>311</v>
      </c>
      <c r="I84" s="22" t="s">
        <v>573</v>
      </c>
      <c r="J84" s="101" t="s">
        <v>305</v>
      </c>
    </row>
    <row r="85" spans="1:10" x14ac:dyDescent="0.2">
      <c r="B85" s="22" t="s">
        <v>652</v>
      </c>
      <c r="C85" s="22" t="s">
        <v>304</v>
      </c>
      <c r="D85" s="22" t="s">
        <v>218</v>
      </c>
      <c r="E85" s="22" t="s">
        <v>519</v>
      </c>
      <c r="F85" s="22" t="s">
        <v>508</v>
      </c>
      <c r="G85" s="22" t="s">
        <v>309</v>
      </c>
      <c r="H85" s="22" t="s">
        <v>311</v>
      </c>
      <c r="I85" s="22" t="s">
        <v>583</v>
      </c>
      <c r="J85" s="101" t="s">
        <v>305</v>
      </c>
    </row>
    <row r="86" spans="1:10" x14ac:dyDescent="0.2">
      <c r="B86" s="22" t="s">
        <v>652</v>
      </c>
      <c r="C86" s="22" t="s">
        <v>304</v>
      </c>
      <c r="D86" s="22" t="s">
        <v>218</v>
      </c>
      <c r="E86" s="22" t="s">
        <v>519</v>
      </c>
      <c r="F86" s="22" t="s">
        <v>508</v>
      </c>
      <c r="G86" s="22" t="s">
        <v>309</v>
      </c>
      <c r="H86" s="22" t="s">
        <v>311</v>
      </c>
      <c r="I86" s="33" t="s">
        <v>754</v>
      </c>
      <c r="J86" s="101" t="s">
        <v>305</v>
      </c>
    </row>
    <row r="87" spans="1:10" x14ac:dyDescent="0.2">
      <c r="B87" s="22" t="s">
        <v>652</v>
      </c>
      <c r="C87" s="22" t="s">
        <v>304</v>
      </c>
      <c r="D87" s="22" t="s">
        <v>218</v>
      </c>
      <c r="E87" s="22" t="s">
        <v>519</v>
      </c>
      <c r="F87" s="22" t="s">
        <v>508</v>
      </c>
      <c r="G87" s="22" t="s">
        <v>309</v>
      </c>
      <c r="H87" s="22" t="s">
        <v>311</v>
      </c>
      <c r="I87" s="22" t="s">
        <v>585</v>
      </c>
      <c r="J87" s="101" t="s">
        <v>305</v>
      </c>
    </row>
    <row r="88" spans="1:10" x14ac:dyDescent="0.2">
      <c r="B88" s="22" t="s">
        <v>652</v>
      </c>
      <c r="C88" s="22" t="s">
        <v>304</v>
      </c>
      <c r="D88" s="22" t="s">
        <v>218</v>
      </c>
      <c r="E88" s="22" t="s">
        <v>519</v>
      </c>
      <c r="F88" s="22" t="s">
        <v>508</v>
      </c>
      <c r="G88" s="22" t="s">
        <v>309</v>
      </c>
      <c r="H88" s="22" t="s">
        <v>311</v>
      </c>
      <c r="I88" s="22" t="s">
        <v>43</v>
      </c>
      <c r="J88" s="101" t="s">
        <v>305</v>
      </c>
    </row>
    <row r="89" spans="1:10" x14ac:dyDescent="0.2">
      <c r="B89" s="22" t="s">
        <v>652</v>
      </c>
      <c r="C89" s="22" t="s">
        <v>304</v>
      </c>
      <c r="D89" s="22" t="s">
        <v>218</v>
      </c>
      <c r="E89" s="22" t="s">
        <v>519</v>
      </c>
      <c r="F89" s="22" t="s">
        <v>508</v>
      </c>
      <c r="G89" s="22" t="s">
        <v>309</v>
      </c>
      <c r="H89" s="22" t="s">
        <v>311</v>
      </c>
      <c r="I89" s="22" t="s">
        <v>587</v>
      </c>
      <c r="J89" s="101" t="s">
        <v>305</v>
      </c>
    </row>
    <row r="90" spans="1:10" x14ac:dyDescent="0.2">
      <c r="B90" s="22" t="s">
        <v>652</v>
      </c>
      <c r="C90" s="22" t="s">
        <v>304</v>
      </c>
      <c r="D90" s="22" t="s">
        <v>218</v>
      </c>
      <c r="E90" s="22" t="s">
        <v>519</v>
      </c>
      <c r="F90" s="22" t="s">
        <v>508</v>
      </c>
      <c r="G90" s="22" t="s">
        <v>309</v>
      </c>
      <c r="H90" s="22" t="s">
        <v>311</v>
      </c>
      <c r="I90" s="22" t="s">
        <v>588</v>
      </c>
      <c r="J90" s="101" t="s">
        <v>305</v>
      </c>
    </row>
    <row r="91" spans="1:10" x14ac:dyDescent="0.2">
      <c r="B91" s="22" t="s">
        <v>652</v>
      </c>
      <c r="C91" s="22" t="s">
        <v>304</v>
      </c>
      <c r="D91" s="22" t="s">
        <v>218</v>
      </c>
      <c r="E91" s="22" t="s">
        <v>520</v>
      </c>
      <c r="F91" s="22" t="s">
        <v>214</v>
      </c>
      <c r="G91" s="22" t="s">
        <v>215</v>
      </c>
      <c r="H91" s="22" t="s">
        <v>311</v>
      </c>
      <c r="I91" s="22" t="s">
        <v>572</v>
      </c>
      <c r="J91" s="101" t="s">
        <v>306</v>
      </c>
    </row>
    <row r="92" spans="1:10" x14ac:dyDescent="0.2">
      <c r="B92" s="22" t="s">
        <v>652</v>
      </c>
      <c r="C92" s="22" t="s">
        <v>304</v>
      </c>
      <c r="D92" s="22" t="s">
        <v>218</v>
      </c>
      <c r="E92" s="22" t="s">
        <v>520</v>
      </c>
      <c r="F92" s="22" t="s">
        <v>214</v>
      </c>
      <c r="G92" s="22" t="s">
        <v>215</v>
      </c>
      <c r="H92" s="22" t="s">
        <v>311</v>
      </c>
      <c r="I92" s="22" t="s">
        <v>573</v>
      </c>
      <c r="J92" s="101" t="s">
        <v>306</v>
      </c>
    </row>
    <row r="93" spans="1:10" x14ac:dyDescent="0.2">
      <c r="B93" s="22" t="s">
        <v>652</v>
      </c>
      <c r="C93" s="22" t="s">
        <v>304</v>
      </c>
      <c r="D93" s="22" t="s">
        <v>218</v>
      </c>
      <c r="E93" s="22" t="s">
        <v>520</v>
      </c>
      <c r="F93" s="22" t="s">
        <v>214</v>
      </c>
      <c r="G93" s="22" t="s">
        <v>215</v>
      </c>
      <c r="H93" s="22" t="s">
        <v>311</v>
      </c>
      <c r="I93" s="22" t="s">
        <v>583</v>
      </c>
      <c r="J93" s="101" t="s">
        <v>306</v>
      </c>
    </row>
    <row r="94" spans="1:10" x14ac:dyDescent="0.2">
      <c r="B94" s="22" t="s">
        <v>652</v>
      </c>
      <c r="C94" s="22" t="s">
        <v>304</v>
      </c>
      <c r="D94" s="22" t="s">
        <v>218</v>
      </c>
      <c r="E94" s="22" t="s">
        <v>520</v>
      </c>
      <c r="F94" s="22" t="s">
        <v>214</v>
      </c>
      <c r="G94" s="22" t="s">
        <v>215</v>
      </c>
      <c r="H94" s="22" t="s">
        <v>311</v>
      </c>
      <c r="I94" s="33" t="s">
        <v>754</v>
      </c>
      <c r="J94" s="101" t="s">
        <v>306</v>
      </c>
    </row>
    <row r="95" spans="1:10" x14ac:dyDescent="0.2">
      <c r="B95" s="22" t="s">
        <v>652</v>
      </c>
      <c r="C95" s="22" t="s">
        <v>304</v>
      </c>
      <c r="D95" s="22" t="s">
        <v>218</v>
      </c>
      <c r="E95" s="22" t="s">
        <v>520</v>
      </c>
      <c r="F95" s="22" t="s">
        <v>214</v>
      </c>
      <c r="G95" s="22" t="s">
        <v>215</v>
      </c>
      <c r="H95" s="22" t="s">
        <v>311</v>
      </c>
      <c r="I95" s="22" t="s">
        <v>585</v>
      </c>
      <c r="J95" s="101" t="s">
        <v>306</v>
      </c>
    </row>
    <row r="96" spans="1:10" x14ac:dyDescent="0.2">
      <c r="B96" s="22" t="s">
        <v>652</v>
      </c>
      <c r="C96" s="22" t="s">
        <v>304</v>
      </c>
      <c r="D96" s="22" t="s">
        <v>218</v>
      </c>
      <c r="E96" s="22" t="s">
        <v>520</v>
      </c>
      <c r="F96" s="22" t="s">
        <v>214</v>
      </c>
      <c r="G96" s="22" t="s">
        <v>215</v>
      </c>
      <c r="H96" s="22" t="s">
        <v>311</v>
      </c>
      <c r="I96" s="22" t="s">
        <v>43</v>
      </c>
      <c r="J96" s="101" t="s">
        <v>306</v>
      </c>
    </row>
    <row r="97" spans="1:10" x14ac:dyDescent="0.2">
      <c r="B97" s="22" t="s">
        <v>652</v>
      </c>
      <c r="C97" s="22" t="s">
        <v>304</v>
      </c>
      <c r="D97" s="22" t="s">
        <v>218</v>
      </c>
      <c r="E97" s="22" t="s">
        <v>520</v>
      </c>
      <c r="F97" s="22" t="s">
        <v>214</v>
      </c>
      <c r="G97" s="22" t="s">
        <v>215</v>
      </c>
      <c r="H97" s="22" t="s">
        <v>311</v>
      </c>
      <c r="I97" s="22" t="s">
        <v>587</v>
      </c>
      <c r="J97" s="101" t="s">
        <v>306</v>
      </c>
    </row>
    <row r="98" spans="1:10" x14ac:dyDescent="0.2">
      <c r="B98" s="22" t="s">
        <v>652</v>
      </c>
      <c r="C98" s="22" t="s">
        <v>304</v>
      </c>
      <c r="D98" s="22" t="s">
        <v>218</v>
      </c>
      <c r="E98" s="22" t="s">
        <v>520</v>
      </c>
      <c r="F98" s="22" t="s">
        <v>214</v>
      </c>
      <c r="G98" s="22" t="s">
        <v>215</v>
      </c>
      <c r="H98" s="22" t="s">
        <v>311</v>
      </c>
      <c r="I98" s="22" t="s">
        <v>588</v>
      </c>
      <c r="J98" s="101" t="s">
        <v>306</v>
      </c>
    </row>
    <row r="99" spans="1:10" x14ac:dyDescent="0.2">
      <c r="B99" s="22" t="s">
        <v>652</v>
      </c>
      <c r="C99" s="22" t="s">
        <v>304</v>
      </c>
      <c r="D99" s="22" t="s">
        <v>218</v>
      </c>
      <c r="E99" s="22" t="s">
        <v>520</v>
      </c>
      <c r="F99" s="22" t="s">
        <v>512</v>
      </c>
      <c r="G99" s="22" t="s">
        <v>215</v>
      </c>
      <c r="H99" s="22" t="s">
        <v>311</v>
      </c>
      <c r="I99" s="22" t="s">
        <v>572</v>
      </c>
      <c r="J99" s="101" t="s">
        <v>306</v>
      </c>
    </row>
    <row r="100" spans="1:10" x14ac:dyDescent="0.2">
      <c r="B100" s="22" t="s">
        <v>652</v>
      </c>
      <c r="C100" s="22" t="s">
        <v>304</v>
      </c>
      <c r="D100" s="22" t="s">
        <v>218</v>
      </c>
      <c r="E100" s="22" t="s">
        <v>520</v>
      </c>
      <c r="F100" s="22" t="s">
        <v>512</v>
      </c>
      <c r="G100" s="22" t="s">
        <v>215</v>
      </c>
      <c r="H100" s="22" t="s">
        <v>311</v>
      </c>
      <c r="I100" s="22" t="s">
        <v>573</v>
      </c>
      <c r="J100" s="101" t="s">
        <v>306</v>
      </c>
    </row>
    <row r="101" spans="1:10" x14ac:dyDescent="0.2">
      <c r="B101" s="22" t="s">
        <v>652</v>
      </c>
      <c r="C101" s="22" t="s">
        <v>304</v>
      </c>
      <c r="D101" s="22" t="s">
        <v>218</v>
      </c>
      <c r="E101" s="22" t="s">
        <v>520</v>
      </c>
      <c r="F101" s="22" t="s">
        <v>512</v>
      </c>
      <c r="G101" s="22" t="s">
        <v>215</v>
      </c>
      <c r="H101" s="22" t="s">
        <v>311</v>
      </c>
      <c r="I101" s="22" t="s">
        <v>583</v>
      </c>
      <c r="J101" s="101" t="s">
        <v>306</v>
      </c>
    </row>
    <row r="102" spans="1:10" x14ac:dyDescent="0.2">
      <c r="B102" s="22" t="s">
        <v>652</v>
      </c>
      <c r="C102" s="22" t="s">
        <v>304</v>
      </c>
      <c r="D102" s="22" t="s">
        <v>218</v>
      </c>
      <c r="E102" s="22" t="s">
        <v>520</v>
      </c>
      <c r="F102" s="22" t="s">
        <v>512</v>
      </c>
      <c r="G102" s="22" t="s">
        <v>215</v>
      </c>
      <c r="H102" s="22" t="s">
        <v>311</v>
      </c>
      <c r="I102" s="33" t="s">
        <v>754</v>
      </c>
      <c r="J102" s="101" t="s">
        <v>306</v>
      </c>
    </row>
    <row r="103" spans="1:10" x14ac:dyDescent="0.2">
      <c r="B103" s="22" t="s">
        <v>652</v>
      </c>
      <c r="C103" s="22" t="s">
        <v>304</v>
      </c>
      <c r="D103" s="22" t="s">
        <v>218</v>
      </c>
      <c r="E103" s="22" t="s">
        <v>520</v>
      </c>
      <c r="F103" s="22" t="s">
        <v>512</v>
      </c>
      <c r="G103" s="22" t="s">
        <v>215</v>
      </c>
      <c r="H103" s="22" t="s">
        <v>311</v>
      </c>
      <c r="I103" s="22" t="s">
        <v>585</v>
      </c>
      <c r="J103" s="101" t="s">
        <v>306</v>
      </c>
    </row>
    <row r="104" spans="1:10" x14ac:dyDescent="0.2">
      <c r="B104" s="22" t="s">
        <v>652</v>
      </c>
      <c r="C104" s="22" t="s">
        <v>304</v>
      </c>
      <c r="D104" s="22" t="s">
        <v>218</v>
      </c>
      <c r="E104" s="22" t="s">
        <v>520</v>
      </c>
      <c r="F104" s="22" t="s">
        <v>512</v>
      </c>
      <c r="G104" s="22" t="s">
        <v>215</v>
      </c>
      <c r="H104" s="22" t="s">
        <v>311</v>
      </c>
      <c r="I104" s="22" t="s">
        <v>43</v>
      </c>
      <c r="J104" s="101" t="s">
        <v>306</v>
      </c>
    </row>
    <row r="105" spans="1:10" x14ac:dyDescent="0.2">
      <c r="B105" s="22" t="s">
        <v>652</v>
      </c>
      <c r="C105" s="22" t="s">
        <v>304</v>
      </c>
      <c r="D105" s="22" t="s">
        <v>218</v>
      </c>
      <c r="E105" s="22" t="s">
        <v>520</v>
      </c>
      <c r="F105" s="22" t="s">
        <v>512</v>
      </c>
      <c r="G105" s="22" t="s">
        <v>215</v>
      </c>
      <c r="H105" s="22" t="s">
        <v>311</v>
      </c>
      <c r="I105" s="22" t="s">
        <v>587</v>
      </c>
      <c r="J105" s="101" t="s">
        <v>306</v>
      </c>
    </row>
    <row r="106" spans="1:10" ht="13.5" thickBot="1" x14ac:dyDescent="0.25">
      <c r="A106" s="99"/>
      <c r="B106" s="102" t="s">
        <v>652</v>
      </c>
      <c r="C106" s="102" t="s">
        <v>304</v>
      </c>
      <c r="D106" s="102" t="s">
        <v>218</v>
      </c>
      <c r="E106" s="102" t="s">
        <v>520</v>
      </c>
      <c r="F106" s="102" t="s">
        <v>512</v>
      </c>
      <c r="G106" s="102" t="s">
        <v>215</v>
      </c>
      <c r="H106" s="102" t="s">
        <v>311</v>
      </c>
      <c r="I106" s="102" t="s">
        <v>588</v>
      </c>
      <c r="J106" s="103" t="s">
        <v>306</v>
      </c>
    </row>
    <row r="107" spans="1:10" x14ac:dyDescent="0.2">
      <c r="B107" s="22" t="s">
        <v>653</v>
      </c>
      <c r="C107" s="22" t="s">
        <v>304</v>
      </c>
      <c r="D107" s="22" t="s">
        <v>653</v>
      </c>
      <c r="E107" s="22" t="s">
        <v>289</v>
      </c>
      <c r="F107" s="22" t="s">
        <v>290</v>
      </c>
      <c r="G107" s="22" t="s">
        <v>309</v>
      </c>
      <c r="H107" s="22" t="s">
        <v>231</v>
      </c>
      <c r="I107" s="56" t="s">
        <v>572</v>
      </c>
      <c r="J107" s="108" t="s">
        <v>267</v>
      </c>
    </row>
    <row r="108" spans="1:10" x14ac:dyDescent="0.2">
      <c r="B108" s="22" t="s">
        <v>653</v>
      </c>
      <c r="C108" s="22" t="s">
        <v>304</v>
      </c>
      <c r="D108" s="22" t="s">
        <v>653</v>
      </c>
      <c r="E108" s="22" t="s">
        <v>289</v>
      </c>
      <c r="F108" s="22" t="s">
        <v>290</v>
      </c>
      <c r="G108" s="22" t="s">
        <v>309</v>
      </c>
      <c r="H108" s="22" t="s">
        <v>231</v>
      </c>
      <c r="I108" s="56" t="s">
        <v>574</v>
      </c>
      <c r="J108" s="109" t="s">
        <v>267</v>
      </c>
    </row>
    <row r="109" spans="1:10" x14ac:dyDescent="0.2">
      <c r="B109" s="22" t="s">
        <v>653</v>
      </c>
      <c r="C109" s="22" t="s">
        <v>304</v>
      </c>
      <c r="D109" s="22" t="s">
        <v>653</v>
      </c>
      <c r="E109" s="22" t="s">
        <v>289</v>
      </c>
      <c r="F109" s="22" t="s">
        <v>290</v>
      </c>
      <c r="G109" s="22" t="s">
        <v>309</v>
      </c>
      <c r="H109" s="22" t="s">
        <v>231</v>
      </c>
      <c r="I109" s="22" t="s">
        <v>573</v>
      </c>
      <c r="J109" s="109" t="s">
        <v>267</v>
      </c>
    </row>
    <row r="110" spans="1:10" x14ac:dyDescent="0.2">
      <c r="B110" s="22" t="s">
        <v>653</v>
      </c>
      <c r="C110" s="22" t="s">
        <v>304</v>
      </c>
      <c r="D110" s="22" t="s">
        <v>653</v>
      </c>
      <c r="E110" s="22" t="s">
        <v>289</v>
      </c>
      <c r="F110" s="22" t="s">
        <v>291</v>
      </c>
      <c r="G110" s="22" t="s">
        <v>309</v>
      </c>
      <c r="H110" s="22" t="s">
        <v>231</v>
      </c>
      <c r="I110" s="56" t="s">
        <v>572</v>
      </c>
      <c r="J110" s="109" t="s">
        <v>267</v>
      </c>
    </row>
    <row r="111" spans="1:10" x14ac:dyDescent="0.2">
      <c r="B111" s="22" t="s">
        <v>653</v>
      </c>
      <c r="C111" s="22" t="s">
        <v>304</v>
      </c>
      <c r="D111" s="22" t="s">
        <v>653</v>
      </c>
      <c r="E111" s="22" t="s">
        <v>289</v>
      </c>
      <c r="F111" s="22" t="s">
        <v>291</v>
      </c>
      <c r="G111" s="22" t="s">
        <v>309</v>
      </c>
      <c r="H111" s="22" t="s">
        <v>231</v>
      </c>
      <c r="I111" s="56" t="s">
        <v>574</v>
      </c>
      <c r="J111" s="109" t="s">
        <v>267</v>
      </c>
    </row>
    <row r="112" spans="1:10" ht="13.5" thickBot="1" x14ac:dyDescent="0.25">
      <c r="A112" s="99"/>
      <c r="B112" s="102" t="s">
        <v>653</v>
      </c>
      <c r="C112" s="102" t="s">
        <v>304</v>
      </c>
      <c r="D112" s="102" t="s">
        <v>653</v>
      </c>
      <c r="E112" s="102" t="s">
        <v>289</v>
      </c>
      <c r="F112" s="102" t="s">
        <v>291</v>
      </c>
      <c r="G112" s="102" t="s">
        <v>309</v>
      </c>
      <c r="H112" s="102" t="s">
        <v>231</v>
      </c>
      <c r="I112" s="102" t="s">
        <v>573</v>
      </c>
      <c r="J112" s="110" t="s">
        <v>267</v>
      </c>
    </row>
    <row r="113" spans="1:10" x14ac:dyDescent="0.2">
      <c r="B113" s="22" t="s">
        <v>500</v>
      </c>
      <c r="C113" s="22" t="s">
        <v>304</v>
      </c>
      <c r="D113" s="22" t="s">
        <v>568</v>
      </c>
      <c r="E113" s="22" t="s">
        <v>519</v>
      </c>
      <c r="F113" s="22" t="s">
        <v>508</v>
      </c>
      <c r="G113" s="22" t="s">
        <v>309</v>
      </c>
      <c r="H113" s="22" t="s">
        <v>231</v>
      </c>
      <c r="I113" s="33" t="s">
        <v>572</v>
      </c>
      <c r="J113" s="108" t="s">
        <v>305</v>
      </c>
    </row>
    <row r="114" spans="1:10" x14ac:dyDescent="0.2">
      <c r="B114" s="22" t="s">
        <v>500</v>
      </c>
      <c r="C114" s="22" t="s">
        <v>304</v>
      </c>
      <c r="D114" s="22" t="s">
        <v>568</v>
      </c>
      <c r="E114" s="22" t="s">
        <v>519</v>
      </c>
      <c r="F114" s="22" t="s">
        <v>508</v>
      </c>
      <c r="G114" s="22" t="s">
        <v>309</v>
      </c>
      <c r="H114" s="22" t="s">
        <v>231</v>
      </c>
      <c r="I114" s="33" t="s">
        <v>573</v>
      </c>
      <c r="J114" s="109" t="s">
        <v>305</v>
      </c>
    </row>
    <row r="115" spans="1:10" x14ac:dyDescent="0.2">
      <c r="B115" s="22" t="s">
        <v>500</v>
      </c>
      <c r="C115" s="22" t="s">
        <v>304</v>
      </c>
      <c r="D115" s="22" t="s">
        <v>568</v>
      </c>
      <c r="E115" s="22" t="s">
        <v>519</v>
      </c>
      <c r="F115" s="22" t="s">
        <v>508</v>
      </c>
      <c r="G115" s="22" t="s">
        <v>309</v>
      </c>
      <c r="H115" s="22" t="s">
        <v>231</v>
      </c>
      <c r="I115" s="111" t="s">
        <v>574</v>
      </c>
      <c r="J115" s="109" t="s">
        <v>305</v>
      </c>
    </row>
    <row r="116" spans="1:10" x14ac:dyDescent="0.2">
      <c r="B116" s="22" t="s">
        <v>500</v>
      </c>
      <c r="C116" s="22" t="s">
        <v>304</v>
      </c>
      <c r="D116" s="22" t="s">
        <v>569</v>
      </c>
      <c r="E116" s="22" t="s">
        <v>519</v>
      </c>
      <c r="F116" s="22" t="s">
        <v>508</v>
      </c>
      <c r="G116" s="22" t="s">
        <v>309</v>
      </c>
      <c r="H116" s="22" t="s">
        <v>231</v>
      </c>
      <c r="I116" s="33" t="s">
        <v>572</v>
      </c>
      <c r="J116" s="109" t="s">
        <v>305</v>
      </c>
    </row>
    <row r="117" spans="1:10" x14ac:dyDescent="0.2">
      <c r="B117" s="22" t="s">
        <v>500</v>
      </c>
      <c r="C117" s="22" t="s">
        <v>304</v>
      </c>
      <c r="D117" s="22" t="s">
        <v>569</v>
      </c>
      <c r="E117" s="22" t="s">
        <v>519</v>
      </c>
      <c r="F117" s="22" t="s">
        <v>508</v>
      </c>
      <c r="G117" s="22" t="s">
        <v>309</v>
      </c>
      <c r="H117" s="22" t="s">
        <v>231</v>
      </c>
      <c r="I117" s="33" t="s">
        <v>573</v>
      </c>
      <c r="J117" s="109" t="s">
        <v>305</v>
      </c>
    </row>
    <row r="118" spans="1:10" x14ac:dyDescent="0.2">
      <c r="B118" s="22" t="s">
        <v>500</v>
      </c>
      <c r="C118" s="22" t="s">
        <v>304</v>
      </c>
      <c r="D118" s="22" t="s">
        <v>569</v>
      </c>
      <c r="E118" s="22" t="s">
        <v>519</v>
      </c>
      <c r="F118" s="22" t="s">
        <v>508</v>
      </c>
      <c r="G118" s="22" t="s">
        <v>309</v>
      </c>
      <c r="H118" s="22" t="s">
        <v>231</v>
      </c>
      <c r="I118" s="111" t="s">
        <v>574</v>
      </c>
      <c r="J118" s="109" t="s">
        <v>305</v>
      </c>
    </row>
    <row r="119" spans="1:10" x14ac:dyDescent="0.2">
      <c r="B119" s="22" t="s">
        <v>500</v>
      </c>
      <c r="C119" s="22" t="s">
        <v>304</v>
      </c>
      <c r="D119" s="22" t="s">
        <v>292</v>
      </c>
      <c r="E119" s="22" t="s">
        <v>519</v>
      </c>
      <c r="F119" s="22" t="s">
        <v>508</v>
      </c>
      <c r="G119" s="22" t="s">
        <v>309</v>
      </c>
      <c r="H119" s="22" t="s">
        <v>231</v>
      </c>
      <c r="I119" s="33" t="s">
        <v>572</v>
      </c>
      <c r="J119" s="109" t="s">
        <v>305</v>
      </c>
    </row>
    <row r="120" spans="1:10" x14ac:dyDescent="0.2">
      <c r="B120" s="22" t="s">
        <v>500</v>
      </c>
      <c r="C120" s="22" t="s">
        <v>304</v>
      </c>
      <c r="D120" s="22" t="s">
        <v>292</v>
      </c>
      <c r="E120" s="22" t="s">
        <v>519</v>
      </c>
      <c r="F120" s="22" t="s">
        <v>508</v>
      </c>
      <c r="G120" s="22" t="s">
        <v>309</v>
      </c>
      <c r="H120" s="22" t="s">
        <v>231</v>
      </c>
      <c r="I120" s="33" t="s">
        <v>573</v>
      </c>
      <c r="J120" s="109" t="s">
        <v>305</v>
      </c>
    </row>
    <row r="121" spans="1:10" x14ac:dyDescent="0.2">
      <c r="A121" s="27"/>
      <c r="B121" s="107" t="s">
        <v>500</v>
      </c>
      <c r="C121" s="107" t="s">
        <v>304</v>
      </c>
      <c r="D121" s="107" t="s">
        <v>292</v>
      </c>
      <c r="E121" s="107" t="s">
        <v>519</v>
      </c>
      <c r="F121" s="107" t="s">
        <v>508</v>
      </c>
      <c r="G121" s="107" t="s">
        <v>309</v>
      </c>
      <c r="H121" s="107" t="s">
        <v>231</v>
      </c>
      <c r="I121" s="112" t="s">
        <v>574</v>
      </c>
      <c r="J121" s="109" t="s">
        <v>305</v>
      </c>
    </row>
    <row r="122" spans="1:10" x14ac:dyDescent="0.2">
      <c r="B122" s="22" t="s">
        <v>500</v>
      </c>
      <c r="C122" s="22" t="s">
        <v>304</v>
      </c>
      <c r="D122" s="22" t="s">
        <v>568</v>
      </c>
      <c r="E122" s="22" t="s">
        <v>519</v>
      </c>
      <c r="F122" s="22" t="s">
        <v>509</v>
      </c>
      <c r="G122" s="22" t="s">
        <v>309</v>
      </c>
      <c r="H122" s="22" t="s">
        <v>231</v>
      </c>
      <c r="I122" s="33" t="s">
        <v>572</v>
      </c>
      <c r="J122" s="109" t="s">
        <v>305</v>
      </c>
    </row>
    <row r="123" spans="1:10" x14ac:dyDescent="0.2">
      <c r="B123" s="22" t="s">
        <v>500</v>
      </c>
      <c r="C123" s="22" t="s">
        <v>304</v>
      </c>
      <c r="D123" s="22" t="s">
        <v>568</v>
      </c>
      <c r="E123" s="22" t="s">
        <v>519</v>
      </c>
      <c r="F123" s="22" t="s">
        <v>509</v>
      </c>
      <c r="G123" s="22" t="s">
        <v>309</v>
      </c>
      <c r="H123" s="22" t="s">
        <v>231</v>
      </c>
      <c r="I123" s="33" t="s">
        <v>573</v>
      </c>
      <c r="J123" s="109" t="s">
        <v>305</v>
      </c>
    </row>
    <row r="124" spans="1:10" x14ac:dyDescent="0.2">
      <c r="B124" s="22" t="s">
        <v>500</v>
      </c>
      <c r="C124" s="22" t="s">
        <v>304</v>
      </c>
      <c r="D124" s="22" t="s">
        <v>568</v>
      </c>
      <c r="E124" s="22" t="s">
        <v>519</v>
      </c>
      <c r="F124" s="22" t="s">
        <v>509</v>
      </c>
      <c r="G124" s="22" t="s">
        <v>309</v>
      </c>
      <c r="H124" s="22" t="s">
        <v>231</v>
      </c>
      <c r="I124" s="111" t="s">
        <v>574</v>
      </c>
      <c r="J124" s="109" t="s">
        <v>305</v>
      </c>
    </row>
    <row r="125" spans="1:10" x14ac:dyDescent="0.2">
      <c r="B125" s="22" t="s">
        <v>500</v>
      </c>
      <c r="C125" s="22" t="s">
        <v>304</v>
      </c>
      <c r="D125" s="22" t="s">
        <v>569</v>
      </c>
      <c r="E125" s="22" t="s">
        <v>519</v>
      </c>
      <c r="F125" s="22" t="s">
        <v>509</v>
      </c>
      <c r="G125" s="22" t="s">
        <v>309</v>
      </c>
      <c r="H125" s="22" t="s">
        <v>231</v>
      </c>
      <c r="I125" s="33" t="s">
        <v>572</v>
      </c>
      <c r="J125" s="109" t="s">
        <v>305</v>
      </c>
    </row>
    <row r="126" spans="1:10" x14ac:dyDescent="0.2">
      <c r="B126" s="22" t="s">
        <v>500</v>
      </c>
      <c r="C126" s="22" t="s">
        <v>304</v>
      </c>
      <c r="D126" s="22" t="s">
        <v>569</v>
      </c>
      <c r="E126" s="22" t="s">
        <v>519</v>
      </c>
      <c r="F126" s="22" t="s">
        <v>509</v>
      </c>
      <c r="G126" s="22" t="s">
        <v>309</v>
      </c>
      <c r="H126" s="22" t="s">
        <v>231</v>
      </c>
      <c r="I126" s="33" t="s">
        <v>573</v>
      </c>
      <c r="J126" s="109" t="s">
        <v>305</v>
      </c>
    </row>
    <row r="127" spans="1:10" x14ac:dyDescent="0.2">
      <c r="B127" s="22" t="s">
        <v>500</v>
      </c>
      <c r="C127" s="22" t="s">
        <v>304</v>
      </c>
      <c r="D127" s="22" t="s">
        <v>569</v>
      </c>
      <c r="E127" s="22" t="s">
        <v>519</v>
      </c>
      <c r="F127" s="22" t="s">
        <v>509</v>
      </c>
      <c r="G127" s="22" t="s">
        <v>309</v>
      </c>
      <c r="H127" s="22" t="s">
        <v>231</v>
      </c>
      <c r="I127" s="111" t="s">
        <v>574</v>
      </c>
      <c r="J127" s="109" t="s">
        <v>305</v>
      </c>
    </row>
    <row r="128" spans="1:10" x14ac:dyDescent="0.2">
      <c r="B128" s="22" t="s">
        <v>500</v>
      </c>
      <c r="C128" s="22" t="s">
        <v>304</v>
      </c>
      <c r="D128" s="22" t="s">
        <v>292</v>
      </c>
      <c r="E128" s="22" t="s">
        <v>519</v>
      </c>
      <c r="F128" s="22" t="s">
        <v>509</v>
      </c>
      <c r="G128" s="22" t="s">
        <v>309</v>
      </c>
      <c r="H128" s="22" t="s">
        <v>231</v>
      </c>
      <c r="I128" s="33" t="s">
        <v>572</v>
      </c>
      <c r="J128" s="109" t="s">
        <v>305</v>
      </c>
    </row>
    <row r="129" spans="1:10" x14ac:dyDescent="0.2">
      <c r="B129" s="22" t="s">
        <v>500</v>
      </c>
      <c r="C129" s="22" t="s">
        <v>304</v>
      </c>
      <c r="D129" s="22" t="s">
        <v>292</v>
      </c>
      <c r="E129" s="22" t="s">
        <v>519</v>
      </c>
      <c r="F129" s="22" t="s">
        <v>509</v>
      </c>
      <c r="G129" s="22" t="s">
        <v>309</v>
      </c>
      <c r="H129" s="22" t="s">
        <v>231</v>
      </c>
      <c r="I129" s="33" t="s">
        <v>573</v>
      </c>
      <c r="J129" s="109" t="s">
        <v>305</v>
      </c>
    </row>
    <row r="130" spans="1:10" ht="13.5" thickBot="1" x14ac:dyDescent="0.25">
      <c r="A130" s="99"/>
      <c r="B130" s="102" t="s">
        <v>500</v>
      </c>
      <c r="C130" s="102" t="s">
        <v>304</v>
      </c>
      <c r="D130" s="102" t="s">
        <v>292</v>
      </c>
      <c r="E130" s="102" t="s">
        <v>519</v>
      </c>
      <c r="F130" s="102" t="s">
        <v>509</v>
      </c>
      <c r="G130" s="102" t="s">
        <v>309</v>
      </c>
      <c r="H130" s="102" t="s">
        <v>231</v>
      </c>
      <c r="I130" s="113" t="s">
        <v>574</v>
      </c>
      <c r="J130" s="110" t="s">
        <v>305</v>
      </c>
    </row>
    <row r="131" spans="1:10" x14ac:dyDescent="0.2">
      <c r="B131" s="22" t="s">
        <v>663</v>
      </c>
      <c r="C131" s="22" t="s">
        <v>304</v>
      </c>
      <c r="D131" s="63" t="s">
        <v>232</v>
      </c>
      <c r="E131" s="22" t="s">
        <v>519</v>
      </c>
      <c r="F131" s="22" t="s">
        <v>508</v>
      </c>
      <c r="G131" s="22" t="s">
        <v>309</v>
      </c>
      <c r="H131" s="22" t="s">
        <v>293</v>
      </c>
      <c r="I131" s="22" t="s">
        <v>572</v>
      </c>
      <c r="J131" s="108" t="s">
        <v>305</v>
      </c>
    </row>
    <row r="132" spans="1:10" x14ac:dyDescent="0.2">
      <c r="B132" s="22" t="s">
        <v>663</v>
      </c>
      <c r="C132" s="22" t="s">
        <v>304</v>
      </c>
      <c r="D132" s="64" t="s">
        <v>235</v>
      </c>
      <c r="E132" s="22" t="s">
        <v>519</v>
      </c>
      <c r="F132" s="22" t="s">
        <v>508</v>
      </c>
      <c r="G132" s="22" t="s">
        <v>309</v>
      </c>
      <c r="H132" s="22" t="s">
        <v>293</v>
      </c>
      <c r="I132" s="22" t="s">
        <v>572</v>
      </c>
      <c r="J132" s="109" t="s">
        <v>305</v>
      </c>
    </row>
    <row r="133" spans="1:10" x14ac:dyDescent="0.2">
      <c r="B133" s="22" t="s">
        <v>663</v>
      </c>
      <c r="C133" s="22" t="s">
        <v>304</v>
      </c>
      <c r="D133" s="63" t="s">
        <v>239</v>
      </c>
      <c r="E133" s="22" t="s">
        <v>519</v>
      </c>
      <c r="F133" s="22" t="s">
        <v>508</v>
      </c>
      <c r="G133" s="22" t="s">
        <v>309</v>
      </c>
      <c r="H133" s="22" t="s">
        <v>293</v>
      </c>
      <c r="I133" s="22" t="s">
        <v>572</v>
      </c>
      <c r="J133" s="109" t="s">
        <v>305</v>
      </c>
    </row>
    <row r="134" spans="1:10" x14ac:dyDescent="0.2">
      <c r="B134" s="22" t="s">
        <v>663</v>
      </c>
      <c r="C134" s="22" t="s">
        <v>304</v>
      </c>
      <c r="D134" s="63" t="s">
        <v>740</v>
      </c>
      <c r="E134" s="22" t="s">
        <v>519</v>
      </c>
      <c r="F134" s="22" t="s">
        <v>508</v>
      </c>
      <c r="G134" s="22" t="s">
        <v>309</v>
      </c>
      <c r="H134" s="22" t="s">
        <v>293</v>
      </c>
      <c r="I134" s="22" t="s">
        <v>572</v>
      </c>
      <c r="J134" s="109" t="s">
        <v>305</v>
      </c>
    </row>
    <row r="135" spans="1:10" x14ac:dyDescent="0.2">
      <c r="B135" s="22" t="s">
        <v>663</v>
      </c>
      <c r="C135" s="22" t="s">
        <v>304</v>
      </c>
      <c r="D135" s="63" t="s">
        <v>739</v>
      </c>
      <c r="E135" s="22" t="s">
        <v>519</v>
      </c>
      <c r="F135" s="22" t="s">
        <v>508</v>
      </c>
      <c r="G135" s="22" t="s">
        <v>309</v>
      </c>
      <c r="H135" s="22" t="s">
        <v>293</v>
      </c>
      <c r="I135" s="22" t="s">
        <v>572</v>
      </c>
      <c r="J135" s="109" t="s">
        <v>305</v>
      </c>
    </row>
    <row r="136" spans="1:10" x14ac:dyDescent="0.2">
      <c r="B136" s="22" t="s">
        <v>663</v>
      </c>
      <c r="C136" s="22" t="s">
        <v>304</v>
      </c>
      <c r="D136" s="22" t="s">
        <v>248</v>
      </c>
      <c r="E136" s="22" t="s">
        <v>519</v>
      </c>
      <c r="F136" s="22" t="s">
        <v>508</v>
      </c>
      <c r="G136" s="22" t="s">
        <v>309</v>
      </c>
      <c r="H136" s="22" t="s">
        <v>293</v>
      </c>
      <c r="I136" s="22" t="s">
        <v>572</v>
      </c>
      <c r="J136" s="109" t="s">
        <v>305</v>
      </c>
    </row>
    <row r="137" spans="1:10" x14ac:dyDescent="0.2">
      <c r="B137" s="22" t="s">
        <v>663</v>
      </c>
      <c r="C137" s="22" t="s">
        <v>304</v>
      </c>
      <c r="D137" s="22" t="s">
        <v>249</v>
      </c>
      <c r="E137" s="22" t="s">
        <v>519</v>
      </c>
      <c r="F137" s="22" t="s">
        <v>508</v>
      </c>
      <c r="G137" s="22" t="s">
        <v>309</v>
      </c>
      <c r="H137" s="22" t="s">
        <v>293</v>
      </c>
      <c r="I137" s="22" t="s">
        <v>572</v>
      </c>
      <c r="J137" s="109" t="s">
        <v>305</v>
      </c>
    </row>
    <row r="138" spans="1:10" x14ac:dyDescent="0.2">
      <c r="B138" s="22" t="s">
        <v>663</v>
      </c>
      <c r="C138" s="22" t="s">
        <v>304</v>
      </c>
      <c r="D138" s="2" t="s">
        <v>263</v>
      </c>
      <c r="E138" s="22" t="s">
        <v>519</v>
      </c>
      <c r="F138" s="22" t="s">
        <v>264</v>
      </c>
      <c r="G138" s="22" t="s">
        <v>309</v>
      </c>
      <c r="H138" s="22" t="s">
        <v>293</v>
      </c>
      <c r="I138" s="22" t="s">
        <v>572</v>
      </c>
      <c r="J138" s="109" t="s">
        <v>305</v>
      </c>
    </row>
    <row r="139" spans="1:10" x14ac:dyDescent="0.2">
      <c r="B139" s="22" t="s">
        <v>663</v>
      </c>
      <c r="C139" s="22" t="s">
        <v>304</v>
      </c>
      <c r="D139" s="63" t="s">
        <v>251</v>
      </c>
      <c r="E139" s="22" t="s">
        <v>520</v>
      </c>
      <c r="F139" s="22" t="s">
        <v>290</v>
      </c>
      <c r="G139" s="22" t="s">
        <v>309</v>
      </c>
      <c r="H139" s="22" t="s">
        <v>293</v>
      </c>
      <c r="I139" s="22" t="s">
        <v>572</v>
      </c>
      <c r="J139" s="109" t="s">
        <v>221</v>
      </c>
    </row>
    <row r="140" spans="1:10" x14ac:dyDescent="0.2">
      <c r="B140" s="22" t="s">
        <v>663</v>
      </c>
      <c r="C140" s="22" t="s">
        <v>304</v>
      </c>
      <c r="D140" s="63" t="s">
        <v>254</v>
      </c>
      <c r="E140" s="22" t="s">
        <v>520</v>
      </c>
      <c r="F140" s="22" t="s">
        <v>290</v>
      </c>
      <c r="G140" s="22" t="s">
        <v>309</v>
      </c>
      <c r="H140" s="22" t="s">
        <v>293</v>
      </c>
      <c r="I140" s="22" t="s">
        <v>572</v>
      </c>
      <c r="J140" s="109" t="s">
        <v>221</v>
      </c>
    </row>
    <row r="141" spans="1:10" x14ac:dyDescent="0.2">
      <c r="B141" s="22" t="s">
        <v>663</v>
      </c>
      <c r="C141" s="22" t="s">
        <v>304</v>
      </c>
      <c r="D141" s="63" t="s">
        <v>256</v>
      </c>
      <c r="E141" s="22" t="s">
        <v>520</v>
      </c>
      <c r="F141" s="22" t="s">
        <v>290</v>
      </c>
      <c r="G141" s="22" t="s">
        <v>309</v>
      </c>
      <c r="H141" s="22" t="s">
        <v>293</v>
      </c>
      <c r="I141" s="22" t="s">
        <v>572</v>
      </c>
      <c r="J141" s="109" t="s">
        <v>221</v>
      </c>
    </row>
    <row r="142" spans="1:10" x14ac:dyDescent="0.2">
      <c r="B142" s="22" t="s">
        <v>663</v>
      </c>
      <c r="C142" s="22" t="s">
        <v>304</v>
      </c>
      <c r="D142" s="63" t="s">
        <v>260</v>
      </c>
      <c r="E142" s="22" t="s">
        <v>520</v>
      </c>
      <c r="F142" s="22" t="s">
        <v>290</v>
      </c>
      <c r="G142" s="22" t="s">
        <v>309</v>
      </c>
      <c r="H142" s="22" t="s">
        <v>293</v>
      </c>
      <c r="I142" s="22" t="s">
        <v>572</v>
      </c>
      <c r="J142" s="109" t="s">
        <v>221</v>
      </c>
    </row>
    <row r="143" spans="1:10" x14ac:dyDescent="0.2">
      <c r="B143" s="22" t="s">
        <v>663</v>
      </c>
      <c r="C143" s="22" t="s">
        <v>304</v>
      </c>
      <c r="D143" s="63" t="s">
        <v>265</v>
      </c>
      <c r="E143" s="22" t="s">
        <v>520</v>
      </c>
      <c r="F143" s="22" t="s">
        <v>290</v>
      </c>
      <c r="G143" s="22" t="s">
        <v>309</v>
      </c>
      <c r="H143" s="22" t="s">
        <v>293</v>
      </c>
      <c r="I143" s="22" t="s">
        <v>572</v>
      </c>
      <c r="J143" s="109" t="s">
        <v>305</v>
      </c>
    </row>
    <row r="144" spans="1:10" x14ac:dyDescent="0.2">
      <c r="B144" s="22" t="s">
        <v>663</v>
      </c>
      <c r="C144" s="22" t="s">
        <v>304</v>
      </c>
      <c r="D144" s="63" t="s">
        <v>232</v>
      </c>
      <c r="E144" s="22" t="s">
        <v>520</v>
      </c>
      <c r="F144" s="22" t="s">
        <v>290</v>
      </c>
      <c r="G144" s="22" t="s">
        <v>309</v>
      </c>
      <c r="H144" s="22" t="s">
        <v>293</v>
      </c>
      <c r="I144" s="22" t="s">
        <v>572</v>
      </c>
      <c r="J144" s="109" t="s">
        <v>305</v>
      </c>
    </row>
    <row r="145" spans="2:10" x14ac:dyDescent="0.2">
      <c r="B145" s="22" t="s">
        <v>663</v>
      </c>
      <c r="C145" s="22" t="s">
        <v>304</v>
      </c>
      <c r="D145" s="63" t="s">
        <v>251</v>
      </c>
      <c r="E145" s="22" t="s">
        <v>520</v>
      </c>
      <c r="F145" s="22" t="s">
        <v>290</v>
      </c>
      <c r="G145" s="22" t="s">
        <v>309</v>
      </c>
      <c r="H145" s="22" t="s">
        <v>293</v>
      </c>
      <c r="I145" s="22" t="s">
        <v>583</v>
      </c>
      <c r="J145" s="109" t="s">
        <v>221</v>
      </c>
    </row>
    <row r="146" spans="2:10" x14ac:dyDescent="0.2">
      <c r="B146" s="22" t="s">
        <v>663</v>
      </c>
      <c r="C146" s="22" t="s">
        <v>304</v>
      </c>
      <c r="D146" s="63" t="s">
        <v>254</v>
      </c>
      <c r="E146" s="22" t="s">
        <v>520</v>
      </c>
      <c r="F146" s="22" t="s">
        <v>290</v>
      </c>
      <c r="G146" s="22" t="s">
        <v>309</v>
      </c>
      <c r="H146" s="22" t="s">
        <v>293</v>
      </c>
      <c r="I146" s="22" t="s">
        <v>583</v>
      </c>
      <c r="J146" s="109" t="s">
        <v>221</v>
      </c>
    </row>
    <row r="147" spans="2:10" x14ac:dyDescent="0.2">
      <c r="B147" s="22" t="s">
        <v>663</v>
      </c>
      <c r="C147" s="22" t="s">
        <v>304</v>
      </c>
      <c r="D147" s="63" t="s">
        <v>256</v>
      </c>
      <c r="E147" s="22" t="s">
        <v>520</v>
      </c>
      <c r="F147" s="22" t="s">
        <v>290</v>
      </c>
      <c r="G147" s="22" t="s">
        <v>309</v>
      </c>
      <c r="H147" s="22" t="s">
        <v>293</v>
      </c>
      <c r="I147" s="22" t="s">
        <v>583</v>
      </c>
      <c r="J147" s="109" t="s">
        <v>221</v>
      </c>
    </row>
    <row r="148" spans="2:10" x14ac:dyDescent="0.2">
      <c r="B148" s="22" t="s">
        <v>663</v>
      </c>
      <c r="C148" s="22" t="s">
        <v>304</v>
      </c>
      <c r="D148" s="63" t="s">
        <v>260</v>
      </c>
      <c r="E148" s="22" t="s">
        <v>520</v>
      </c>
      <c r="F148" s="22" t="s">
        <v>290</v>
      </c>
      <c r="G148" s="22" t="s">
        <v>309</v>
      </c>
      <c r="H148" s="22" t="s">
        <v>293</v>
      </c>
      <c r="I148" s="22" t="s">
        <v>583</v>
      </c>
      <c r="J148" s="109" t="s">
        <v>221</v>
      </c>
    </row>
    <row r="149" spans="2:10" x14ac:dyDescent="0.2">
      <c r="B149" s="22" t="s">
        <v>663</v>
      </c>
      <c r="C149" s="22" t="s">
        <v>304</v>
      </c>
      <c r="D149" s="63" t="s">
        <v>265</v>
      </c>
      <c r="E149" s="22" t="s">
        <v>520</v>
      </c>
      <c r="F149" s="22" t="s">
        <v>290</v>
      </c>
      <c r="G149" s="22" t="s">
        <v>309</v>
      </c>
      <c r="H149" s="22" t="s">
        <v>293</v>
      </c>
      <c r="I149" s="22" t="s">
        <v>583</v>
      </c>
      <c r="J149" s="109" t="s">
        <v>305</v>
      </c>
    </row>
    <row r="150" spans="2:10" x14ac:dyDescent="0.2">
      <c r="B150" s="22" t="s">
        <v>663</v>
      </c>
      <c r="C150" s="22" t="s">
        <v>304</v>
      </c>
      <c r="D150" s="63" t="s">
        <v>232</v>
      </c>
      <c r="E150" s="22" t="s">
        <v>520</v>
      </c>
      <c r="F150" s="22" t="s">
        <v>290</v>
      </c>
      <c r="G150" s="22" t="s">
        <v>309</v>
      </c>
      <c r="H150" s="22" t="s">
        <v>293</v>
      </c>
      <c r="I150" s="22" t="s">
        <v>583</v>
      </c>
      <c r="J150" s="109" t="s">
        <v>305</v>
      </c>
    </row>
    <row r="151" spans="2:10" x14ac:dyDescent="0.2">
      <c r="B151" s="22" t="s">
        <v>663</v>
      </c>
      <c r="C151" s="22" t="s">
        <v>304</v>
      </c>
      <c r="D151" s="63" t="s">
        <v>251</v>
      </c>
      <c r="E151" s="22" t="s">
        <v>520</v>
      </c>
      <c r="F151" s="22" t="s">
        <v>290</v>
      </c>
      <c r="G151" s="22" t="s">
        <v>309</v>
      </c>
      <c r="H151" s="22" t="s">
        <v>293</v>
      </c>
      <c r="I151" s="22" t="s">
        <v>258</v>
      </c>
      <c r="J151" s="109" t="s">
        <v>221</v>
      </c>
    </row>
    <row r="152" spans="2:10" x14ac:dyDescent="0.2">
      <c r="B152" s="22" t="s">
        <v>663</v>
      </c>
      <c r="C152" s="22" t="s">
        <v>304</v>
      </c>
      <c r="D152" s="63" t="s">
        <v>254</v>
      </c>
      <c r="E152" s="22" t="s">
        <v>520</v>
      </c>
      <c r="F152" s="22" t="s">
        <v>290</v>
      </c>
      <c r="G152" s="22" t="s">
        <v>309</v>
      </c>
      <c r="H152" s="22" t="s">
        <v>293</v>
      </c>
      <c r="I152" s="22" t="s">
        <v>258</v>
      </c>
      <c r="J152" s="109" t="s">
        <v>221</v>
      </c>
    </row>
    <row r="153" spans="2:10" x14ac:dyDescent="0.2">
      <c r="B153" s="22" t="s">
        <v>663</v>
      </c>
      <c r="C153" s="22" t="s">
        <v>304</v>
      </c>
      <c r="D153" s="63" t="s">
        <v>256</v>
      </c>
      <c r="E153" s="22" t="s">
        <v>520</v>
      </c>
      <c r="F153" s="22" t="s">
        <v>290</v>
      </c>
      <c r="G153" s="22" t="s">
        <v>309</v>
      </c>
      <c r="H153" s="22" t="s">
        <v>293</v>
      </c>
      <c r="I153" s="22" t="s">
        <v>258</v>
      </c>
      <c r="J153" s="109" t="s">
        <v>221</v>
      </c>
    </row>
    <row r="154" spans="2:10" x14ac:dyDescent="0.2">
      <c r="B154" s="22" t="s">
        <v>663</v>
      </c>
      <c r="C154" s="22" t="s">
        <v>304</v>
      </c>
      <c r="D154" s="63" t="s">
        <v>260</v>
      </c>
      <c r="E154" s="22" t="s">
        <v>520</v>
      </c>
      <c r="F154" s="22" t="s">
        <v>290</v>
      </c>
      <c r="G154" s="22" t="s">
        <v>309</v>
      </c>
      <c r="H154" s="22" t="s">
        <v>293</v>
      </c>
      <c r="I154" s="22" t="s">
        <v>258</v>
      </c>
      <c r="J154" s="109" t="s">
        <v>221</v>
      </c>
    </row>
    <row r="155" spans="2:10" x14ac:dyDescent="0.2">
      <c r="B155" s="22" t="s">
        <v>663</v>
      </c>
      <c r="C155" s="22" t="s">
        <v>304</v>
      </c>
      <c r="D155" s="63" t="s">
        <v>265</v>
      </c>
      <c r="E155" s="22" t="s">
        <v>520</v>
      </c>
      <c r="F155" s="22" t="s">
        <v>290</v>
      </c>
      <c r="G155" s="22" t="s">
        <v>309</v>
      </c>
      <c r="H155" s="22" t="s">
        <v>293</v>
      </c>
      <c r="I155" s="22" t="s">
        <v>258</v>
      </c>
      <c r="J155" s="109" t="s">
        <v>305</v>
      </c>
    </row>
    <row r="156" spans="2:10" x14ac:dyDescent="0.2">
      <c r="B156" s="22" t="s">
        <v>663</v>
      </c>
      <c r="C156" s="22" t="s">
        <v>304</v>
      </c>
      <c r="D156" s="63" t="s">
        <v>232</v>
      </c>
      <c r="E156" s="22" t="s">
        <v>520</v>
      </c>
      <c r="F156" s="22" t="s">
        <v>290</v>
      </c>
      <c r="G156" s="22" t="s">
        <v>309</v>
      </c>
      <c r="H156" s="22" t="s">
        <v>293</v>
      </c>
      <c r="I156" s="22" t="s">
        <v>258</v>
      </c>
      <c r="J156" s="109" t="s">
        <v>305</v>
      </c>
    </row>
    <row r="157" spans="2:10" x14ac:dyDescent="0.2">
      <c r="B157" s="22" t="s">
        <v>663</v>
      </c>
      <c r="C157" s="22" t="s">
        <v>304</v>
      </c>
      <c r="D157" s="63" t="s">
        <v>251</v>
      </c>
      <c r="E157" s="22" t="s">
        <v>520</v>
      </c>
      <c r="F157" s="22" t="s">
        <v>290</v>
      </c>
      <c r="G157" s="22" t="s">
        <v>309</v>
      </c>
      <c r="H157" s="22" t="s">
        <v>293</v>
      </c>
      <c r="I157" s="22" t="s">
        <v>261</v>
      </c>
      <c r="J157" s="109" t="s">
        <v>221</v>
      </c>
    </row>
    <row r="158" spans="2:10" x14ac:dyDescent="0.2">
      <c r="B158" s="22" t="s">
        <v>663</v>
      </c>
      <c r="C158" s="22" t="s">
        <v>304</v>
      </c>
      <c r="D158" s="63" t="s">
        <v>254</v>
      </c>
      <c r="E158" s="22" t="s">
        <v>520</v>
      </c>
      <c r="F158" s="22" t="s">
        <v>290</v>
      </c>
      <c r="G158" s="22" t="s">
        <v>309</v>
      </c>
      <c r="H158" s="22" t="s">
        <v>293</v>
      </c>
      <c r="I158" s="22" t="s">
        <v>261</v>
      </c>
      <c r="J158" s="109" t="s">
        <v>221</v>
      </c>
    </row>
    <row r="159" spans="2:10" x14ac:dyDescent="0.2">
      <c r="B159" s="22" t="s">
        <v>663</v>
      </c>
      <c r="C159" s="22" t="s">
        <v>304</v>
      </c>
      <c r="D159" s="63" t="s">
        <v>256</v>
      </c>
      <c r="E159" s="22" t="s">
        <v>520</v>
      </c>
      <c r="F159" s="22" t="s">
        <v>290</v>
      </c>
      <c r="G159" s="22" t="s">
        <v>309</v>
      </c>
      <c r="H159" s="22" t="s">
        <v>293</v>
      </c>
      <c r="I159" s="22" t="s">
        <v>261</v>
      </c>
      <c r="J159" s="109" t="s">
        <v>221</v>
      </c>
    </row>
    <row r="160" spans="2:10" x14ac:dyDescent="0.2">
      <c r="B160" s="22" t="s">
        <v>663</v>
      </c>
      <c r="C160" s="22" t="s">
        <v>304</v>
      </c>
      <c r="D160" s="63" t="s">
        <v>260</v>
      </c>
      <c r="E160" s="22" t="s">
        <v>520</v>
      </c>
      <c r="F160" s="22" t="s">
        <v>290</v>
      </c>
      <c r="G160" s="22" t="s">
        <v>309</v>
      </c>
      <c r="H160" s="22" t="s">
        <v>293</v>
      </c>
      <c r="I160" s="22" t="s">
        <v>261</v>
      </c>
      <c r="J160" s="109" t="s">
        <v>221</v>
      </c>
    </row>
    <row r="161" spans="1:10" x14ac:dyDescent="0.2">
      <c r="B161" s="22" t="s">
        <v>663</v>
      </c>
      <c r="C161" s="22" t="s">
        <v>304</v>
      </c>
      <c r="D161" s="63" t="s">
        <v>265</v>
      </c>
      <c r="E161" s="22" t="s">
        <v>520</v>
      </c>
      <c r="F161" s="22" t="s">
        <v>290</v>
      </c>
      <c r="G161" s="22" t="s">
        <v>309</v>
      </c>
      <c r="H161" s="22" t="s">
        <v>293</v>
      </c>
      <c r="I161" s="22" t="s">
        <v>261</v>
      </c>
      <c r="J161" s="109" t="s">
        <v>305</v>
      </c>
    </row>
    <row r="162" spans="1:10" x14ac:dyDescent="0.2">
      <c r="B162" s="22" t="s">
        <v>663</v>
      </c>
      <c r="C162" s="22" t="s">
        <v>304</v>
      </c>
      <c r="D162" s="63" t="s">
        <v>232</v>
      </c>
      <c r="E162" s="22" t="s">
        <v>520</v>
      </c>
      <c r="F162" s="22" t="s">
        <v>290</v>
      </c>
      <c r="G162" s="22" t="s">
        <v>309</v>
      </c>
      <c r="H162" s="22" t="s">
        <v>293</v>
      </c>
      <c r="I162" s="22" t="s">
        <v>261</v>
      </c>
      <c r="J162" s="109" t="s">
        <v>305</v>
      </c>
    </row>
    <row r="163" spans="1:10" x14ac:dyDescent="0.2">
      <c r="B163" s="22" t="s">
        <v>663</v>
      </c>
      <c r="C163" s="22" t="s">
        <v>304</v>
      </c>
      <c r="D163" s="63" t="s">
        <v>251</v>
      </c>
      <c r="E163" s="22" t="s">
        <v>520</v>
      </c>
      <c r="F163" s="22" t="s">
        <v>290</v>
      </c>
      <c r="G163" s="22" t="s">
        <v>309</v>
      </c>
      <c r="H163" s="22" t="s">
        <v>293</v>
      </c>
      <c r="I163" s="22" t="s">
        <v>574</v>
      </c>
      <c r="J163" s="109" t="s">
        <v>221</v>
      </c>
    </row>
    <row r="164" spans="1:10" x14ac:dyDescent="0.2">
      <c r="B164" s="22" t="s">
        <v>663</v>
      </c>
      <c r="C164" s="22" t="s">
        <v>304</v>
      </c>
      <c r="D164" s="63" t="s">
        <v>254</v>
      </c>
      <c r="E164" s="22" t="s">
        <v>520</v>
      </c>
      <c r="F164" s="22" t="s">
        <v>290</v>
      </c>
      <c r="G164" s="22" t="s">
        <v>309</v>
      </c>
      <c r="H164" s="22" t="s">
        <v>293</v>
      </c>
      <c r="I164" s="22" t="s">
        <v>574</v>
      </c>
      <c r="J164" s="109" t="s">
        <v>221</v>
      </c>
    </row>
    <row r="165" spans="1:10" x14ac:dyDescent="0.2">
      <c r="B165" s="22" t="s">
        <v>663</v>
      </c>
      <c r="C165" s="22" t="s">
        <v>304</v>
      </c>
      <c r="D165" s="63" t="s">
        <v>256</v>
      </c>
      <c r="E165" s="22" t="s">
        <v>520</v>
      </c>
      <c r="F165" s="22" t="s">
        <v>290</v>
      </c>
      <c r="G165" s="22" t="s">
        <v>309</v>
      </c>
      <c r="H165" s="22" t="s">
        <v>293</v>
      </c>
      <c r="I165" s="22" t="s">
        <v>574</v>
      </c>
      <c r="J165" s="109" t="s">
        <v>221</v>
      </c>
    </row>
    <row r="166" spans="1:10" x14ac:dyDescent="0.2">
      <c r="B166" s="22" t="s">
        <v>663</v>
      </c>
      <c r="C166" s="22" t="s">
        <v>304</v>
      </c>
      <c r="D166" s="63" t="s">
        <v>260</v>
      </c>
      <c r="E166" s="22" t="s">
        <v>520</v>
      </c>
      <c r="F166" s="22" t="s">
        <v>290</v>
      </c>
      <c r="G166" s="22" t="s">
        <v>309</v>
      </c>
      <c r="H166" s="22" t="s">
        <v>293</v>
      </c>
      <c r="I166" s="22" t="s">
        <v>574</v>
      </c>
      <c r="J166" s="109" t="s">
        <v>221</v>
      </c>
    </row>
    <row r="167" spans="1:10" x14ac:dyDescent="0.2">
      <c r="B167" s="22" t="s">
        <v>663</v>
      </c>
      <c r="C167" s="22" t="s">
        <v>304</v>
      </c>
      <c r="D167" s="63" t="s">
        <v>265</v>
      </c>
      <c r="E167" s="22" t="s">
        <v>520</v>
      </c>
      <c r="F167" s="22" t="s">
        <v>290</v>
      </c>
      <c r="G167" s="22" t="s">
        <v>309</v>
      </c>
      <c r="H167" s="22" t="s">
        <v>293</v>
      </c>
      <c r="I167" s="22" t="s">
        <v>574</v>
      </c>
      <c r="J167" s="109" t="s">
        <v>305</v>
      </c>
    </row>
    <row r="168" spans="1:10" x14ac:dyDescent="0.2">
      <c r="B168" s="22" t="s">
        <v>663</v>
      </c>
      <c r="C168" s="22" t="s">
        <v>304</v>
      </c>
      <c r="D168" s="63" t="s">
        <v>232</v>
      </c>
      <c r="E168" s="22" t="s">
        <v>520</v>
      </c>
      <c r="F168" s="22" t="s">
        <v>290</v>
      </c>
      <c r="G168" s="22" t="s">
        <v>309</v>
      </c>
      <c r="H168" s="22" t="s">
        <v>293</v>
      </c>
      <c r="I168" s="22" t="s">
        <v>574</v>
      </c>
      <c r="J168" s="109" t="s">
        <v>305</v>
      </c>
    </row>
    <row r="169" spans="1:10" x14ac:dyDescent="0.2">
      <c r="B169" s="22" t="s">
        <v>663</v>
      </c>
      <c r="C169" s="22" t="s">
        <v>304</v>
      </c>
      <c r="D169" s="63" t="s">
        <v>251</v>
      </c>
      <c r="E169" s="22" t="s">
        <v>520</v>
      </c>
      <c r="F169" s="22" t="s">
        <v>290</v>
      </c>
      <c r="G169" s="22" t="s">
        <v>309</v>
      </c>
      <c r="H169" s="22" t="s">
        <v>293</v>
      </c>
      <c r="I169" s="22" t="s">
        <v>573</v>
      </c>
      <c r="J169" s="109" t="s">
        <v>221</v>
      </c>
    </row>
    <row r="170" spans="1:10" x14ac:dyDescent="0.2">
      <c r="B170" s="22" t="s">
        <v>663</v>
      </c>
      <c r="C170" s="22" t="s">
        <v>304</v>
      </c>
      <c r="D170" s="63" t="s">
        <v>254</v>
      </c>
      <c r="E170" s="22" t="s">
        <v>520</v>
      </c>
      <c r="F170" s="22" t="s">
        <v>290</v>
      </c>
      <c r="G170" s="22" t="s">
        <v>309</v>
      </c>
      <c r="H170" s="22" t="s">
        <v>293</v>
      </c>
      <c r="I170" s="22" t="s">
        <v>573</v>
      </c>
      <c r="J170" s="109" t="s">
        <v>221</v>
      </c>
    </row>
    <row r="171" spans="1:10" x14ac:dyDescent="0.2">
      <c r="B171" s="22" t="s">
        <v>663</v>
      </c>
      <c r="C171" s="22" t="s">
        <v>304</v>
      </c>
      <c r="D171" s="63" t="s">
        <v>256</v>
      </c>
      <c r="E171" s="22" t="s">
        <v>520</v>
      </c>
      <c r="F171" s="22" t="s">
        <v>290</v>
      </c>
      <c r="G171" s="22" t="s">
        <v>309</v>
      </c>
      <c r="H171" s="22" t="s">
        <v>293</v>
      </c>
      <c r="I171" s="22" t="s">
        <v>573</v>
      </c>
      <c r="J171" s="109" t="s">
        <v>221</v>
      </c>
    </row>
    <row r="172" spans="1:10" x14ac:dyDescent="0.2">
      <c r="B172" s="22" t="s">
        <v>663</v>
      </c>
      <c r="C172" s="22" t="s">
        <v>304</v>
      </c>
      <c r="D172" s="63" t="s">
        <v>260</v>
      </c>
      <c r="E172" s="22" t="s">
        <v>520</v>
      </c>
      <c r="F172" s="22" t="s">
        <v>290</v>
      </c>
      <c r="G172" s="22" t="s">
        <v>309</v>
      </c>
      <c r="H172" s="22" t="s">
        <v>293</v>
      </c>
      <c r="I172" s="22" t="s">
        <v>573</v>
      </c>
      <c r="J172" s="109" t="s">
        <v>221</v>
      </c>
    </row>
    <row r="173" spans="1:10" x14ac:dyDescent="0.2">
      <c r="B173" s="22" t="s">
        <v>663</v>
      </c>
      <c r="C173" s="22" t="s">
        <v>304</v>
      </c>
      <c r="D173" s="63" t="s">
        <v>265</v>
      </c>
      <c r="E173" s="22" t="s">
        <v>520</v>
      </c>
      <c r="F173" s="22" t="s">
        <v>290</v>
      </c>
      <c r="G173" s="22" t="s">
        <v>309</v>
      </c>
      <c r="H173" s="22" t="s">
        <v>293</v>
      </c>
      <c r="I173" s="22" t="s">
        <v>573</v>
      </c>
      <c r="J173" s="109" t="s">
        <v>305</v>
      </c>
    </row>
    <row r="174" spans="1:10" ht="13.5" thickBot="1" x14ac:dyDescent="0.25">
      <c r="A174" s="99"/>
      <c r="B174" s="102" t="s">
        <v>663</v>
      </c>
      <c r="C174" s="102" t="s">
        <v>304</v>
      </c>
      <c r="D174" s="114" t="s">
        <v>232</v>
      </c>
      <c r="E174" s="102" t="s">
        <v>520</v>
      </c>
      <c r="F174" s="102" t="s">
        <v>290</v>
      </c>
      <c r="G174" s="102" t="s">
        <v>309</v>
      </c>
      <c r="H174" s="102" t="s">
        <v>293</v>
      </c>
      <c r="I174" s="102" t="s">
        <v>573</v>
      </c>
      <c r="J174" s="110" t="s">
        <v>305</v>
      </c>
    </row>
    <row r="175" spans="1:10" x14ac:dyDescent="0.2">
      <c r="B175" t="s">
        <v>101</v>
      </c>
      <c r="C175" t="s">
        <v>266</v>
      </c>
      <c r="D175" t="s">
        <v>217</v>
      </c>
      <c r="E175" t="s">
        <v>519</v>
      </c>
      <c r="F175" t="s">
        <v>508</v>
      </c>
      <c r="G175" t="s">
        <v>309</v>
      </c>
      <c r="H175" t="s">
        <v>219</v>
      </c>
      <c r="I175" t="s">
        <v>589</v>
      </c>
      <c r="J175" s="115" t="s">
        <v>268</v>
      </c>
    </row>
    <row r="176" spans="1:10" x14ac:dyDescent="0.2">
      <c r="B176" t="s">
        <v>101</v>
      </c>
      <c r="C176" t="s">
        <v>266</v>
      </c>
      <c r="D176" t="s">
        <v>217</v>
      </c>
      <c r="E176" t="s">
        <v>519</v>
      </c>
      <c r="F176" t="s">
        <v>508</v>
      </c>
      <c r="G176" t="s">
        <v>309</v>
      </c>
      <c r="H176" t="s">
        <v>219</v>
      </c>
      <c r="I176" t="s">
        <v>590</v>
      </c>
      <c r="J176" s="116" t="s">
        <v>268</v>
      </c>
    </row>
    <row r="177" spans="1:10" x14ac:dyDescent="0.2">
      <c r="B177" t="s">
        <v>101</v>
      </c>
      <c r="C177" t="s">
        <v>266</v>
      </c>
      <c r="D177" t="s">
        <v>217</v>
      </c>
      <c r="E177" t="s">
        <v>519</v>
      </c>
      <c r="F177" t="s">
        <v>508</v>
      </c>
      <c r="G177" t="s">
        <v>309</v>
      </c>
      <c r="H177" t="s">
        <v>219</v>
      </c>
      <c r="I177" t="s">
        <v>683</v>
      </c>
      <c r="J177" s="116" t="s">
        <v>268</v>
      </c>
    </row>
    <row r="178" spans="1:10" x14ac:dyDescent="0.2">
      <c r="B178" t="s">
        <v>101</v>
      </c>
      <c r="C178" t="s">
        <v>266</v>
      </c>
      <c r="D178" t="s">
        <v>217</v>
      </c>
      <c r="E178" t="s">
        <v>519</v>
      </c>
      <c r="F178" t="s">
        <v>508</v>
      </c>
      <c r="G178" t="s">
        <v>309</v>
      </c>
      <c r="H178" t="s">
        <v>219</v>
      </c>
      <c r="I178" t="s">
        <v>573</v>
      </c>
      <c r="J178" s="116" t="s">
        <v>268</v>
      </c>
    </row>
    <row r="179" spans="1:10" x14ac:dyDescent="0.2">
      <c r="B179" t="s">
        <v>101</v>
      </c>
      <c r="C179" t="s">
        <v>266</v>
      </c>
      <c r="D179" t="s">
        <v>217</v>
      </c>
      <c r="E179" t="s">
        <v>519</v>
      </c>
      <c r="F179" t="s">
        <v>508</v>
      </c>
      <c r="G179" t="s">
        <v>309</v>
      </c>
      <c r="H179" t="s">
        <v>219</v>
      </c>
      <c r="I179" s="18" t="s">
        <v>572</v>
      </c>
      <c r="J179" s="116" t="s">
        <v>268</v>
      </c>
    </row>
    <row r="180" spans="1:10" x14ac:dyDescent="0.2">
      <c r="B180" t="s">
        <v>101</v>
      </c>
      <c r="C180" t="s">
        <v>266</v>
      </c>
      <c r="D180" t="s">
        <v>217</v>
      </c>
      <c r="E180" t="s">
        <v>519</v>
      </c>
      <c r="F180" t="s">
        <v>508</v>
      </c>
      <c r="G180" t="s">
        <v>309</v>
      </c>
      <c r="H180" t="s">
        <v>219</v>
      </c>
      <c r="I180" s="18" t="s">
        <v>574</v>
      </c>
      <c r="J180" s="116" t="s">
        <v>268</v>
      </c>
    </row>
    <row r="181" spans="1:10" x14ac:dyDescent="0.2">
      <c r="B181" t="s">
        <v>101</v>
      </c>
      <c r="C181" t="s">
        <v>266</v>
      </c>
      <c r="D181" t="s">
        <v>217</v>
      </c>
      <c r="E181" t="s">
        <v>519</v>
      </c>
      <c r="F181" t="s">
        <v>509</v>
      </c>
      <c r="G181" t="s">
        <v>309</v>
      </c>
      <c r="H181" t="s">
        <v>219</v>
      </c>
      <c r="I181" t="s">
        <v>589</v>
      </c>
      <c r="J181" s="116" t="s">
        <v>268</v>
      </c>
    </row>
    <row r="182" spans="1:10" x14ac:dyDescent="0.2">
      <c r="B182" t="s">
        <v>101</v>
      </c>
      <c r="C182" t="s">
        <v>266</v>
      </c>
      <c r="D182" t="s">
        <v>217</v>
      </c>
      <c r="E182" t="s">
        <v>519</v>
      </c>
      <c r="F182" t="s">
        <v>509</v>
      </c>
      <c r="G182" t="s">
        <v>309</v>
      </c>
      <c r="H182" t="s">
        <v>219</v>
      </c>
      <c r="I182" t="s">
        <v>590</v>
      </c>
      <c r="J182" s="116" t="s">
        <v>268</v>
      </c>
    </row>
    <row r="183" spans="1:10" x14ac:dyDescent="0.2">
      <c r="B183" t="s">
        <v>101</v>
      </c>
      <c r="C183" t="s">
        <v>266</v>
      </c>
      <c r="D183" t="s">
        <v>217</v>
      </c>
      <c r="E183" t="s">
        <v>519</v>
      </c>
      <c r="F183" t="s">
        <v>509</v>
      </c>
      <c r="G183" t="s">
        <v>309</v>
      </c>
      <c r="H183" t="s">
        <v>219</v>
      </c>
      <c r="I183" t="s">
        <v>683</v>
      </c>
      <c r="J183" s="116" t="s">
        <v>268</v>
      </c>
    </row>
    <row r="184" spans="1:10" x14ac:dyDescent="0.2">
      <c r="B184" t="s">
        <v>101</v>
      </c>
      <c r="C184" t="s">
        <v>266</v>
      </c>
      <c r="D184" t="s">
        <v>217</v>
      </c>
      <c r="E184" t="s">
        <v>519</v>
      </c>
      <c r="F184" t="s">
        <v>509</v>
      </c>
      <c r="G184" t="s">
        <v>309</v>
      </c>
      <c r="H184" t="s">
        <v>219</v>
      </c>
      <c r="I184" t="s">
        <v>573</v>
      </c>
      <c r="J184" s="116" t="s">
        <v>268</v>
      </c>
    </row>
    <row r="185" spans="1:10" x14ac:dyDescent="0.2">
      <c r="B185" t="s">
        <v>101</v>
      </c>
      <c r="C185" t="s">
        <v>266</v>
      </c>
      <c r="D185" t="s">
        <v>217</v>
      </c>
      <c r="E185" t="s">
        <v>519</v>
      </c>
      <c r="F185" t="s">
        <v>509</v>
      </c>
      <c r="G185" t="s">
        <v>309</v>
      </c>
      <c r="H185" t="s">
        <v>219</v>
      </c>
      <c r="I185" s="18" t="s">
        <v>572</v>
      </c>
      <c r="J185" s="116" t="s">
        <v>268</v>
      </c>
    </row>
    <row r="186" spans="1:10" x14ac:dyDescent="0.2">
      <c r="B186" t="s">
        <v>101</v>
      </c>
      <c r="C186" t="s">
        <v>266</v>
      </c>
      <c r="D186" t="s">
        <v>217</v>
      </c>
      <c r="E186" t="s">
        <v>519</v>
      </c>
      <c r="F186" t="s">
        <v>509</v>
      </c>
      <c r="G186" t="s">
        <v>309</v>
      </c>
      <c r="H186" t="s">
        <v>219</v>
      </c>
      <c r="I186" s="18" t="s">
        <v>574</v>
      </c>
      <c r="J186" s="116" t="s">
        <v>268</v>
      </c>
    </row>
    <row r="187" spans="1:10" x14ac:dyDescent="0.2">
      <c r="B187" t="s">
        <v>101</v>
      </c>
      <c r="C187" t="s">
        <v>266</v>
      </c>
      <c r="D187" t="s">
        <v>217</v>
      </c>
      <c r="E187" t="s">
        <v>519</v>
      </c>
      <c r="F187" t="s">
        <v>655</v>
      </c>
      <c r="G187" t="s">
        <v>309</v>
      </c>
      <c r="H187" t="s">
        <v>219</v>
      </c>
      <c r="I187" t="s">
        <v>589</v>
      </c>
      <c r="J187" s="116" t="s">
        <v>268</v>
      </c>
    </row>
    <row r="188" spans="1:10" x14ac:dyDescent="0.2">
      <c r="B188" t="s">
        <v>101</v>
      </c>
      <c r="C188" t="s">
        <v>266</v>
      </c>
      <c r="D188" t="s">
        <v>217</v>
      </c>
      <c r="E188" t="s">
        <v>519</v>
      </c>
      <c r="F188" t="s">
        <v>655</v>
      </c>
      <c r="G188" t="s">
        <v>309</v>
      </c>
      <c r="H188" t="s">
        <v>219</v>
      </c>
      <c r="I188" t="s">
        <v>590</v>
      </c>
      <c r="J188" s="116" t="s">
        <v>268</v>
      </c>
    </row>
    <row r="189" spans="1:10" x14ac:dyDescent="0.2">
      <c r="B189" t="s">
        <v>101</v>
      </c>
      <c r="C189" t="s">
        <v>266</v>
      </c>
      <c r="D189" t="s">
        <v>217</v>
      </c>
      <c r="E189" t="s">
        <v>519</v>
      </c>
      <c r="F189" t="s">
        <v>655</v>
      </c>
      <c r="G189" t="s">
        <v>309</v>
      </c>
      <c r="H189" t="s">
        <v>219</v>
      </c>
      <c r="I189" t="s">
        <v>683</v>
      </c>
      <c r="J189" s="116" t="s">
        <v>268</v>
      </c>
    </row>
    <row r="190" spans="1:10" x14ac:dyDescent="0.2">
      <c r="B190" t="s">
        <v>101</v>
      </c>
      <c r="C190" t="s">
        <v>266</v>
      </c>
      <c r="D190" t="s">
        <v>217</v>
      </c>
      <c r="E190" t="s">
        <v>519</v>
      </c>
      <c r="F190" t="s">
        <v>655</v>
      </c>
      <c r="G190" t="s">
        <v>309</v>
      </c>
      <c r="H190" t="s">
        <v>219</v>
      </c>
      <c r="I190" t="s">
        <v>573</v>
      </c>
      <c r="J190" s="116" t="s">
        <v>268</v>
      </c>
    </row>
    <row r="191" spans="1:10" x14ac:dyDescent="0.2">
      <c r="B191" t="s">
        <v>101</v>
      </c>
      <c r="C191" t="s">
        <v>266</v>
      </c>
      <c r="D191" t="s">
        <v>217</v>
      </c>
      <c r="E191" t="s">
        <v>519</v>
      </c>
      <c r="F191" t="s">
        <v>655</v>
      </c>
      <c r="G191" t="s">
        <v>309</v>
      </c>
      <c r="H191" t="s">
        <v>219</v>
      </c>
      <c r="I191" s="18" t="s">
        <v>572</v>
      </c>
      <c r="J191" s="116" t="s">
        <v>268</v>
      </c>
    </row>
    <row r="192" spans="1:10" ht="13.5" thickBot="1" x14ac:dyDescent="0.25">
      <c r="A192" s="99"/>
      <c r="B192" s="99" t="s">
        <v>101</v>
      </c>
      <c r="C192" s="99" t="s">
        <v>266</v>
      </c>
      <c r="D192" s="99" t="s">
        <v>217</v>
      </c>
      <c r="E192" s="99" t="s">
        <v>519</v>
      </c>
      <c r="F192" s="99" t="s">
        <v>655</v>
      </c>
      <c r="G192" s="99" t="s">
        <v>309</v>
      </c>
      <c r="H192" s="99" t="s">
        <v>219</v>
      </c>
      <c r="I192" s="98" t="s">
        <v>574</v>
      </c>
      <c r="J192" s="117" t="s">
        <v>268</v>
      </c>
    </row>
  </sheetData>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U95"/>
  <sheetViews>
    <sheetView topLeftCell="A42" workbookViewId="0">
      <selection activeCell="B54" sqref="B54"/>
    </sheetView>
  </sheetViews>
  <sheetFormatPr defaultRowHeight="12.75" x14ac:dyDescent="0.2"/>
  <cols>
    <col min="1" max="1" width="16.42578125" customWidth="1"/>
    <col min="2" max="2" width="8.85546875" customWidth="1"/>
    <col min="3" max="3" width="9.85546875" customWidth="1"/>
    <col min="4" max="4" width="7.85546875" customWidth="1"/>
    <col min="5" max="5" width="10.85546875" customWidth="1"/>
    <col min="6" max="6" width="9.5703125" customWidth="1"/>
    <col min="7" max="7" width="9.85546875" customWidth="1"/>
    <col min="8" max="8" width="7.28515625" customWidth="1"/>
    <col min="9" max="9" width="10" customWidth="1"/>
    <col min="10" max="10" width="7.42578125" customWidth="1"/>
    <col min="11" max="11" width="11.5703125" customWidth="1"/>
    <col min="12" max="12" width="9.42578125" customWidth="1"/>
    <col min="13" max="13" width="10" customWidth="1"/>
    <col min="14" max="14" width="8.5703125" customWidth="1"/>
    <col min="17" max="17" width="10.42578125" customWidth="1"/>
    <col min="18" max="18" width="8" customWidth="1"/>
    <col min="19" max="19" width="10.85546875" customWidth="1"/>
  </cols>
  <sheetData>
    <row r="1" spans="1:21" x14ac:dyDescent="0.2">
      <c r="A1" s="65" t="s">
        <v>648</v>
      </c>
    </row>
    <row r="2" spans="1:21" ht="18.75" x14ac:dyDescent="0.3">
      <c r="A2" s="23" t="s">
        <v>517</v>
      </c>
      <c r="B2" s="4"/>
    </row>
    <row r="3" spans="1:21" ht="18.75" x14ac:dyDescent="0.3">
      <c r="A3" s="23"/>
      <c r="B3" s="4"/>
      <c r="O3" s="10"/>
      <c r="P3" s="11"/>
      <c r="Q3" s="12" t="s">
        <v>483</v>
      </c>
      <c r="R3" s="11"/>
      <c r="S3" s="13"/>
    </row>
    <row r="4" spans="1:21" ht="13.5" thickBot="1" x14ac:dyDescent="0.25"/>
    <row r="5" spans="1:21" s="6" customFormat="1" ht="34.5" customHeight="1" thickBot="1" x14ac:dyDescent="0.25">
      <c r="A5" s="7" t="s">
        <v>519</v>
      </c>
      <c r="B5" s="9"/>
      <c r="C5" s="5" t="s">
        <v>472</v>
      </c>
      <c r="E5" s="5" t="s">
        <v>474</v>
      </c>
      <c r="F5" s="14"/>
      <c r="G5" s="5" t="s">
        <v>700</v>
      </c>
      <c r="I5" s="34" t="s">
        <v>510</v>
      </c>
      <c r="J5" s="17"/>
      <c r="K5" s="5" t="s">
        <v>571</v>
      </c>
      <c r="M5" s="34" t="s">
        <v>576</v>
      </c>
      <c r="O5" s="8" t="s">
        <v>478</v>
      </c>
      <c r="P5" s="17"/>
      <c r="Q5" s="8" t="s">
        <v>481</v>
      </c>
      <c r="R5" s="17"/>
      <c r="S5" s="8" t="s">
        <v>808</v>
      </c>
    </row>
    <row r="6" spans="1:21" x14ac:dyDescent="0.2">
      <c r="A6" t="s">
        <v>508</v>
      </c>
      <c r="C6" t="s">
        <v>473</v>
      </c>
      <c r="E6" s="48" t="s">
        <v>701</v>
      </c>
      <c r="F6" s="15"/>
      <c r="G6" s="47">
        <v>1999</v>
      </c>
      <c r="I6" s="18" t="s">
        <v>431</v>
      </c>
      <c r="J6" s="18"/>
      <c r="K6" s="18" t="s">
        <v>572</v>
      </c>
      <c r="L6" s="18"/>
      <c r="M6" s="18" t="s">
        <v>577</v>
      </c>
      <c r="O6" s="18" t="s">
        <v>798</v>
      </c>
      <c r="P6" s="18"/>
      <c r="Q6" s="18" t="s">
        <v>93</v>
      </c>
      <c r="R6" s="18"/>
    </row>
    <row r="7" spans="1:21" x14ac:dyDescent="0.2">
      <c r="A7" t="s">
        <v>509</v>
      </c>
      <c r="E7" s="48" t="s">
        <v>706</v>
      </c>
      <c r="F7" s="15"/>
      <c r="G7" s="47">
        <v>2000</v>
      </c>
      <c r="I7" s="18" t="s">
        <v>430</v>
      </c>
      <c r="J7" s="18"/>
      <c r="K7" s="18" t="s">
        <v>12</v>
      </c>
      <c r="L7" s="18"/>
      <c r="M7" s="18" t="s">
        <v>578</v>
      </c>
      <c r="O7" s="18" t="s">
        <v>799</v>
      </c>
      <c r="P7" s="18"/>
      <c r="Q7" s="18"/>
      <c r="R7" s="18"/>
    </row>
    <row r="8" spans="1:21" x14ac:dyDescent="0.2">
      <c r="E8" s="48" t="s">
        <v>702</v>
      </c>
      <c r="F8" s="2"/>
      <c r="G8" s="47">
        <v>2001</v>
      </c>
      <c r="K8" t="s">
        <v>573</v>
      </c>
      <c r="M8" t="s">
        <v>579</v>
      </c>
      <c r="O8" s="18"/>
      <c r="P8" s="18"/>
      <c r="Q8" s="18"/>
      <c r="R8" s="18"/>
      <c r="S8" s="18"/>
    </row>
    <row r="9" spans="1:21" x14ac:dyDescent="0.2">
      <c r="E9" s="2" t="s">
        <v>703</v>
      </c>
      <c r="F9" s="2"/>
      <c r="G9" s="2"/>
      <c r="K9" t="s">
        <v>574</v>
      </c>
      <c r="M9" t="s">
        <v>580</v>
      </c>
      <c r="O9" s="18"/>
      <c r="P9" s="18"/>
      <c r="Q9" s="18"/>
      <c r="R9" s="18"/>
      <c r="S9" s="18"/>
    </row>
    <row r="10" spans="1:21" ht="13.5" thickBot="1" x14ac:dyDescent="0.25"/>
    <row r="11" spans="1:21" ht="33.75" customHeight="1" thickBot="1" x14ac:dyDescent="0.25">
      <c r="A11" s="7" t="s">
        <v>520</v>
      </c>
      <c r="B11" s="9"/>
      <c r="C11" s="5" t="s">
        <v>472</v>
      </c>
      <c r="D11" s="6"/>
      <c r="E11" s="5" t="s">
        <v>474</v>
      </c>
      <c r="F11" s="14"/>
      <c r="G11" s="5" t="s">
        <v>700</v>
      </c>
      <c r="H11" s="6"/>
      <c r="K11" s="5" t="s">
        <v>571</v>
      </c>
      <c r="L11" s="6"/>
      <c r="M11" s="34" t="s">
        <v>576</v>
      </c>
      <c r="O11" s="8" t="s">
        <v>516</v>
      </c>
      <c r="P11" s="6"/>
      <c r="Q11" s="8" t="s">
        <v>478</v>
      </c>
      <c r="R11" s="17"/>
      <c r="S11" s="8" t="s">
        <v>481</v>
      </c>
      <c r="U11" s="8" t="s">
        <v>808</v>
      </c>
    </row>
    <row r="12" spans="1:21" x14ac:dyDescent="0.2">
      <c r="A12" t="s">
        <v>796</v>
      </c>
      <c r="C12" t="s">
        <v>473</v>
      </c>
      <c r="E12" s="2" t="s">
        <v>515</v>
      </c>
      <c r="F12" s="2"/>
      <c r="G12" s="47">
        <v>1999</v>
      </c>
      <c r="K12" s="18" t="s">
        <v>572</v>
      </c>
      <c r="L12" s="18"/>
      <c r="M12" s="18" t="s">
        <v>577</v>
      </c>
      <c r="O12" t="s">
        <v>403</v>
      </c>
      <c r="Q12" s="18" t="s">
        <v>479</v>
      </c>
      <c r="R12" s="18"/>
      <c r="S12" s="18">
        <v>12</v>
      </c>
    </row>
    <row r="13" spans="1:21" x14ac:dyDescent="0.2">
      <c r="A13" t="s">
        <v>509</v>
      </c>
      <c r="C13" t="s">
        <v>477</v>
      </c>
      <c r="E13" s="2" t="s">
        <v>476</v>
      </c>
      <c r="F13" s="2"/>
      <c r="G13" s="47">
        <v>2000</v>
      </c>
      <c r="K13" s="18" t="s">
        <v>574</v>
      </c>
      <c r="L13" s="18"/>
      <c r="M13" s="18" t="s">
        <v>578</v>
      </c>
      <c r="Q13" s="18" t="s">
        <v>480</v>
      </c>
      <c r="R13" s="18"/>
      <c r="S13" s="18"/>
    </row>
    <row r="14" spans="1:21" x14ac:dyDescent="0.2">
      <c r="A14" t="s">
        <v>462</v>
      </c>
      <c r="C14" t="s">
        <v>513</v>
      </c>
      <c r="E14" s="2" t="s">
        <v>484</v>
      </c>
      <c r="F14" s="2"/>
      <c r="G14" s="47">
        <v>2001</v>
      </c>
      <c r="I14" s="18"/>
      <c r="J14" s="18"/>
      <c r="K14" t="s">
        <v>573</v>
      </c>
      <c r="M14" t="s">
        <v>579</v>
      </c>
      <c r="N14" s="18"/>
      <c r="O14" s="18"/>
      <c r="P14" s="18"/>
      <c r="Q14" s="18"/>
    </row>
    <row r="15" spans="1:21" x14ac:dyDescent="0.2">
      <c r="A15" t="s">
        <v>512</v>
      </c>
      <c r="C15" t="s">
        <v>514</v>
      </c>
      <c r="E15" s="2" t="s">
        <v>475</v>
      </c>
      <c r="F15" s="2"/>
      <c r="G15" s="2"/>
      <c r="I15" s="18"/>
      <c r="J15" s="18"/>
      <c r="M15" t="s">
        <v>580</v>
      </c>
      <c r="N15" s="18"/>
      <c r="Q15" s="18"/>
    </row>
    <row r="16" spans="1:21" x14ac:dyDescent="0.2">
      <c r="E16" s="48" t="s">
        <v>701</v>
      </c>
      <c r="F16" s="15"/>
      <c r="G16" s="15"/>
    </row>
    <row r="17" spans="1:19" x14ac:dyDescent="0.2">
      <c r="E17" s="48" t="s">
        <v>706</v>
      </c>
      <c r="F17" s="15"/>
      <c r="G17" s="15"/>
    </row>
    <row r="18" spans="1:19" x14ac:dyDescent="0.2">
      <c r="E18" s="2" t="s">
        <v>704</v>
      </c>
      <c r="F18" s="2"/>
      <c r="G18" s="2"/>
    </row>
    <row r="19" spans="1:19" x14ac:dyDescent="0.2">
      <c r="E19" s="2" t="s">
        <v>705</v>
      </c>
      <c r="F19" s="2"/>
      <c r="G19" s="2"/>
    </row>
    <row r="20" spans="1:19" x14ac:dyDescent="0.2">
      <c r="E20" s="48" t="s">
        <v>702</v>
      </c>
      <c r="F20" s="1"/>
      <c r="G20" s="1"/>
    </row>
    <row r="21" spans="1:19" x14ac:dyDescent="0.2">
      <c r="E21" s="2" t="s">
        <v>703</v>
      </c>
      <c r="F21" s="1"/>
      <c r="G21" s="1"/>
    </row>
    <row r="23" spans="1:19" x14ac:dyDescent="0.2">
      <c r="A23" s="57" t="s">
        <v>507</v>
      </c>
      <c r="B23" s="50" t="s">
        <v>807</v>
      </c>
    </row>
    <row r="25" spans="1:19" ht="18.75" x14ac:dyDescent="0.3">
      <c r="A25" s="23" t="s">
        <v>535</v>
      </c>
    </row>
    <row r="27" spans="1:19" ht="27" customHeight="1" x14ac:dyDescent="0.2">
      <c r="A27" s="71" t="s">
        <v>472</v>
      </c>
      <c r="B27" s="72" t="s">
        <v>473</v>
      </c>
      <c r="C27" s="73"/>
      <c r="D27" s="322" t="s">
        <v>17</v>
      </c>
      <c r="E27" s="322"/>
      <c r="F27" s="322"/>
      <c r="G27" s="322"/>
      <c r="H27" s="322"/>
      <c r="I27" s="322"/>
      <c r="J27" s="322"/>
      <c r="K27" s="322"/>
      <c r="L27" s="322"/>
      <c r="M27" s="322"/>
      <c r="N27" s="322"/>
      <c r="O27" s="322"/>
      <c r="P27" s="322"/>
      <c r="Q27" s="322"/>
      <c r="R27" s="322"/>
      <c r="S27" s="73"/>
    </row>
    <row r="28" spans="1:19" ht="19.5" customHeight="1" x14ac:dyDescent="0.2">
      <c r="A28" s="74"/>
      <c r="B28" s="75"/>
      <c r="C28" s="73"/>
      <c r="D28" s="73"/>
      <c r="E28" s="73"/>
      <c r="F28" s="73"/>
      <c r="G28" s="73"/>
      <c r="H28" s="73"/>
      <c r="I28" s="73"/>
      <c r="J28" s="18"/>
      <c r="K28" s="18"/>
      <c r="L28" s="18"/>
      <c r="M28" s="18"/>
      <c r="N28" s="73"/>
      <c r="O28" s="73"/>
      <c r="P28" s="73"/>
      <c r="Q28" s="73"/>
      <c r="R28" s="73"/>
      <c r="S28" s="73"/>
    </row>
    <row r="29" spans="1:19" x14ac:dyDescent="0.2">
      <c r="A29" s="73"/>
      <c r="B29" s="75" t="s">
        <v>477</v>
      </c>
      <c r="C29" s="73"/>
      <c r="D29" s="76" t="s">
        <v>394</v>
      </c>
      <c r="E29" s="73"/>
      <c r="F29" s="73"/>
      <c r="G29" s="73"/>
      <c r="H29" s="73"/>
      <c r="I29" s="73"/>
      <c r="J29" s="73"/>
      <c r="K29" s="73"/>
      <c r="L29" s="73"/>
      <c r="M29" s="73"/>
      <c r="N29" s="73"/>
      <c r="O29" s="73"/>
      <c r="P29" s="73"/>
      <c r="Q29" s="73"/>
      <c r="R29" s="73"/>
      <c r="S29" s="73"/>
    </row>
    <row r="30" spans="1:19" x14ac:dyDescent="0.2">
      <c r="A30" s="73"/>
      <c r="B30" s="75" t="s">
        <v>514</v>
      </c>
      <c r="C30" s="73"/>
      <c r="D30" s="76" t="s">
        <v>395</v>
      </c>
      <c r="E30" s="73"/>
      <c r="F30" s="73"/>
      <c r="G30" s="73"/>
      <c r="H30" s="73"/>
      <c r="I30" s="73"/>
      <c r="J30" s="18"/>
      <c r="K30" s="18"/>
      <c r="L30" s="18"/>
      <c r="M30" s="18"/>
      <c r="N30" s="73"/>
      <c r="O30" s="73"/>
      <c r="P30" s="73"/>
      <c r="Q30" s="73"/>
      <c r="R30" s="73"/>
      <c r="S30" s="73"/>
    </row>
    <row r="31" spans="1:19" x14ac:dyDescent="0.2">
      <c r="A31" s="73"/>
      <c r="B31" s="75" t="s">
        <v>697</v>
      </c>
      <c r="C31" s="73"/>
      <c r="D31" s="76" t="s">
        <v>396</v>
      </c>
      <c r="E31" s="73"/>
      <c r="F31" s="73"/>
      <c r="G31" s="73"/>
      <c r="H31" s="73"/>
      <c r="I31" s="73"/>
      <c r="J31" s="73"/>
      <c r="K31" s="73"/>
      <c r="L31" s="73"/>
      <c r="M31" s="73"/>
      <c r="N31" s="73"/>
      <c r="O31" s="73"/>
      <c r="P31" s="73"/>
      <c r="Q31" s="73"/>
      <c r="R31" s="73"/>
      <c r="S31" s="73"/>
    </row>
    <row r="32" spans="1:19" x14ac:dyDescent="0.2">
      <c r="A32" s="73"/>
      <c r="B32" s="75"/>
      <c r="C32" s="73"/>
      <c r="D32" s="76"/>
      <c r="E32" s="73"/>
      <c r="F32" s="73"/>
      <c r="G32" s="73"/>
      <c r="H32" s="73"/>
      <c r="I32" s="73"/>
      <c r="J32" s="73"/>
      <c r="K32" s="73"/>
      <c r="L32" s="73"/>
      <c r="M32" s="73"/>
      <c r="N32" s="73"/>
      <c r="O32" s="73"/>
      <c r="P32" s="73"/>
      <c r="Q32" s="73"/>
      <c r="R32" s="73"/>
      <c r="S32" s="73"/>
    </row>
    <row r="33" spans="1:19" x14ac:dyDescent="0.2">
      <c r="A33" s="73"/>
      <c r="B33" s="75" t="s">
        <v>696</v>
      </c>
      <c r="C33" s="73"/>
      <c r="D33" s="76" t="s">
        <v>809</v>
      </c>
      <c r="E33" s="73"/>
      <c r="F33" s="73"/>
      <c r="G33" s="73"/>
      <c r="H33" s="73"/>
      <c r="I33" s="73"/>
      <c r="J33" s="18"/>
      <c r="K33" s="18"/>
      <c r="L33" s="18"/>
      <c r="M33" s="18"/>
      <c r="N33" s="73"/>
      <c r="O33" s="73"/>
      <c r="P33" s="73"/>
      <c r="Q33" s="73"/>
      <c r="R33" s="73"/>
      <c r="S33" s="73"/>
    </row>
    <row r="34" spans="1:19" x14ac:dyDescent="0.2">
      <c r="A34" s="73"/>
      <c r="B34" s="75"/>
      <c r="C34" s="73"/>
      <c r="D34" s="76"/>
      <c r="E34" s="73"/>
      <c r="F34" s="73"/>
      <c r="G34" s="73"/>
      <c r="H34" s="73"/>
      <c r="I34" s="73"/>
      <c r="J34" s="18"/>
      <c r="K34" s="18"/>
      <c r="L34" s="18"/>
      <c r="M34" s="18"/>
      <c r="N34" s="73"/>
      <c r="O34" s="73"/>
      <c r="P34" s="73"/>
      <c r="Q34" s="73"/>
      <c r="R34" s="73"/>
      <c r="S34" s="73"/>
    </row>
    <row r="35" spans="1:19" x14ac:dyDescent="0.2">
      <c r="A35" s="74" t="s">
        <v>474</v>
      </c>
      <c r="B35" s="73"/>
      <c r="C35" s="73"/>
      <c r="D35" s="73"/>
      <c r="E35" s="73"/>
      <c r="F35" s="73"/>
      <c r="G35" s="73"/>
      <c r="H35" s="73"/>
      <c r="I35" s="73"/>
      <c r="J35" s="73"/>
      <c r="K35" s="73"/>
      <c r="L35" s="73"/>
      <c r="M35" s="73"/>
      <c r="N35" s="73"/>
      <c r="O35" s="73"/>
      <c r="P35" s="73"/>
      <c r="Q35" s="73"/>
      <c r="R35" s="73"/>
      <c r="S35" s="73"/>
    </row>
    <row r="36" spans="1:19" x14ac:dyDescent="0.2">
      <c r="A36" s="73"/>
      <c r="B36" s="77" t="s">
        <v>436</v>
      </c>
      <c r="C36" s="73"/>
      <c r="D36" s="73" t="s">
        <v>463</v>
      </c>
      <c r="E36" s="73"/>
      <c r="F36" s="73"/>
      <c r="G36" s="73"/>
      <c r="H36" s="73"/>
      <c r="I36" s="73"/>
      <c r="J36" s="18"/>
      <c r="K36" s="18"/>
      <c r="L36" s="18"/>
      <c r="M36" s="18"/>
      <c r="N36" s="73"/>
      <c r="O36" s="73"/>
      <c r="P36" s="73"/>
      <c r="Q36" s="73"/>
      <c r="R36" s="73"/>
      <c r="S36" s="73"/>
    </row>
    <row r="37" spans="1:19" x14ac:dyDescent="0.2">
      <c r="A37" s="73"/>
      <c r="B37" s="77" t="s">
        <v>657</v>
      </c>
      <c r="C37" s="73"/>
      <c r="D37" s="73" t="s">
        <v>781</v>
      </c>
      <c r="E37" s="73"/>
      <c r="F37" s="73"/>
      <c r="G37" s="73"/>
      <c r="H37" s="73"/>
      <c r="I37" s="73"/>
      <c r="J37" s="18"/>
      <c r="K37" s="18"/>
      <c r="L37" s="18"/>
      <c r="M37" s="18"/>
      <c r="N37" s="73"/>
      <c r="O37" s="73"/>
      <c r="P37" s="73"/>
      <c r="Q37" s="73"/>
      <c r="R37" s="73"/>
      <c r="S37" s="73"/>
    </row>
    <row r="38" spans="1:19" x14ac:dyDescent="0.2">
      <c r="A38" s="73"/>
      <c r="B38" s="77" t="s">
        <v>658</v>
      </c>
      <c r="C38" s="73"/>
      <c r="D38" s="73" t="s">
        <v>782</v>
      </c>
      <c r="E38" s="73"/>
      <c r="F38" s="73"/>
      <c r="G38" s="73"/>
      <c r="H38" s="73"/>
      <c r="I38" s="73"/>
      <c r="J38" s="73"/>
      <c r="K38" s="73"/>
      <c r="L38" s="73"/>
      <c r="M38" s="73"/>
      <c r="N38" s="73"/>
      <c r="O38" s="73"/>
      <c r="P38" s="73"/>
      <c r="Q38" s="73"/>
      <c r="R38" s="73"/>
      <c r="S38" s="73"/>
    </row>
    <row r="39" spans="1:19" x14ac:dyDescent="0.2">
      <c r="A39" s="73"/>
      <c r="B39" s="77" t="s">
        <v>659</v>
      </c>
      <c r="C39" s="73"/>
      <c r="D39" s="73" t="s">
        <v>783</v>
      </c>
      <c r="E39" s="73"/>
      <c r="F39" s="73"/>
      <c r="G39" s="73"/>
      <c r="H39" s="73"/>
      <c r="I39" s="73"/>
      <c r="J39" s="73"/>
      <c r="K39" s="73"/>
      <c r="L39" s="73"/>
      <c r="M39" s="73"/>
      <c r="N39" s="73"/>
      <c r="O39" s="73"/>
      <c r="P39" s="73"/>
      <c r="Q39" s="73"/>
      <c r="R39" s="73"/>
      <c r="S39" s="73"/>
    </row>
    <row r="40" spans="1:19" x14ac:dyDescent="0.2">
      <c r="A40" s="73"/>
      <c r="B40" s="77" t="s">
        <v>660</v>
      </c>
      <c r="C40" s="73"/>
      <c r="D40" s="73" t="s">
        <v>784</v>
      </c>
      <c r="E40" s="73"/>
      <c r="F40" s="73"/>
      <c r="G40" s="73"/>
      <c r="H40" s="73"/>
      <c r="I40" s="73"/>
      <c r="J40" s="73"/>
      <c r="K40" s="73"/>
      <c r="L40" s="73"/>
      <c r="M40" s="73"/>
      <c r="N40" s="73"/>
      <c r="O40" s="73"/>
      <c r="P40" s="73"/>
      <c r="Q40" s="73"/>
      <c r="R40" s="73"/>
      <c r="S40" s="73"/>
    </row>
    <row r="41" spans="1:19" x14ac:dyDescent="0.2">
      <c r="A41" s="73"/>
      <c r="B41" s="78" t="s">
        <v>707</v>
      </c>
      <c r="C41" s="73"/>
      <c r="D41" s="73" t="s">
        <v>18</v>
      </c>
      <c r="E41" s="73"/>
      <c r="F41" s="73"/>
      <c r="G41" s="73"/>
      <c r="H41" s="73"/>
      <c r="I41" s="73"/>
      <c r="J41" s="73"/>
      <c r="K41" s="73"/>
      <c r="L41" s="73"/>
      <c r="M41" s="73"/>
      <c r="N41" s="73"/>
      <c r="O41" s="73"/>
      <c r="P41" s="73"/>
      <c r="Q41" s="73"/>
      <c r="R41" s="73"/>
      <c r="S41" s="73"/>
    </row>
    <row r="42" spans="1:19" x14ac:dyDescent="0.2">
      <c r="A42" s="73"/>
      <c r="B42" s="78" t="s">
        <v>464</v>
      </c>
      <c r="C42" s="73"/>
      <c r="D42" s="73" t="s">
        <v>19</v>
      </c>
      <c r="E42" s="73"/>
      <c r="F42" s="73"/>
      <c r="G42" s="73"/>
      <c r="H42" s="73"/>
      <c r="I42" s="73"/>
      <c r="J42" s="73"/>
      <c r="K42" s="73"/>
      <c r="L42" s="73"/>
      <c r="M42" s="73"/>
      <c r="N42" s="73"/>
      <c r="O42" s="73"/>
      <c r="P42" s="73"/>
      <c r="Q42" s="73"/>
      <c r="R42" s="73"/>
      <c r="S42" s="73"/>
    </row>
    <row r="43" spans="1:19" x14ac:dyDescent="0.2">
      <c r="A43" s="73"/>
      <c r="B43" s="78" t="s">
        <v>662</v>
      </c>
      <c r="C43" s="73"/>
      <c r="D43" s="73" t="s">
        <v>20</v>
      </c>
      <c r="E43" s="73"/>
      <c r="F43" s="73"/>
      <c r="G43" s="73"/>
      <c r="H43" s="73"/>
      <c r="I43" s="73"/>
      <c r="J43" s="73"/>
      <c r="K43" s="73"/>
      <c r="L43" s="73"/>
      <c r="M43" s="73"/>
      <c r="N43" s="73"/>
      <c r="O43" s="73"/>
      <c r="P43" s="73"/>
      <c r="Q43" s="73"/>
      <c r="R43" s="73"/>
      <c r="S43" s="73"/>
    </row>
    <row r="44" spans="1:19" x14ac:dyDescent="0.2">
      <c r="A44" s="73"/>
      <c r="B44" s="78" t="s">
        <v>661</v>
      </c>
      <c r="C44" s="73"/>
      <c r="D44" s="73" t="s">
        <v>785</v>
      </c>
      <c r="E44" s="73"/>
      <c r="F44" s="73"/>
      <c r="G44" s="73"/>
      <c r="H44" s="73"/>
      <c r="I44" s="73"/>
      <c r="J44" s="73"/>
      <c r="K44" s="73"/>
      <c r="L44" s="73"/>
      <c r="M44" s="73"/>
      <c r="N44" s="73"/>
      <c r="O44" s="73"/>
      <c r="P44" s="73"/>
      <c r="Q44" s="73"/>
      <c r="R44" s="73"/>
      <c r="S44" s="73"/>
    </row>
    <row r="45" spans="1:19" x14ac:dyDescent="0.2">
      <c r="A45" s="79"/>
      <c r="B45" s="78" t="s">
        <v>698</v>
      </c>
      <c r="C45" s="73"/>
      <c r="D45" s="73" t="s">
        <v>393</v>
      </c>
      <c r="E45" s="73"/>
      <c r="F45" s="73"/>
      <c r="G45" s="73"/>
      <c r="H45" s="73"/>
      <c r="I45" s="73"/>
      <c r="J45" s="73"/>
      <c r="K45" s="73"/>
      <c r="L45" s="73"/>
      <c r="M45" s="73"/>
      <c r="N45" s="73"/>
      <c r="O45" s="73"/>
      <c r="P45" s="73"/>
      <c r="Q45" s="73"/>
      <c r="R45" s="73"/>
      <c r="S45" s="73"/>
    </row>
    <row r="46" spans="1:19" x14ac:dyDescent="0.2">
      <c r="A46" s="79"/>
      <c r="B46" s="78" t="s">
        <v>476</v>
      </c>
      <c r="C46" s="73"/>
      <c r="D46" s="73" t="s">
        <v>392</v>
      </c>
      <c r="E46" s="73"/>
      <c r="F46" s="73"/>
      <c r="G46" s="73"/>
      <c r="H46" s="73"/>
      <c r="I46" s="73"/>
      <c r="J46" s="73"/>
      <c r="K46" s="73"/>
      <c r="L46" s="73"/>
      <c r="M46" s="73"/>
      <c r="N46" s="73"/>
      <c r="O46" s="73"/>
      <c r="P46" s="73"/>
      <c r="Q46" s="73"/>
      <c r="R46" s="73"/>
      <c r="S46" s="73"/>
    </row>
    <row r="47" spans="1:19" x14ac:dyDescent="0.2">
      <c r="A47" s="79"/>
      <c r="B47" s="78" t="s">
        <v>484</v>
      </c>
      <c r="C47" s="73"/>
      <c r="D47" s="73" t="s">
        <v>563</v>
      </c>
      <c r="E47" s="73"/>
      <c r="F47" s="73"/>
      <c r="G47" s="73"/>
      <c r="H47" s="73"/>
      <c r="I47" s="73"/>
      <c r="J47" s="73"/>
      <c r="K47" s="73"/>
      <c r="L47" s="73"/>
      <c r="M47" s="73"/>
      <c r="N47" s="73"/>
      <c r="O47" s="73"/>
      <c r="P47" s="73"/>
      <c r="Q47" s="73"/>
      <c r="R47" s="73"/>
      <c r="S47" s="73"/>
    </row>
    <row r="48" spans="1:19" x14ac:dyDescent="0.2">
      <c r="A48" s="79"/>
      <c r="B48" s="78" t="s">
        <v>699</v>
      </c>
      <c r="C48" s="73"/>
      <c r="D48" s="73" t="s">
        <v>786</v>
      </c>
      <c r="E48" s="73"/>
      <c r="F48" s="73"/>
      <c r="G48" s="73"/>
      <c r="H48" s="73"/>
      <c r="I48" s="73"/>
      <c r="J48" s="73"/>
      <c r="K48" s="73"/>
      <c r="L48" s="73"/>
      <c r="M48" s="73"/>
      <c r="N48" s="73"/>
      <c r="O48" s="73"/>
      <c r="P48" s="73"/>
      <c r="Q48" s="73"/>
      <c r="R48" s="73"/>
      <c r="S48" s="73"/>
    </row>
    <row r="49" spans="1:19" x14ac:dyDescent="0.2">
      <c r="A49" s="79"/>
      <c r="B49" s="78" t="s">
        <v>805</v>
      </c>
      <c r="C49" s="73"/>
      <c r="D49" s="73" t="s">
        <v>806</v>
      </c>
      <c r="E49" s="73"/>
      <c r="F49" s="73"/>
      <c r="G49" s="73"/>
      <c r="H49" s="73"/>
      <c r="I49" s="73"/>
      <c r="J49" s="73"/>
      <c r="K49" s="73"/>
      <c r="L49" s="73"/>
      <c r="M49" s="73"/>
      <c r="N49" s="73"/>
      <c r="O49" s="73"/>
      <c r="P49" s="73"/>
      <c r="Q49" s="73"/>
      <c r="R49" s="73"/>
      <c r="S49" s="73"/>
    </row>
    <row r="50" spans="1:19" x14ac:dyDescent="0.2">
      <c r="A50" s="73"/>
      <c r="B50" s="78"/>
      <c r="C50" s="75"/>
      <c r="D50" s="73"/>
      <c r="E50" s="73"/>
      <c r="F50" s="73"/>
      <c r="G50" s="73"/>
      <c r="H50" s="73"/>
      <c r="I50" s="73"/>
      <c r="J50" s="73"/>
      <c r="K50" s="73"/>
      <c r="L50" s="73"/>
      <c r="M50" s="73"/>
      <c r="N50" s="73"/>
      <c r="O50" s="73"/>
      <c r="P50" s="73"/>
      <c r="Q50" s="73"/>
      <c r="R50" s="73"/>
      <c r="S50" s="73"/>
    </row>
    <row r="51" spans="1:19" x14ac:dyDescent="0.2">
      <c r="A51" s="74" t="s">
        <v>510</v>
      </c>
      <c r="B51" s="75"/>
      <c r="C51" s="75"/>
      <c r="D51" s="73"/>
      <c r="E51" s="73"/>
      <c r="F51" s="73"/>
      <c r="G51" s="73"/>
      <c r="H51" s="73"/>
      <c r="I51" s="73"/>
      <c r="J51" s="73"/>
      <c r="K51" s="73"/>
      <c r="L51" s="73"/>
      <c r="M51" s="73"/>
      <c r="N51" s="73"/>
      <c r="O51" s="73"/>
      <c r="P51" s="73"/>
      <c r="Q51" s="73"/>
      <c r="R51" s="73"/>
      <c r="S51" s="73"/>
    </row>
    <row r="52" spans="1:19" x14ac:dyDescent="0.2">
      <c r="A52" s="73"/>
      <c r="B52" s="75" t="s">
        <v>431</v>
      </c>
      <c r="C52" s="73"/>
      <c r="D52" s="73" t="s">
        <v>811</v>
      </c>
      <c r="E52" s="73"/>
      <c r="F52" s="73"/>
      <c r="G52" s="73"/>
      <c r="H52" s="73"/>
      <c r="I52" s="73"/>
      <c r="J52" s="73"/>
      <c r="K52" s="73"/>
      <c r="L52" s="73"/>
      <c r="M52" s="73"/>
      <c r="N52" s="73"/>
      <c r="O52" s="73"/>
      <c r="P52" s="73"/>
      <c r="Q52" s="73"/>
      <c r="R52" s="73"/>
      <c r="S52" s="73"/>
    </row>
    <row r="53" spans="1:19" x14ac:dyDescent="0.2">
      <c r="A53" s="73"/>
      <c r="B53" s="75" t="s">
        <v>430</v>
      </c>
      <c r="C53" s="73"/>
      <c r="D53" s="73" t="s">
        <v>812</v>
      </c>
      <c r="E53" s="73"/>
      <c r="F53" s="73"/>
      <c r="G53" s="73"/>
      <c r="H53" s="73"/>
      <c r="I53" s="73"/>
      <c r="J53" s="73"/>
      <c r="K53" s="73"/>
      <c r="L53" s="73"/>
      <c r="M53" s="73"/>
      <c r="N53" s="73"/>
      <c r="O53" s="73"/>
      <c r="P53" s="73"/>
      <c r="Q53" s="73"/>
      <c r="R53" s="73"/>
      <c r="S53" s="73"/>
    </row>
    <row r="54" spans="1:19" x14ac:dyDescent="0.2">
      <c r="A54" s="73"/>
      <c r="B54" s="73"/>
      <c r="C54" s="73"/>
      <c r="D54" s="73"/>
      <c r="E54" s="73"/>
      <c r="F54" s="73"/>
      <c r="G54" s="73"/>
      <c r="H54" s="73"/>
      <c r="I54" s="73"/>
      <c r="J54" s="73"/>
      <c r="K54" s="73"/>
      <c r="L54" s="73"/>
      <c r="M54" s="73"/>
      <c r="N54" s="73"/>
      <c r="O54" s="73"/>
      <c r="P54" s="73"/>
      <c r="Q54" s="73"/>
      <c r="R54" s="73"/>
      <c r="S54" s="73"/>
    </row>
    <row r="55" spans="1:19" x14ac:dyDescent="0.2">
      <c r="A55" s="74" t="s">
        <v>461</v>
      </c>
      <c r="B55" s="73"/>
      <c r="C55" s="73"/>
      <c r="D55" s="73"/>
      <c r="E55" s="73"/>
      <c r="F55" s="73"/>
      <c r="G55" s="73"/>
      <c r="H55" s="73"/>
      <c r="I55" s="73"/>
      <c r="J55" s="73"/>
      <c r="K55" s="73"/>
      <c r="L55" s="73"/>
      <c r="M55" s="73"/>
      <c r="N55" s="73"/>
      <c r="O55" s="73"/>
      <c r="P55" s="73"/>
      <c r="Q55" s="73"/>
      <c r="R55" s="73"/>
      <c r="S55" s="73"/>
    </row>
    <row r="56" spans="1:19" x14ac:dyDescent="0.2">
      <c r="A56" s="73"/>
      <c r="B56" s="75" t="s">
        <v>508</v>
      </c>
      <c r="C56" s="73"/>
      <c r="D56" s="73" t="s">
        <v>398</v>
      </c>
      <c r="E56" s="73"/>
      <c r="F56" s="73"/>
      <c r="G56" s="73"/>
      <c r="H56" s="73"/>
      <c r="I56" s="73"/>
      <c r="J56" s="73"/>
      <c r="K56" s="73"/>
      <c r="L56" s="73"/>
      <c r="M56" s="73"/>
      <c r="N56" s="73"/>
      <c r="O56" s="73"/>
      <c r="P56" s="73"/>
      <c r="Q56" s="73"/>
      <c r="R56" s="73"/>
      <c r="S56" s="73"/>
    </row>
    <row r="57" spans="1:19" x14ac:dyDescent="0.2">
      <c r="A57" s="73"/>
      <c r="B57" s="75" t="s">
        <v>796</v>
      </c>
      <c r="C57" s="73"/>
      <c r="D57" s="73" t="s">
        <v>399</v>
      </c>
      <c r="E57" s="73"/>
      <c r="F57" s="73"/>
      <c r="G57" s="73"/>
      <c r="H57" s="73"/>
      <c r="I57" s="73"/>
      <c r="J57" s="73"/>
      <c r="K57" s="73"/>
      <c r="L57" s="73"/>
      <c r="M57" s="73"/>
      <c r="N57" s="73"/>
      <c r="O57" s="73"/>
      <c r="P57" s="73"/>
      <c r="Q57" s="73"/>
      <c r="R57" s="73"/>
      <c r="S57" s="73"/>
    </row>
    <row r="58" spans="1:19" x14ac:dyDescent="0.2">
      <c r="A58" s="73"/>
      <c r="B58" s="75" t="s">
        <v>800</v>
      </c>
      <c r="C58" s="73"/>
      <c r="D58" s="76" t="s">
        <v>813</v>
      </c>
      <c r="E58" s="73"/>
      <c r="F58" s="73"/>
      <c r="G58" s="73"/>
      <c r="H58" s="73"/>
      <c r="I58" s="73"/>
      <c r="J58" s="73"/>
      <c r="K58" s="73"/>
      <c r="L58" s="73"/>
      <c r="M58" s="73"/>
      <c r="N58" s="73"/>
      <c r="O58" s="73"/>
      <c r="P58" s="73"/>
      <c r="Q58" s="73"/>
      <c r="R58" s="73"/>
      <c r="S58" s="73"/>
    </row>
    <row r="59" spans="1:19" x14ac:dyDescent="0.2">
      <c r="A59" s="73"/>
      <c r="B59" s="75" t="s">
        <v>801</v>
      </c>
      <c r="C59" s="73"/>
      <c r="D59" s="76" t="s">
        <v>814</v>
      </c>
      <c r="E59" s="73"/>
      <c r="F59" s="73"/>
      <c r="G59" s="73"/>
      <c r="H59" s="73"/>
      <c r="I59" s="73"/>
      <c r="J59" s="73"/>
      <c r="K59" s="73"/>
      <c r="L59" s="73"/>
      <c r="M59" s="73"/>
      <c r="N59" s="73"/>
      <c r="O59" s="73"/>
      <c r="P59" s="73"/>
      <c r="Q59" s="73"/>
      <c r="R59" s="73"/>
      <c r="S59" s="73"/>
    </row>
    <row r="60" spans="1:19" ht="39.75" customHeight="1" x14ac:dyDescent="0.2">
      <c r="A60" s="73"/>
      <c r="B60" s="72" t="s">
        <v>656</v>
      </c>
      <c r="C60" s="76"/>
      <c r="D60" s="322" t="s">
        <v>402</v>
      </c>
      <c r="E60" s="322"/>
      <c r="F60" s="322"/>
      <c r="G60" s="322"/>
      <c r="H60" s="322"/>
      <c r="I60" s="322"/>
      <c r="J60" s="322"/>
      <c r="K60" s="322"/>
      <c r="L60" s="322"/>
      <c r="M60" s="322"/>
      <c r="N60" s="322"/>
      <c r="O60" s="322"/>
      <c r="P60" s="322"/>
      <c r="Q60" s="73"/>
      <c r="R60" s="73"/>
      <c r="S60" s="73"/>
    </row>
    <row r="61" spans="1:19" x14ac:dyDescent="0.2">
      <c r="A61" s="73"/>
      <c r="B61" s="75" t="s">
        <v>512</v>
      </c>
      <c r="C61" s="73"/>
      <c r="D61" s="73" t="s">
        <v>797</v>
      </c>
      <c r="E61" s="73"/>
      <c r="F61" s="73"/>
      <c r="G61" s="73"/>
      <c r="H61" s="73"/>
      <c r="I61" s="73"/>
      <c r="J61" s="73"/>
      <c r="K61" s="73"/>
      <c r="L61" s="73"/>
      <c r="M61" s="73"/>
      <c r="N61" s="73"/>
      <c r="O61" s="73"/>
      <c r="P61" s="73"/>
      <c r="Q61" s="73"/>
      <c r="R61" s="73"/>
      <c r="S61" s="73"/>
    </row>
    <row r="62" spans="1:19" x14ac:dyDescent="0.2">
      <c r="A62" s="73"/>
      <c r="B62" s="75"/>
      <c r="C62" s="73"/>
      <c r="D62" s="73"/>
      <c r="E62" s="73"/>
      <c r="F62" s="73"/>
      <c r="G62" s="73"/>
      <c r="H62" s="73"/>
      <c r="I62" s="73"/>
      <c r="J62" s="73"/>
      <c r="K62" s="73"/>
      <c r="L62" s="73"/>
      <c r="M62" s="73"/>
      <c r="N62" s="73"/>
      <c r="O62" s="73"/>
      <c r="P62" s="73"/>
      <c r="Q62" s="73"/>
      <c r="R62" s="73"/>
      <c r="S62" s="73"/>
    </row>
    <row r="63" spans="1:19" x14ac:dyDescent="0.2">
      <c r="A63" s="74" t="s">
        <v>576</v>
      </c>
      <c r="B63" s="73"/>
      <c r="C63" s="73"/>
      <c r="D63" s="73"/>
      <c r="E63" s="73"/>
      <c r="F63" s="73"/>
      <c r="G63" s="73"/>
      <c r="H63" s="73"/>
      <c r="I63" s="73"/>
      <c r="J63" s="73"/>
      <c r="K63" s="73"/>
      <c r="L63" s="73"/>
      <c r="M63" s="73"/>
      <c r="N63" s="73"/>
      <c r="O63" s="73"/>
      <c r="P63" s="73"/>
      <c r="Q63" s="73"/>
      <c r="R63" s="73"/>
      <c r="S63" s="73"/>
    </row>
    <row r="64" spans="1:19" x14ac:dyDescent="0.2">
      <c r="A64" s="73"/>
      <c r="B64" s="46" t="s">
        <v>787</v>
      </c>
      <c r="C64" s="73"/>
      <c r="D64" s="73" t="s">
        <v>21</v>
      </c>
      <c r="E64" s="73"/>
      <c r="F64" s="73"/>
      <c r="G64" s="73"/>
      <c r="H64" s="73"/>
      <c r="I64" s="73"/>
      <c r="J64" s="73"/>
      <c r="K64" s="73"/>
      <c r="L64" s="73"/>
      <c r="M64" s="73"/>
      <c r="N64" s="73"/>
      <c r="O64" s="73"/>
      <c r="P64" s="73"/>
      <c r="Q64" s="73"/>
      <c r="R64" s="73"/>
      <c r="S64" s="73"/>
    </row>
    <row r="65" spans="1:19" x14ac:dyDescent="0.2">
      <c r="A65" s="73"/>
      <c r="B65" s="46" t="s">
        <v>788</v>
      </c>
      <c r="C65" s="73"/>
      <c r="D65" s="73" t="s">
        <v>397</v>
      </c>
      <c r="E65" s="73"/>
      <c r="F65" s="73"/>
      <c r="G65" s="73"/>
      <c r="H65" s="73"/>
      <c r="I65" s="73"/>
      <c r="J65" s="73"/>
      <c r="K65" s="73"/>
      <c r="L65" s="73"/>
      <c r="M65" s="73"/>
      <c r="N65" s="73"/>
      <c r="O65" s="73"/>
      <c r="P65" s="73"/>
      <c r="Q65" s="73"/>
      <c r="R65" s="73"/>
      <c r="S65" s="73"/>
    </row>
    <row r="66" spans="1:19" x14ac:dyDescent="0.2">
      <c r="A66" s="73"/>
      <c r="B66" s="46" t="s">
        <v>578</v>
      </c>
      <c r="C66" s="73"/>
      <c r="D66" s="73" t="s">
        <v>432</v>
      </c>
      <c r="E66" s="73"/>
      <c r="F66" s="73"/>
      <c r="G66" s="73"/>
      <c r="H66" s="73"/>
      <c r="I66" s="73"/>
      <c r="J66" s="73"/>
      <c r="K66" s="73"/>
      <c r="L66" s="73"/>
      <c r="M66" s="73"/>
      <c r="N66" s="73"/>
      <c r="O66" s="73"/>
      <c r="P66" s="73"/>
      <c r="Q66" s="73"/>
      <c r="R66" s="73"/>
      <c r="S66" s="73"/>
    </row>
    <row r="67" spans="1:19" x14ac:dyDescent="0.2">
      <c r="A67" s="73"/>
      <c r="B67" s="75" t="s">
        <v>579</v>
      </c>
      <c r="C67" s="73"/>
      <c r="D67" s="73" t="s">
        <v>789</v>
      </c>
      <c r="E67" s="73"/>
      <c r="F67" s="73"/>
      <c r="G67" s="73"/>
      <c r="H67" s="73"/>
      <c r="I67" s="73"/>
      <c r="J67" s="73"/>
      <c r="K67" s="73"/>
      <c r="L67" s="73"/>
      <c r="M67" s="73"/>
      <c r="N67" s="73"/>
      <c r="O67" s="73"/>
      <c r="P67" s="73"/>
      <c r="Q67" s="73"/>
      <c r="R67" s="73"/>
      <c r="S67" s="73"/>
    </row>
    <row r="68" spans="1:19" x14ac:dyDescent="0.2">
      <c r="A68" s="73"/>
      <c r="B68" s="75" t="s">
        <v>580</v>
      </c>
      <c r="C68" s="73"/>
      <c r="D68" s="73" t="s">
        <v>795</v>
      </c>
      <c r="E68" s="73"/>
      <c r="F68" s="73"/>
      <c r="G68" s="73"/>
      <c r="H68" s="73"/>
      <c r="I68" s="73"/>
      <c r="J68" s="73"/>
      <c r="K68" s="73"/>
      <c r="L68" s="73"/>
      <c r="M68" s="73"/>
      <c r="N68" s="73"/>
      <c r="O68" s="73"/>
      <c r="P68" s="73"/>
      <c r="Q68" s="73"/>
      <c r="R68" s="73"/>
      <c r="S68" s="73"/>
    </row>
    <row r="69" spans="1:19" x14ac:dyDescent="0.2">
      <c r="B69" s="31"/>
    </row>
    <row r="70" spans="1:19" x14ac:dyDescent="0.2">
      <c r="A70" s="30" t="s">
        <v>571</v>
      </c>
      <c r="B70" s="31" t="s">
        <v>572</v>
      </c>
      <c r="D70" t="s">
        <v>386</v>
      </c>
    </row>
    <row r="71" spans="1:19" x14ac:dyDescent="0.2">
      <c r="B71" s="31" t="s">
        <v>574</v>
      </c>
      <c r="D71" t="s">
        <v>756</v>
      </c>
    </row>
    <row r="72" spans="1:19" x14ac:dyDescent="0.2">
      <c r="B72" s="31" t="s">
        <v>573</v>
      </c>
      <c r="D72" t="s">
        <v>757</v>
      </c>
    </row>
    <row r="73" spans="1:19" x14ac:dyDescent="0.2">
      <c r="B73" s="31" t="s">
        <v>12</v>
      </c>
      <c r="D73" t="s">
        <v>387</v>
      </c>
    </row>
    <row r="75" spans="1:19" ht="18.75" x14ac:dyDescent="0.3">
      <c r="A75" s="23" t="s">
        <v>518</v>
      </c>
    </row>
    <row r="76" spans="1:19" ht="13.5" thickBot="1" x14ac:dyDescent="0.25"/>
    <row r="77" spans="1:19" ht="19.5" customHeight="1" thickBot="1" x14ac:dyDescent="0.25">
      <c r="A77" s="32" t="s">
        <v>540</v>
      </c>
      <c r="B77" s="26" t="s">
        <v>13</v>
      </c>
      <c r="C77" s="24"/>
      <c r="D77" s="24"/>
      <c r="E77" s="24"/>
      <c r="F77" s="24"/>
      <c r="G77" s="24"/>
      <c r="H77" s="24"/>
      <c r="I77" s="25"/>
    </row>
    <row r="78" spans="1:19" x14ac:dyDescent="0.2">
      <c r="A78" s="32"/>
    </row>
    <row r="79" spans="1:19" ht="93" customHeight="1" x14ac:dyDescent="0.2">
      <c r="A79" s="67" t="s">
        <v>539</v>
      </c>
      <c r="B79" s="323" t="str">
        <f>CONCATENATE($D$56," at ",$D$27,", for ",$D$36, " and settled using ", $D$52,", quoted in ",$D$73, " per ", $D$64)</f>
        <v>An agreement whereby a floating price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and settled using the arithmetic average of the daily official settlement prices for the prompt month natural gas contract on the International Petroleum Exchange (IPE), quoted in pence, equal to 1/100 of a Pound Sterling, per therm, being the imperial measurement for a quantity of gas, equivalent to 100,000 Btu</v>
      </c>
      <c r="C79" s="323"/>
      <c r="D79" s="323"/>
      <c r="E79" s="323"/>
      <c r="F79" s="323"/>
      <c r="G79" s="323"/>
      <c r="H79" s="323"/>
      <c r="I79" s="323"/>
      <c r="J79" s="323"/>
      <c r="K79" s="323"/>
    </row>
    <row r="80" spans="1:19" ht="13.5" thickBot="1" x14ac:dyDescent="0.25">
      <c r="A80" s="32"/>
    </row>
    <row r="81" spans="1:11" ht="16.5" customHeight="1" thickBot="1" x14ac:dyDescent="0.25">
      <c r="A81" s="32" t="s">
        <v>540</v>
      </c>
      <c r="B81" s="26" t="s">
        <v>14</v>
      </c>
      <c r="C81" s="24"/>
      <c r="D81" s="24"/>
      <c r="E81" s="24"/>
      <c r="F81" s="24"/>
      <c r="G81" s="24"/>
      <c r="H81" s="24"/>
      <c r="I81" s="25"/>
    </row>
    <row r="82" spans="1:11" x14ac:dyDescent="0.2">
      <c r="A82" s="32"/>
    </row>
    <row r="83" spans="1:11" ht="104.25" customHeight="1" x14ac:dyDescent="0.2">
      <c r="A83" s="67" t="s">
        <v>539</v>
      </c>
      <c r="B83" s="323" t="str">
        <f>CONCATENATE($D$58, " at ",$D$27,", for ",$D$36, ", and settled using ", $D$52,", at a strike of ", $Q$6, " quoted in ",$D$73, " per ", $D$64,".")</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and settled using the arithmetic average of the daily official settlement prices for the prompt month natural gas contract on the International Petroleum Exchange (IPE), at a strike of XXX quoted in pence, equal to 1/100 of a Pound Sterling, per therm, being the imperial measurement for a quantity of gas, equivalent to 100,000 Btu.</v>
      </c>
      <c r="C83" s="323"/>
      <c r="D83" s="323"/>
      <c r="E83" s="323"/>
      <c r="F83" s="323"/>
      <c r="G83" s="323"/>
      <c r="H83" s="323"/>
      <c r="I83" s="323"/>
      <c r="J83" s="323"/>
      <c r="K83" s="323"/>
    </row>
    <row r="84" spans="1:11" ht="13.5" thickBot="1" x14ac:dyDescent="0.25">
      <c r="A84" s="32"/>
    </row>
    <row r="85" spans="1:11" ht="16.5" customHeight="1" thickBot="1" x14ac:dyDescent="0.25">
      <c r="A85" s="32" t="s">
        <v>540</v>
      </c>
      <c r="B85" s="26" t="s">
        <v>15</v>
      </c>
      <c r="C85" s="24"/>
      <c r="D85" s="24"/>
      <c r="E85" s="24"/>
      <c r="F85" s="24"/>
      <c r="G85" s="24"/>
      <c r="H85" s="24"/>
      <c r="I85" s="25"/>
    </row>
    <row r="86" spans="1:11" x14ac:dyDescent="0.2">
      <c r="A86" s="32"/>
      <c r="B86" s="40"/>
      <c r="C86" s="27"/>
      <c r="D86" s="27"/>
      <c r="E86" s="27"/>
      <c r="F86" s="27"/>
      <c r="G86" s="27"/>
      <c r="H86" s="27"/>
      <c r="I86" s="27"/>
    </row>
    <row r="87" spans="1:11" ht="48.75" customHeight="1" x14ac:dyDescent="0.2">
      <c r="A87" s="67" t="s">
        <v>539</v>
      </c>
      <c r="B87" s="323" t="str">
        <f>CONCATENATE(D57," at ",D29,", for ",D45, ", quoted in ",D71, " per ", 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today to 06:00 hrs tomorrow, quoted in Pounds Sterling per million of British thermal units.</v>
      </c>
      <c r="C87" s="323"/>
      <c r="D87" s="323"/>
      <c r="E87" s="323"/>
      <c r="F87" s="323"/>
      <c r="G87" s="323"/>
      <c r="H87" s="323"/>
      <c r="I87" s="323"/>
      <c r="J87" s="323"/>
      <c r="K87" s="323"/>
    </row>
    <row r="88" spans="1:11" ht="13.5" thickBot="1" x14ac:dyDescent="0.25">
      <c r="A88" s="32"/>
      <c r="B88" s="40"/>
      <c r="C88" s="27"/>
      <c r="D88" s="27"/>
      <c r="E88" s="27"/>
      <c r="F88" s="27"/>
      <c r="G88" s="27"/>
      <c r="H88" s="27"/>
      <c r="I88" s="27"/>
    </row>
    <row r="89" spans="1:11" ht="15" customHeight="1" thickBot="1" x14ac:dyDescent="0.25">
      <c r="A89" s="32" t="s">
        <v>540</v>
      </c>
      <c r="B89" s="26" t="s">
        <v>16</v>
      </c>
      <c r="C89" s="24"/>
      <c r="D89" s="24"/>
      <c r="E89" s="24"/>
      <c r="F89" s="24"/>
      <c r="G89" s="24"/>
      <c r="H89" s="24"/>
      <c r="I89" s="25"/>
    </row>
    <row r="90" spans="1:11" x14ac:dyDescent="0.2">
      <c r="A90" s="32"/>
      <c r="C90" s="27"/>
      <c r="D90" s="27"/>
      <c r="E90" s="27"/>
      <c r="F90" s="27"/>
      <c r="G90" s="27"/>
      <c r="H90" s="27"/>
      <c r="I90" s="27"/>
    </row>
    <row r="91" spans="1:11" ht="115.5" customHeight="1" x14ac:dyDescent="0.2">
      <c r="A91" s="67" t="s">
        <v>539</v>
      </c>
      <c r="B91" s="323" t="str">
        <f>CONCATENATE(D60,", or ",O12, ", at ", D29,", for ",D48, ", quoted in ",D73, " per ", D64,".")</f>
        <v>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or 140/90, at the beach system entry point connecting the Bacton terminal to the NTS  (National Transmission System - the main pipeline system operated by Transco for Natural Gas), for a period from 06:00 hrs of the 1st Day of the next Calendar Month to 06:00 hrs of the 1st Day of the following Calendar Month, quoted in pence, equal to 1/100 of a Pound Sterling, per therm, being the imperial measurement for a quantity of gas, equivalent to 100,000 Btu.</v>
      </c>
      <c r="C91" s="323"/>
      <c r="D91" s="323"/>
      <c r="E91" s="323"/>
      <c r="F91" s="323"/>
      <c r="G91" s="323"/>
      <c r="H91" s="323"/>
      <c r="I91" s="323"/>
      <c r="J91" s="323"/>
      <c r="K91" s="323"/>
    </row>
    <row r="92" spans="1:11" ht="13.5" thickBot="1" x14ac:dyDescent="0.25">
      <c r="A92" s="32"/>
      <c r="B92" s="29"/>
      <c r="C92" s="27"/>
      <c r="D92" s="27"/>
      <c r="E92" s="27"/>
      <c r="F92" s="27"/>
      <c r="G92" s="27"/>
      <c r="H92" s="27"/>
      <c r="I92" s="27"/>
    </row>
    <row r="93" spans="1:11" ht="18" customHeight="1" thickBot="1" x14ac:dyDescent="0.25">
      <c r="A93" s="32" t="s">
        <v>540</v>
      </c>
      <c r="B93" s="26" t="s">
        <v>22</v>
      </c>
      <c r="C93" s="24"/>
      <c r="D93" s="24"/>
      <c r="E93" s="24"/>
      <c r="F93" s="24"/>
      <c r="G93" s="24"/>
      <c r="H93" s="24"/>
      <c r="I93" s="25"/>
    </row>
    <row r="94" spans="1:11" x14ac:dyDescent="0.2">
      <c r="A94" s="32"/>
    </row>
    <row r="95" spans="1:11" ht="90.75" customHeight="1" x14ac:dyDescent="0.2">
      <c r="A95" s="67" t="s">
        <v>539</v>
      </c>
      <c r="B95" s="323" t="str">
        <f>CONCATENATE(D59," at ",D27,", for ",D41, ", at a strike of ", S12, " quoted in ",D73, " per ", D64)</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1st October  to 06:00 hrs 1st October on the following year, at a strike of 12 quoted in pence, equal to 1/100 of a Pound Sterling, per therm, being the imperial measurement for a quantity of gas, equivalent to 100,000 Btu</v>
      </c>
      <c r="C95" s="323"/>
      <c r="D95" s="323"/>
      <c r="E95" s="323"/>
      <c r="F95" s="323"/>
      <c r="G95" s="323"/>
      <c r="H95" s="323"/>
      <c r="I95" s="323"/>
      <c r="J95" s="323"/>
      <c r="K95" s="323"/>
    </row>
  </sheetData>
  <mergeCells count="7">
    <mergeCell ref="D27:R27"/>
    <mergeCell ref="B91:K91"/>
    <mergeCell ref="B95:K95"/>
    <mergeCell ref="D60:P60"/>
    <mergeCell ref="B79:K79"/>
    <mergeCell ref="B83:K83"/>
    <mergeCell ref="B87:K87"/>
  </mergeCells>
  <pageMargins left="0.36" right="0.28000000000000003" top="0.36" bottom="0.35" header="0.24" footer="0.23"/>
  <pageSetup paperSize="9" scale="5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417"/>
  <sheetViews>
    <sheetView tabSelected="1" workbookViewId="0">
      <pane ySplit="2" topLeftCell="A334" activePane="bottomLeft" state="frozen"/>
      <selection pane="bottomLeft" activeCell="G335" sqref="G335"/>
    </sheetView>
  </sheetViews>
  <sheetFormatPr defaultRowHeight="12.75" x14ac:dyDescent="0.2"/>
  <cols>
    <col min="1" max="1" width="13.7109375" style="172" customWidth="1"/>
    <col min="2" max="2" width="12.7109375" style="125" customWidth="1"/>
    <col min="3" max="3" width="10.42578125" style="125" customWidth="1"/>
    <col min="4" max="4" width="14.28515625" style="125" customWidth="1"/>
    <col min="5" max="5" width="10.28515625" style="125" customWidth="1"/>
    <col min="6" max="6" width="9.85546875" style="125" customWidth="1"/>
    <col min="7" max="7" width="18.85546875" style="125" customWidth="1"/>
    <col min="8" max="8" width="11.5703125" style="125" customWidth="1"/>
    <col min="9" max="9" width="10.7109375" style="125" customWidth="1"/>
    <col min="10" max="10" width="14.85546875" style="125" customWidth="1"/>
    <col min="11" max="11" width="14.42578125" style="125" customWidth="1"/>
    <col min="12" max="12" width="9.140625" style="125"/>
    <col min="13" max="13" width="112.5703125" style="118" customWidth="1"/>
    <col min="14" max="55" width="9.140625" style="163"/>
    <col min="56" max="16384" width="9.140625" style="125"/>
  </cols>
  <sheetData>
    <row r="1" spans="1:55" customFormat="1" ht="18.75" x14ac:dyDescent="0.2">
      <c r="A1" s="174" t="s">
        <v>125</v>
      </c>
      <c r="M1" s="118"/>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row>
    <row r="2" spans="1:55" s="173" customFormat="1" ht="28.5" customHeight="1" x14ac:dyDescent="0.2">
      <c r="A2" s="302" t="s">
        <v>161</v>
      </c>
      <c r="B2" s="302" t="s">
        <v>208</v>
      </c>
      <c r="C2" s="303" t="s">
        <v>209</v>
      </c>
      <c r="D2" s="302" t="s">
        <v>210</v>
      </c>
      <c r="E2" s="304" t="s">
        <v>478</v>
      </c>
      <c r="F2" s="304" t="s">
        <v>536</v>
      </c>
      <c r="G2" s="304" t="s">
        <v>474</v>
      </c>
      <c r="H2" s="305" t="s">
        <v>142</v>
      </c>
      <c r="I2" s="304" t="s">
        <v>211</v>
      </c>
      <c r="J2" s="304" t="s">
        <v>542</v>
      </c>
      <c r="K2" s="306" t="s">
        <v>571</v>
      </c>
      <c r="L2" s="304" t="s">
        <v>576</v>
      </c>
      <c r="M2" s="304" t="s">
        <v>84</v>
      </c>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row>
    <row r="3" spans="1:55" s="157" customFormat="1" ht="84.75" customHeight="1" x14ac:dyDescent="0.2">
      <c r="A3" s="307" t="s">
        <v>162</v>
      </c>
      <c r="B3" s="155" t="s">
        <v>218</v>
      </c>
      <c r="C3" s="154" t="s">
        <v>519</v>
      </c>
      <c r="D3" s="196" t="s">
        <v>508</v>
      </c>
      <c r="E3" s="151" t="s">
        <v>309</v>
      </c>
      <c r="F3" s="127" t="s">
        <v>309</v>
      </c>
      <c r="G3" s="197" t="s">
        <v>143</v>
      </c>
      <c r="H3" s="156" t="s">
        <v>145</v>
      </c>
      <c r="I3" s="151" t="s">
        <v>309</v>
      </c>
      <c r="J3" s="151" t="s">
        <v>309</v>
      </c>
      <c r="K3" s="180" t="s">
        <v>87</v>
      </c>
      <c r="L3" s="171" t="s">
        <v>82</v>
      </c>
      <c r="M3" s="146" t="str">
        <f>CONCATENATE(UKGas!$D56," at ",UKGas!$D$27,", for ",UKGas!$D$36, " and settled using ", UKGas!$D$52,", quoted in ",UKGas!$D$73, " per ", UKGas!$D$64,".")</f>
        <v>An agreement whereby a floating price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and settled using the arithmetic average of the daily official settlement prices for the prompt month natural gas contract on the International Petroleum Exchange (IPE), quoted in pence, equal to 1/100 of a Pound Sterling, per therm, being the imperial measurement for a quantity of gas, equivalent to 100,000 Btu.</v>
      </c>
      <c r="N3" s="163"/>
      <c r="O3" s="163"/>
      <c r="P3" s="163"/>
      <c r="Q3" s="163"/>
      <c r="R3" s="163"/>
      <c r="S3" s="163"/>
      <c r="T3" s="163"/>
      <c r="U3" s="163"/>
      <c r="V3" s="163"/>
      <c r="W3" s="200"/>
      <c r="X3" s="200"/>
      <c r="Y3" s="200"/>
      <c r="Z3" s="200"/>
      <c r="AA3" s="200"/>
      <c r="AB3" s="200"/>
      <c r="AC3" s="200"/>
      <c r="AD3" s="200"/>
      <c r="AE3" s="200"/>
      <c r="AF3" s="200"/>
      <c r="AG3" s="200"/>
      <c r="AH3" s="200"/>
      <c r="AI3" s="200"/>
      <c r="AJ3" s="200"/>
      <c r="AK3" s="200"/>
      <c r="AL3" s="200"/>
      <c r="AM3" s="200"/>
      <c r="AN3" s="200"/>
      <c r="AO3" s="200"/>
      <c r="AP3" s="200"/>
      <c r="AQ3" s="200"/>
      <c r="AR3" s="200"/>
      <c r="AS3" s="200"/>
      <c r="AT3" s="200"/>
      <c r="AU3" s="200"/>
      <c r="AV3" s="200"/>
      <c r="AW3" s="200"/>
      <c r="AX3" s="200"/>
      <c r="AY3" s="200"/>
      <c r="AZ3" s="200"/>
      <c r="BA3" s="200"/>
      <c r="BB3" s="200"/>
      <c r="BC3" s="200"/>
    </row>
    <row r="4" spans="1:55" s="157" customFormat="1" ht="72.75" customHeight="1" x14ac:dyDescent="0.2">
      <c r="A4" s="171" t="s">
        <v>162</v>
      </c>
      <c r="B4" s="151" t="s">
        <v>218</v>
      </c>
      <c r="C4" s="156" t="s">
        <v>519</v>
      </c>
      <c r="D4" s="180" t="s">
        <v>508</v>
      </c>
      <c r="E4" s="151" t="s">
        <v>309</v>
      </c>
      <c r="F4" s="127" t="s">
        <v>309</v>
      </c>
      <c r="G4" s="198" t="s">
        <v>144</v>
      </c>
      <c r="H4" s="156" t="s">
        <v>145</v>
      </c>
      <c r="I4" s="151" t="s">
        <v>309</v>
      </c>
      <c r="J4" s="151" t="s">
        <v>309</v>
      </c>
      <c r="K4" s="194" t="s">
        <v>89</v>
      </c>
      <c r="L4" s="151" t="s">
        <v>83</v>
      </c>
      <c r="M4" s="146" t="str">
        <f>CONCATENATE(UKGas!$D57," at ",UKGas!$D$27,", for ",UKGas!$D$37, " and settled using ", UKGas!$D$52,", quoted in ",UKGas!$D$70,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1st January to 06:00 hrs 1st April and settled using the arithmetic average of the daily official settlement prices for the prompt month natural gas contract on the International Petroleum Exchange (IPE), quoted in United States Dollars per million of British thermal units.</v>
      </c>
      <c r="N4" s="163"/>
      <c r="O4" s="163"/>
      <c r="P4" s="163"/>
      <c r="Q4" s="163"/>
      <c r="R4" s="163"/>
      <c r="S4" s="163"/>
      <c r="T4" s="163"/>
      <c r="U4" s="163"/>
      <c r="V4" s="163"/>
      <c r="W4" s="200"/>
      <c r="X4" s="200"/>
      <c r="Y4" s="200"/>
      <c r="Z4" s="200"/>
      <c r="AA4" s="200"/>
      <c r="AB4" s="200"/>
      <c r="AC4" s="200"/>
      <c r="AD4" s="200"/>
      <c r="AE4" s="200"/>
      <c r="AF4" s="200"/>
      <c r="AG4" s="200"/>
      <c r="AH4" s="200"/>
      <c r="AI4" s="200"/>
      <c r="AJ4" s="200"/>
      <c r="AK4" s="200"/>
      <c r="AL4" s="200"/>
      <c r="AM4" s="200"/>
      <c r="AN4" s="200"/>
      <c r="AO4" s="200"/>
      <c r="AP4" s="200"/>
      <c r="AQ4" s="200"/>
      <c r="AR4" s="200"/>
      <c r="AS4" s="200"/>
      <c r="AT4" s="200"/>
      <c r="AU4" s="200"/>
      <c r="AV4" s="200"/>
      <c r="AW4" s="200"/>
      <c r="AX4" s="200"/>
      <c r="AY4" s="200"/>
      <c r="AZ4" s="200"/>
      <c r="BA4" s="200"/>
      <c r="BB4" s="200"/>
      <c r="BC4" s="200"/>
    </row>
    <row r="5" spans="1:55" s="157" customFormat="1" ht="96.75" customHeight="1" x14ac:dyDescent="0.2">
      <c r="A5" s="171" t="s">
        <v>162</v>
      </c>
      <c r="B5" s="151" t="s">
        <v>218</v>
      </c>
      <c r="C5" s="156" t="s">
        <v>519</v>
      </c>
      <c r="D5" s="180" t="s">
        <v>508</v>
      </c>
      <c r="E5" s="151" t="s">
        <v>309</v>
      </c>
      <c r="F5" s="127" t="s">
        <v>309</v>
      </c>
      <c r="G5" s="198" t="s">
        <v>86</v>
      </c>
      <c r="H5" s="156" t="s">
        <v>145</v>
      </c>
      <c r="I5" s="151" t="s">
        <v>309</v>
      </c>
      <c r="J5" s="151" t="s">
        <v>309</v>
      </c>
      <c r="K5" s="180" t="s">
        <v>90</v>
      </c>
      <c r="L5" s="151" t="s">
        <v>85</v>
      </c>
      <c r="M5" s="146" t="str">
        <f>CONCATENATE(UKGas!$D58," at ",UKGas!$D$27,", for ",UKGas!$D$41, " and settled using ", UKGas!$D$52,", quoted in ",UKGas!$D$71, " per ", UKGas!$D$67,".")</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1st October  to 06:00 hrs 1st October on the following year and settled using the arithmetic average of the daily official settlement prices for the prompt month natural gas contract on the International Petroleum Exchange (IPE), quoted in Pounds Sterling per electric energy equivalent to the power of one kilowatt (1000 watts) operating for one hour.</v>
      </c>
      <c r="N5" s="200"/>
      <c r="O5" s="200"/>
      <c r="P5" s="200"/>
      <c r="Q5" s="200"/>
      <c r="R5" s="200"/>
      <c r="S5" s="200"/>
      <c r="T5" s="200"/>
      <c r="U5" s="200"/>
      <c r="V5" s="200"/>
      <c r="W5" s="200"/>
      <c r="X5" s="200"/>
      <c r="Y5" s="200"/>
      <c r="Z5" s="200"/>
      <c r="AA5" s="200"/>
      <c r="AB5" s="200"/>
      <c r="AC5" s="200"/>
      <c r="AD5" s="200"/>
      <c r="AE5" s="200"/>
      <c r="AF5" s="200"/>
      <c r="AG5" s="200"/>
      <c r="AH5" s="200"/>
      <c r="AI5" s="200"/>
      <c r="AJ5" s="200"/>
      <c r="AK5" s="200"/>
      <c r="AL5" s="200"/>
      <c r="AM5" s="200"/>
      <c r="AN5" s="200"/>
      <c r="AO5" s="200"/>
      <c r="AP5" s="200"/>
      <c r="AQ5" s="200"/>
      <c r="AR5" s="200"/>
      <c r="AS5" s="200"/>
      <c r="AT5" s="200"/>
      <c r="AU5" s="200"/>
      <c r="AV5" s="200"/>
      <c r="AW5" s="200"/>
      <c r="AX5" s="200"/>
      <c r="AY5" s="200"/>
      <c r="AZ5" s="200"/>
      <c r="BA5" s="200"/>
      <c r="BB5" s="200"/>
      <c r="BC5" s="200"/>
    </row>
    <row r="6" spans="1:55" s="157" customFormat="1" ht="83.25" customHeight="1" x14ac:dyDescent="0.2">
      <c r="A6" s="246" t="s">
        <v>162</v>
      </c>
      <c r="B6" s="165" t="s">
        <v>218</v>
      </c>
      <c r="C6" s="164" t="s">
        <v>519</v>
      </c>
      <c r="D6" s="181" t="s">
        <v>508</v>
      </c>
      <c r="E6" s="165" t="s">
        <v>309</v>
      </c>
      <c r="F6" s="216" t="s">
        <v>309</v>
      </c>
      <c r="G6" s="199" t="s">
        <v>29</v>
      </c>
      <c r="H6" s="164" t="s">
        <v>145</v>
      </c>
      <c r="I6" s="165" t="s">
        <v>309</v>
      </c>
      <c r="J6" s="165" t="s">
        <v>309</v>
      </c>
      <c r="K6" s="181" t="s">
        <v>91</v>
      </c>
      <c r="L6" s="181" t="s">
        <v>88</v>
      </c>
      <c r="M6" s="175" t="str">
        <f>CONCATENATE(UKGas!$D59," at ",UKGas!$D$27,", for ",UKGas!$D$42, " and settled using ", UKGas!$D$52,", quoted in ",UKGas!$D$72, " per ", UKGas!$D$68,".")</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1st January to 06:00 hrs 1st January on the following year and settled using the arithmetic average of the daily official settlement prices for the prompt month natural gas contract on the International Petroleum Exchange (IPE), quoted in EUROs per one billion joules, approximately equivalent to 948,000 Btu.</v>
      </c>
      <c r="N6" s="200"/>
      <c r="O6" s="200"/>
      <c r="P6" s="200"/>
      <c r="Q6" s="200"/>
      <c r="R6" s="200"/>
      <c r="S6" s="200"/>
      <c r="T6" s="200"/>
      <c r="U6" s="200"/>
      <c r="V6" s="200"/>
      <c r="W6" s="200"/>
      <c r="X6" s="200"/>
      <c r="Y6" s="200"/>
      <c r="Z6" s="200"/>
      <c r="AA6" s="200"/>
      <c r="AB6" s="200"/>
      <c r="AC6" s="200"/>
      <c r="AD6" s="200"/>
      <c r="AE6" s="200"/>
      <c r="AF6" s="200"/>
      <c r="AG6" s="200"/>
      <c r="AH6" s="200"/>
      <c r="AI6" s="200"/>
      <c r="AJ6" s="200"/>
      <c r="AK6" s="200"/>
      <c r="AL6" s="200"/>
      <c r="AM6" s="200"/>
      <c r="AN6" s="200"/>
      <c r="AO6" s="200"/>
      <c r="AP6" s="200"/>
      <c r="AQ6" s="200"/>
      <c r="AR6" s="200"/>
      <c r="AS6" s="200"/>
      <c r="AT6" s="200"/>
      <c r="AU6" s="200"/>
      <c r="AV6" s="200"/>
      <c r="AW6" s="200"/>
      <c r="AX6" s="200"/>
      <c r="AY6" s="200"/>
      <c r="AZ6" s="200"/>
      <c r="BA6" s="200"/>
      <c r="BB6" s="200"/>
      <c r="BC6" s="200"/>
    </row>
    <row r="7" spans="1:55" s="157" customFormat="1" ht="98.25" customHeight="1" x14ac:dyDescent="0.2">
      <c r="A7" s="171" t="s">
        <v>162</v>
      </c>
      <c r="B7" s="151" t="s">
        <v>218</v>
      </c>
      <c r="C7" s="156" t="s">
        <v>519</v>
      </c>
      <c r="D7" s="151" t="s">
        <v>509</v>
      </c>
      <c r="E7" s="151" t="s">
        <v>92</v>
      </c>
      <c r="F7" s="127" t="s">
        <v>309</v>
      </c>
      <c r="G7" s="176" t="s">
        <v>143</v>
      </c>
      <c r="H7" s="156" t="s">
        <v>145</v>
      </c>
      <c r="I7" s="151" t="s">
        <v>309</v>
      </c>
      <c r="J7" s="151" t="s">
        <v>309</v>
      </c>
      <c r="K7" s="181" t="s">
        <v>87</v>
      </c>
      <c r="L7" s="195" t="s">
        <v>82</v>
      </c>
      <c r="M7" s="175" t="str">
        <f>CONCATENATE(UKGas!$D$58, " at ",UKGas!$D$27,", for ",UKGas!$D$36, ", and settled using ", UKGas!$D$52,", at a strike of ", UKGas!$Q$6, " quoted in ",UKGas!$D$73, " per ", UKGas!$D$64,".")</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and settled using the arithmetic average of the daily official settlement prices for the prompt month natural gas contract on the International Petroleum Exchange (IPE), at a strike of XXX quoted in pence, equal to 1/100 of a Pound Sterling, per therm, being the imperial measurement for a quantity of gas, equivalent to 100,000 Btu.</v>
      </c>
      <c r="N7" s="163"/>
      <c r="O7" s="163"/>
      <c r="P7" s="163"/>
      <c r="Q7" s="163"/>
      <c r="R7" s="163"/>
      <c r="S7" s="163"/>
      <c r="T7" s="163"/>
      <c r="U7" s="163"/>
      <c r="V7" s="163"/>
      <c r="W7" s="200"/>
      <c r="X7" s="200"/>
      <c r="Y7" s="200"/>
      <c r="Z7" s="200"/>
      <c r="AA7" s="200"/>
      <c r="AB7" s="200"/>
      <c r="AC7" s="200"/>
      <c r="AD7" s="200"/>
      <c r="AE7" s="200"/>
      <c r="AF7" s="200"/>
      <c r="AG7" s="200"/>
      <c r="AH7" s="200"/>
      <c r="AI7" s="200"/>
      <c r="AJ7" s="200"/>
      <c r="AK7" s="200"/>
      <c r="AL7" s="200"/>
      <c r="AM7" s="200"/>
      <c r="AN7" s="200"/>
      <c r="AO7" s="200"/>
      <c r="AP7" s="200"/>
      <c r="AQ7" s="200"/>
      <c r="AR7" s="200"/>
      <c r="AS7" s="200"/>
      <c r="AT7" s="200"/>
      <c r="AU7" s="200"/>
      <c r="AV7" s="200"/>
      <c r="AW7" s="200"/>
      <c r="AX7" s="200"/>
      <c r="AY7" s="200"/>
      <c r="AZ7" s="200"/>
      <c r="BA7" s="200"/>
      <c r="BB7" s="200"/>
      <c r="BC7" s="200"/>
    </row>
    <row r="8" spans="1:55" s="157" customFormat="1" ht="82.5" customHeight="1" x14ac:dyDescent="0.2">
      <c r="A8" s="171" t="s">
        <v>162</v>
      </c>
      <c r="B8" s="151" t="s">
        <v>218</v>
      </c>
      <c r="C8" s="156" t="s">
        <v>519</v>
      </c>
      <c r="D8" s="151" t="s">
        <v>509</v>
      </c>
      <c r="E8" s="151" t="s">
        <v>799</v>
      </c>
      <c r="F8" s="127" t="s">
        <v>309</v>
      </c>
      <c r="G8" s="176" t="s">
        <v>143</v>
      </c>
      <c r="H8" s="156" t="s">
        <v>145</v>
      </c>
      <c r="I8" s="151" t="s">
        <v>309</v>
      </c>
      <c r="J8" s="151" t="s">
        <v>309</v>
      </c>
      <c r="K8" s="195" t="s">
        <v>89</v>
      </c>
      <c r="L8" s="181" t="s">
        <v>83</v>
      </c>
      <c r="M8" s="175" t="str">
        <f>CONCATENATE(UKGas!$D$59, " at ",UKGas!$D$27,", for ",UKGas!$D$36, ", and settled using ", UKGas!$D$52,", at a strike of ", UKGas!$Q$6, " quoted in ",UKGas!$D$70, " per ", UKGas!$D$66,".")</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and settled using the arithmetic average of the daily official settlement prices for the prompt month natural gas contract on the International Petroleum Exchange (IPE), at a strike of XXX quoted in United States Dollars per million of British thermal units.</v>
      </c>
      <c r="N8" s="200"/>
      <c r="O8" s="200"/>
      <c r="P8" s="200"/>
      <c r="Q8" s="200"/>
      <c r="R8" s="200"/>
      <c r="S8" s="200"/>
      <c r="T8" s="200"/>
      <c r="U8" s="200"/>
      <c r="V8" s="200"/>
      <c r="W8" s="200"/>
      <c r="X8" s="200"/>
      <c r="Y8" s="200"/>
      <c r="Z8" s="200"/>
      <c r="AA8" s="200"/>
      <c r="AB8" s="200"/>
      <c r="AC8" s="200"/>
      <c r="AD8" s="200"/>
      <c r="AE8" s="200"/>
      <c r="AF8" s="200"/>
      <c r="AG8" s="200"/>
      <c r="AH8" s="200"/>
      <c r="AI8" s="200"/>
      <c r="AJ8" s="200"/>
      <c r="AK8" s="200"/>
      <c r="AL8" s="200"/>
      <c r="AM8" s="200"/>
      <c r="AN8" s="200"/>
      <c r="AO8" s="200"/>
      <c r="AP8" s="200"/>
      <c r="AQ8" s="200"/>
      <c r="AR8" s="200"/>
      <c r="AS8" s="200"/>
      <c r="AT8" s="200"/>
      <c r="AU8" s="200"/>
      <c r="AV8" s="200"/>
      <c r="AW8" s="200"/>
      <c r="AX8" s="200"/>
      <c r="AY8" s="200"/>
      <c r="AZ8" s="200"/>
      <c r="BA8" s="200"/>
      <c r="BB8" s="200"/>
      <c r="BC8" s="200"/>
    </row>
    <row r="9" spans="1:55" s="157" customFormat="1" ht="96" customHeight="1" x14ac:dyDescent="0.2">
      <c r="A9" s="171" t="s">
        <v>162</v>
      </c>
      <c r="B9" s="151" t="s">
        <v>218</v>
      </c>
      <c r="C9" s="156" t="s">
        <v>519</v>
      </c>
      <c r="D9" s="151" t="s">
        <v>509</v>
      </c>
      <c r="E9" s="151" t="s">
        <v>92</v>
      </c>
      <c r="F9" s="127" t="s">
        <v>309</v>
      </c>
      <c r="G9" s="176" t="s">
        <v>144</v>
      </c>
      <c r="H9" s="156" t="s">
        <v>145</v>
      </c>
      <c r="I9" s="151" t="s">
        <v>309</v>
      </c>
      <c r="J9" s="151" t="s">
        <v>309</v>
      </c>
      <c r="K9" s="181" t="s">
        <v>87</v>
      </c>
      <c r="L9" s="195" t="s">
        <v>82</v>
      </c>
      <c r="M9" s="175" t="str">
        <f>CONCATENATE(UKGas!$D$58, " at ",UKGas!$D$27,", for ",UKGas!$D$37, ", and settled using ", UKGas!$D$52,", at a strike of ", UKGas!$Q$6, " quoted in ",UKGas!$D$73, " per ", UKGas!$D$64,".")</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1st January to 06:00 hrs 1st April, and settled using the arithmetic average of the daily official settlement prices for the prompt month natural gas contract on the International Petroleum Exchange (IPE), at a strike of XXX quoted in pence, equal to 1/100 of a Pound Sterling, per therm, being the imperial measurement for a quantity of gas, equivalent to 100,000 Btu.</v>
      </c>
      <c r="N9" s="200"/>
      <c r="O9" s="200"/>
      <c r="P9" s="200"/>
      <c r="Q9" s="200"/>
      <c r="R9" s="200"/>
      <c r="S9" s="200"/>
      <c r="T9" s="200"/>
      <c r="U9" s="200"/>
      <c r="V9" s="200"/>
      <c r="W9" s="200"/>
      <c r="X9" s="200"/>
      <c r="Y9" s="200"/>
      <c r="Z9" s="200"/>
      <c r="AA9" s="200"/>
      <c r="AB9" s="200"/>
      <c r="AC9" s="200"/>
      <c r="AD9" s="200"/>
      <c r="AE9" s="200"/>
      <c r="AF9" s="200"/>
      <c r="AG9" s="200"/>
      <c r="AH9" s="200"/>
      <c r="AI9" s="200"/>
      <c r="AJ9" s="200"/>
      <c r="AK9" s="200"/>
      <c r="AL9" s="200"/>
      <c r="AM9" s="200"/>
      <c r="AN9" s="200"/>
      <c r="AO9" s="200"/>
      <c r="AP9" s="200"/>
      <c r="AQ9" s="200"/>
      <c r="AR9" s="200"/>
      <c r="AS9" s="200"/>
      <c r="AT9" s="200"/>
      <c r="AU9" s="200"/>
      <c r="AV9" s="200"/>
      <c r="AW9" s="200"/>
      <c r="AX9" s="200"/>
      <c r="AY9" s="200"/>
      <c r="AZ9" s="200"/>
      <c r="BA9" s="200"/>
      <c r="BB9" s="200"/>
      <c r="BC9" s="200"/>
    </row>
    <row r="10" spans="1:55" s="157" customFormat="1" ht="81" customHeight="1" x14ac:dyDescent="0.2">
      <c r="A10" s="246" t="s">
        <v>162</v>
      </c>
      <c r="B10" s="165" t="s">
        <v>218</v>
      </c>
      <c r="C10" s="164" t="s">
        <v>519</v>
      </c>
      <c r="D10" s="165" t="s">
        <v>509</v>
      </c>
      <c r="E10" s="165" t="s">
        <v>799</v>
      </c>
      <c r="F10" s="165" t="s">
        <v>309</v>
      </c>
      <c r="G10" s="189" t="s">
        <v>144</v>
      </c>
      <c r="H10" s="164" t="s">
        <v>145</v>
      </c>
      <c r="I10" s="165" t="s">
        <v>309</v>
      </c>
      <c r="J10" s="165" t="s">
        <v>309</v>
      </c>
      <c r="K10" s="195" t="s">
        <v>89</v>
      </c>
      <c r="L10" s="202" t="s">
        <v>83</v>
      </c>
      <c r="M10" s="175" t="str">
        <f>CONCATENATE(UKGas!$D$59, " at ",UKGas!$D$27,", for ",UKGas!$D$37, ", and settled using ", UKGas!$D$52,", at a strike of ", UKGas!$Q$6, " quoted in ",UKGas!$D$70, " per ", UKGas!$D$66,".")</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1st January to 06:00 hrs 1st April, and settled using the arithmetic average of the daily official settlement prices for the prompt month natural gas contract on the International Petroleum Exchange (IPE), at a strike of XXX quoted in United States Dollars per million of British thermal units.</v>
      </c>
      <c r="N10" s="200"/>
      <c r="O10" s="200"/>
      <c r="P10" s="200"/>
      <c r="Q10" s="200"/>
      <c r="R10" s="200"/>
      <c r="S10" s="200"/>
      <c r="T10" s="200"/>
      <c r="U10" s="200"/>
      <c r="V10" s="200"/>
      <c r="W10" s="200"/>
      <c r="X10" s="200"/>
      <c r="Y10" s="200"/>
      <c r="Z10" s="200"/>
      <c r="AA10" s="200"/>
      <c r="AB10" s="200"/>
      <c r="AC10" s="200"/>
      <c r="AD10" s="200"/>
      <c r="AE10" s="200"/>
      <c r="AF10" s="200"/>
      <c r="AG10" s="200"/>
      <c r="AH10" s="200"/>
      <c r="AI10" s="200"/>
      <c r="AJ10" s="200"/>
      <c r="AK10" s="200"/>
      <c r="AL10" s="200"/>
      <c r="AM10" s="200"/>
      <c r="AN10" s="200"/>
      <c r="AO10" s="200"/>
      <c r="AP10" s="200"/>
      <c r="AQ10" s="200"/>
      <c r="AR10" s="200"/>
      <c r="AS10" s="200"/>
      <c r="AT10" s="200"/>
      <c r="AU10" s="200"/>
      <c r="AV10" s="200"/>
      <c r="AW10" s="200"/>
      <c r="AX10" s="200"/>
      <c r="AY10" s="200"/>
      <c r="AZ10" s="200"/>
      <c r="BA10" s="200"/>
      <c r="BB10" s="200"/>
      <c r="BC10" s="200"/>
    </row>
    <row r="11" spans="1:55" s="158" customFormat="1" ht="51" x14ac:dyDescent="0.2">
      <c r="A11" s="171" t="s">
        <v>648</v>
      </c>
      <c r="B11" s="151" t="s">
        <v>218</v>
      </c>
      <c r="C11" s="156" t="s">
        <v>520</v>
      </c>
      <c r="D11" s="151" t="s">
        <v>214</v>
      </c>
      <c r="E11" s="151" t="s">
        <v>309</v>
      </c>
      <c r="F11" s="127" t="s">
        <v>309</v>
      </c>
      <c r="G11" s="190" t="s">
        <v>515</v>
      </c>
      <c r="H11" s="179" t="s">
        <v>473</v>
      </c>
      <c r="I11" s="151" t="s">
        <v>215</v>
      </c>
      <c r="J11" s="151" t="s">
        <v>309</v>
      </c>
      <c r="K11" s="194" t="s">
        <v>802</v>
      </c>
      <c r="L11" s="151" t="s">
        <v>803</v>
      </c>
      <c r="M11" s="175" t="str">
        <f>CONCATENATE(UKGas!$D$57, " at ",UKGas!$D$27,", for ",UKGas!$D$45,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today to 06:00 hrs tomorrow quoted in Pounds Sterling per million of British thermal units.</v>
      </c>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row>
    <row r="12" spans="1:55" s="158" customFormat="1" ht="51" x14ac:dyDescent="0.2">
      <c r="A12" s="171" t="s">
        <v>648</v>
      </c>
      <c r="B12" s="151" t="s">
        <v>218</v>
      </c>
      <c r="C12" s="156" t="s">
        <v>520</v>
      </c>
      <c r="D12" s="151" t="s">
        <v>214</v>
      </c>
      <c r="E12" s="151" t="s">
        <v>309</v>
      </c>
      <c r="F12" s="127" t="s">
        <v>309</v>
      </c>
      <c r="G12" s="190" t="s">
        <v>476</v>
      </c>
      <c r="H12" s="179" t="s">
        <v>473</v>
      </c>
      <c r="I12" s="151" t="s">
        <v>215</v>
      </c>
      <c r="J12" s="151" t="s">
        <v>309</v>
      </c>
      <c r="K12" s="194" t="s">
        <v>802</v>
      </c>
      <c r="L12" s="151" t="s">
        <v>803</v>
      </c>
      <c r="M12" s="175" t="str">
        <f>CONCATENATE(UKGas!$D$57, " at ",UKGas!$D$27,", for ",UKGas!$D$46,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tomorrow to 06:00 hrs the day after quoted in Pounds Sterling per million of British thermal units.</v>
      </c>
      <c r="N12" s="177"/>
      <c r="O12" s="177"/>
      <c r="P12" s="177"/>
      <c r="Q12" s="177"/>
      <c r="R12" s="177"/>
      <c r="S12" s="177"/>
      <c r="T12" s="177"/>
      <c r="U12" s="177"/>
      <c r="V12" s="177"/>
      <c r="W12" s="177"/>
      <c r="X12" s="177"/>
      <c r="Y12" s="177"/>
      <c r="Z12" s="177"/>
      <c r="AA12" s="177"/>
      <c r="AB12" s="177"/>
      <c r="AC12" s="177"/>
      <c r="AD12" s="177"/>
      <c r="AE12" s="177"/>
      <c r="AF12" s="177"/>
      <c r="AG12" s="177"/>
      <c r="AH12" s="177"/>
      <c r="AI12" s="177"/>
      <c r="AJ12" s="177"/>
      <c r="AK12" s="177"/>
      <c r="AL12" s="177"/>
      <c r="AM12" s="177"/>
      <c r="AN12" s="177"/>
      <c r="AO12" s="177"/>
      <c r="AP12" s="177"/>
      <c r="AQ12" s="177"/>
      <c r="AR12" s="177"/>
      <c r="AS12" s="177"/>
      <c r="AT12" s="177"/>
      <c r="AU12" s="177"/>
      <c r="AV12" s="177"/>
      <c r="AW12" s="177"/>
      <c r="AX12" s="177"/>
      <c r="AY12" s="177"/>
      <c r="AZ12" s="177"/>
      <c r="BA12" s="177"/>
      <c r="BB12" s="177"/>
      <c r="BC12" s="177"/>
    </row>
    <row r="13" spans="1:55" s="158" customFormat="1" ht="51" x14ac:dyDescent="0.2">
      <c r="A13" s="171" t="s">
        <v>648</v>
      </c>
      <c r="B13" s="151" t="s">
        <v>218</v>
      </c>
      <c r="C13" s="156" t="s">
        <v>520</v>
      </c>
      <c r="D13" s="151" t="s">
        <v>214</v>
      </c>
      <c r="E13" s="151" t="s">
        <v>309</v>
      </c>
      <c r="F13" s="127" t="s">
        <v>309</v>
      </c>
      <c r="G13" s="190" t="s">
        <v>484</v>
      </c>
      <c r="H13" s="179" t="s">
        <v>473</v>
      </c>
      <c r="I13" s="151" t="s">
        <v>215</v>
      </c>
      <c r="J13" s="151" t="s">
        <v>309</v>
      </c>
      <c r="K13" s="194" t="s">
        <v>802</v>
      </c>
      <c r="L13" s="151" t="s">
        <v>803</v>
      </c>
      <c r="M13" s="175" t="str">
        <f>CONCATENATE(UKGas!$D$57, " at ",UKGas!$D$27,", for ",UKGas!$D$47,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today to 06:00 hrs of the 1st Day of the next Calendar Month quoted in Pounds Sterling per million of British thermal units.</v>
      </c>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177"/>
      <c r="AQ13" s="177"/>
      <c r="AR13" s="177"/>
      <c r="AS13" s="177"/>
      <c r="AT13" s="177"/>
      <c r="AU13" s="177"/>
      <c r="AV13" s="177"/>
      <c r="AW13" s="177"/>
      <c r="AX13" s="177"/>
      <c r="AY13" s="177"/>
      <c r="AZ13" s="177"/>
      <c r="BA13" s="177"/>
      <c r="BB13" s="177"/>
      <c r="BC13" s="177"/>
    </row>
    <row r="14" spans="1:55" s="158" customFormat="1" ht="63.75" x14ac:dyDescent="0.2">
      <c r="A14" s="171" t="s">
        <v>648</v>
      </c>
      <c r="B14" s="151" t="s">
        <v>218</v>
      </c>
      <c r="C14" s="156" t="s">
        <v>520</v>
      </c>
      <c r="D14" s="151" t="s">
        <v>214</v>
      </c>
      <c r="E14" s="151" t="s">
        <v>309</v>
      </c>
      <c r="F14" s="127" t="s">
        <v>309</v>
      </c>
      <c r="G14" s="190" t="s">
        <v>475</v>
      </c>
      <c r="H14" s="179" t="s">
        <v>473</v>
      </c>
      <c r="I14" s="151" t="s">
        <v>215</v>
      </c>
      <c r="J14" s="151" t="s">
        <v>309</v>
      </c>
      <c r="K14" s="194" t="s">
        <v>802</v>
      </c>
      <c r="L14" s="151" t="s">
        <v>803</v>
      </c>
      <c r="M14" s="175" t="str">
        <f>CONCATENATE(UKGas!$D$57, " at ",UKGas!$D$27,", for ",UKGas!$D$48,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of the 1st Day of the next Calendar Month to 06:00 hrs of the 1st Day of the following Calendar Month quoted in Pounds Sterling per million of British thermal units.</v>
      </c>
      <c r="N14" s="177"/>
      <c r="O14" s="177"/>
      <c r="P14" s="177"/>
      <c r="Q14" s="177"/>
      <c r="R14" s="177"/>
      <c r="S14" s="177"/>
      <c r="T14" s="177"/>
      <c r="U14" s="177"/>
      <c r="V14" s="177"/>
      <c r="W14" s="177"/>
      <c r="X14" s="177"/>
      <c r="Y14" s="177"/>
      <c r="Z14" s="177"/>
      <c r="AA14" s="177"/>
      <c r="AB14" s="177"/>
      <c r="AC14" s="177"/>
      <c r="AD14" s="177"/>
      <c r="AE14" s="177"/>
      <c r="AF14" s="177"/>
      <c r="AG14" s="177"/>
      <c r="AH14" s="177"/>
      <c r="AI14" s="177"/>
      <c r="AJ14" s="177"/>
      <c r="AK14" s="177"/>
      <c r="AL14" s="177"/>
      <c r="AM14" s="177"/>
      <c r="AN14" s="177"/>
      <c r="AO14" s="177"/>
      <c r="AP14" s="177"/>
      <c r="AQ14" s="177"/>
      <c r="AR14" s="177"/>
      <c r="AS14" s="177"/>
      <c r="AT14" s="177"/>
      <c r="AU14" s="177"/>
      <c r="AV14" s="177"/>
      <c r="AW14" s="177"/>
      <c r="AX14" s="177"/>
      <c r="AY14" s="177"/>
      <c r="AZ14" s="177"/>
      <c r="BA14" s="177"/>
      <c r="BB14" s="177"/>
      <c r="BC14" s="177"/>
    </row>
    <row r="15" spans="1:55" s="158" customFormat="1" ht="51" x14ac:dyDescent="0.2">
      <c r="A15" s="246" t="s">
        <v>648</v>
      </c>
      <c r="B15" s="165" t="s">
        <v>218</v>
      </c>
      <c r="C15" s="164" t="s">
        <v>520</v>
      </c>
      <c r="D15" s="165" t="s">
        <v>214</v>
      </c>
      <c r="E15" s="165" t="s">
        <v>309</v>
      </c>
      <c r="F15" s="165" t="s">
        <v>309</v>
      </c>
      <c r="G15" s="189" t="s">
        <v>143</v>
      </c>
      <c r="H15" s="201" t="s">
        <v>473</v>
      </c>
      <c r="I15" s="165" t="s">
        <v>215</v>
      </c>
      <c r="J15" s="165" t="s">
        <v>309</v>
      </c>
      <c r="K15" s="195" t="s">
        <v>802</v>
      </c>
      <c r="L15" s="165" t="s">
        <v>803</v>
      </c>
      <c r="M15" s="175" t="str">
        <f>CONCATENATE(UKGas!$D$57, " at ",UKGas!$D$27,", for ",UKGas!$D$36,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quoted in Pounds Sterling per million of British thermal units.</v>
      </c>
      <c r="N15" s="177"/>
      <c r="O15" s="177"/>
      <c r="P15" s="177"/>
      <c r="Q15" s="177"/>
      <c r="R15" s="177"/>
      <c r="S15" s="177"/>
      <c r="T15" s="177"/>
      <c r="U15" s="177"/>
      <c r="V15" s="177"/>
      <c r="W15" s="177"/>
      <c r="X15" s="177"/>
      <c r="Y15" s="177"/>
      <c r="Z15" s="177"/>
      <c r="AA15" s="177"/>
      <c r="AB15" s="177"/>
      <c r="AC15" s="177"/>
      <c r="AD15" s="177"/>
      <c r="AE15" s="177"/>
      <c r="AF15" s="177"/>
      <c r="AG15" s="177"/>
      <c r="AH15" s="177"/>
      <c r="AI15" s="177"/>
      <c r="AJ15" s="177"/>
      <c r="AK15" s="177"/>
      <c r="AL15" s="177"/>
      <c r="AM15" s="177"/>
      <c r="AN15" s="177"/>
      <c r="AO15" s="177"/>
      <c r="AP15" s="177"/>
      <c r="AQ15" s="177"/>
      <c r="AR15" s="177"/>
      <c r="AS15" s="177"/>
      <c r="AT15" s="177"/>
      <c r="AU15" s="177"/>
      <c r="AV15" s="177"/>
      <c r="AW15" s="177"/>
      <c r="AX15" s="177"/>
      <c r="AY15" s="177"/>
      <c r="AZ15" s="177"/>
      <c r="BA15" s="177"/>
      <c r="BB15" s="177"/>
      <c r="BC15" s="177"/>
    </row>
    <row r="16" spans="1:55" s="158" customFormat="1" ht="51" x14ac:dyDescent="0.2">
      <c r="A16" s="171" t="s">
        <v>648</v>
      </c>
      <c r="B16" s="151" t="s">
        <v>218</v>
      </c>
      <c r="C16" s="156" t="s">
        <v>520</v>
      </c>
      <c r="D16" s="151" t="s">
        <v>214</v>
      </c>
      <c r="E16" s="151" t="s">
        <v>309</v>
      </c>
      <c r="F16" s="127" t="s">
        <v>309</v>
      </c>
      <c r="G16" s="190" t="s">
        <v>515</v>
      </c>
      <c r="H16" s="179" t="s">
        <v>477</v>
      </c>
      <c r="I16" s="151" t="s">
        <v>215</v>
      </c>
      <c r="J16" s="151" t="s">
        <v>309</v>
      </c>
      <c r="K16" s="194" t="s">
        <v>802</v>
      </c>
      <c r="L16" s="151" t="s">
        <v>803</v>
      </c>
      <c r="M16" s="175" t="str">
        <f>CONCATENATE(UKGas!$D$57, " at ",UKGas!$D$29,", for ",UKGas!$D$45, " quoted in ",UKGas!$D$71, " per ", UKGas!$D$66,".")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today to 06:00 hrs tomorrow quoted in Pounds Sterling per million of British thermal units.</v>
      </c>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row>
    <row r="17" spans="1:55" s="158" customFormat="1" ht="51" x14ac:dyDescent="0.2">
      <c r="A17" s="171" t="s">
        <v>648</v>
      </c>
      <c r="B17" s="151" t="s">
        <v>218</v>
      </c>
      <c r="C17" s="156" t="s">
        <v>520</v>
      </c>
      <c r="D17" s="151" t="s">
        <v>214</v>
      </c>
      <c r="E17" s="151" t="s">
        <v>309</v>
      </c>
      <c r="F17" s="127" t="s">
        <v>309</v>
      </c>
      <c r="G17" s="190" t="s">
        <v>476</v>
      </c>
      <c r="H17" s="179" t="s">
        <v>477</v>
      </c>
      <c r="I17" s="151" t="s">
        <v>215</v>
      </c>
      <c r="J17" s="151" t="s">
        <v>309</v>
      </c>
      <c r="K17" s="194" t="s">
        <v>802</v>
      </c>
      <c r="L17" s="151" t="s">
        <v>803</v>
      </c>
      <c r="M17" s="175" t="str">
        <f>CONCATENATE(UKGas!$D$57, " at ",UKGas!$D$29,", for ",UKGas!$D$46, " quoted in ",UKGas!$D$71, " per ", UKGas!$D$66,".")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tomorrow to 06:00 hrs the day after quoted in Pounds Sterling per million of British thermal units.</v>
      </c>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177"/>
      <c r="AY17" s="177"/>
      <c r="AZ17" s="177"/>
      <c r="BA17" s="177"/>
      <c r="BB17" s="177"/>
      <c r="BC17" s="177"/>
    </row>
    <row r="18" spans="1:55" s="158" customFormat="1" ht="51" x14ac:dyDescent="0.2">
      <c r="A18" s="171" t="s">
        <v>648</v>
      </c>
      <c r="B18" s="151" t="s">
        <v>218</v>
      </c>
      <c r="C18" s="156" t="s">
        <v>520</v>
      </c>
      <c r="D18" s="151" t="s">
        <v>214</v>
      </c>
      <c r="E18" s="151" t="s">
        <v>309</v>
      </c>
      <c r="F18" s="127" t="s">
        <v>309</v>
      </c>
      <c r="G18" s="190" t="s">
        <v>484</v>
      </c>
      <c r="H18" s="179" t="s">
        <v>477</v>
      </c>
      <c r="I18" s="151" t="s">
        <v>215</v>
      </c>
      <c r="J18" s="151" t="s">
        <v>309</v>
      </c>
      <c r="K18" s="194" t="s">
        <v>802</v>
      </c>
      <c r="L18" s="151" t="s">
        <v>803</v>
      </c>
      <c r="M18" s="175" t="str">
        <f>CONCATENATE(UKGas!$D$57, " at ",UKGas!$D$29,", for ",UKGas!$D$47, " quoted in ",UKGas!$D$71, " per ", UKGas!$D$66,".")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today to 06:00 hrs of the 1st Day of the next Calendar Month quoted in Pounds Sterling per million of British thermal units.</v>
      </c>
      <c r="N18" s="177"/>
      <c r="O18" s="177"/>
      <c r="P18" s="177"/>
      <c r="Q18" s="177"/>
      <c r="R18" s="177"/>
      <c r="S18" s="177"/>
      <c r="T18" s="177"/>
      <c r="U18" s="177"/>
      <c r="V18" s="177"/>
      <c r="W18" s="177"/>
      <c r="X18" s="177"/>
      <c r="Y18" s="177"/>
      <c r="Z18" s="177"/>
      <c r="AA18" s="177"/>
      <c r="AB18" s="177"/>
      <c r="AC18" s="177"/>
      <c r="AD18" s="177"/>
      <c r="AE18" s="177"/>
      <c r="AF18" s="177"/>
      <c r="AG18" s="177"/>
      <c r="AH18" s="177"/>
      <c r="AI18" s="177"/>
      <c r="AJ18" s="177"/>
      <c r="AK18" s="177"/>
      <c r="AL18" s="177"/>
      <c r="AM18" s="177"/>
      <c r="AN18" s="177"/>
      <c r="AO18" s="177"/>
      <c r="AP18" s="177"/>
      <c r="AQ18" s="177"/>
      <c r="AR18" s="177"/>
      <c r="AS18" s="177"/>
      <c r="AT18" s="177"/>
      <c r="AU18" s="177"/>
      <c r="AV18" s="177"/>
      <c r="AW18" s="177"/>
      <c r="AX18" s="177"/>
      <c r="AY18" s="177"/>
      <c r="AZ18" s="177"/>
      <c r="BA18" s="177"/>
      <c r="BB18" s="177"/>
      <c r="BC18" s="177"/>
    </row>
    <row r="19" spans="1:55" s="158" customFormat="1" ht="63.75" x14ac:dyDescent="0.2">
      <c r="A19" s="171" t="s">
        <v>648</v>
      </c>
      <c r="B19" s="151" t="s">
        <v>218</v>
      </c>
      <c r="C19" s="156" t="s">
        <v>520</v>
      </c>
      <c r="D19" s="151" t="s">
        <v>214</v>
      </c>
      <c r="E19" s="151" t="s">
        <v>309</v>
      </c>
      <c r="F19" s="127" t="s">
        <v>309</v>
      </c>
      <c r="G19" s="190" t="s">
        <v>475</v>
      </c>
      <c r="H19" s="179" t="s">
        <v>477</v>
      </c>
      <c r="I19" s="151" t="s">
        <v>215</v>
      </c>
      <c r="J19" s="151" t="s">
        <v>309</v>
      </c>
      <c r="K19" s="194" t="s">
        <v>802</v>
      </c>
      <c r="L19" s="151" t="s">
        <v>803</v>
      </c>
      <c r="M19" s="175" t="str">
        <f>CONCATENATE(UKGas!$D$57, " at ",UKGas!$D$27,", for ",UKGas!$D$48,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of the 1st Day of the next Calendar Month to 06:00 hrs of the 1st Day of the following Calendar Month quoted in Pounds Sterling per million of British thermal units.</v>
      </c>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177"/>
      <c r="AY19" s="177"/>
      <c r="AZ19" s="177"/>
      <c r="BA19" s="177"/>
      <c r="BB19" s="177"/>
      <c r="BC19" s="177"/>
    </row>
    <row r="20" spans="1:55" s="158" customFormat="1" ht="51" x14ac:dyDescent="0.2">
      <c r="A20" s="246" t="s">
        <v>648</v>
      </c>
      <c r="B20" s="165" t="s">
        <v>218</v>
      </c>
      <c r="C20" s="164" t="s">
        <v>520</v>
      </c>
      <c r="D20" s="165" t="s">
        <v>214</v>
      </c>
      <c r="E20" s="165" t="s">
        <v>309</v>
      </c>
      <c r="F20" s="165" t="s">
        <v>309</v>
      </c>
      <c r="G20" s="189" t="s">
        <v>143</v>
      </c>
      <c r="H20" s="201" t="s">
        <v>477</v>
      </c>
      <c r="I20" s="165" t="s">
        <v>215</v>
      </c>
      <c r="J20" s="165" t="s">
        <v>309</v>
      </c>
      <c r="K20" s="195" t="s">
        <v>802</v>
      </c>
      <c r="L20" s="165" t="s">
        <v>803</v>
      </c>
      <c r="M20" s="175" t="str">
        <f>CONCATENATE(UKGas!$D$57, " at ",UKGas!$D$29,", for ",UKGas!$D$36, " quoted in ",UKGas!$D$71, " per ", UKGas!$D$66,".")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on the 1st day of the month to 06:00 hrs on the 1st day of the following month quoted in Pounds Sterling per million of British thermal units.</v>
      </c>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V20" s="177"/>
      <c r="AW20" s="177"/>
      <c r="AX20" s="177"/>
      <c r="AY20" s="177"/>
      <c r="AZ20" s="177"/>
      <c r="BA20" s="177"/>
      <c r="BB20" s="177"/>
      <c r="BC20" s="177"/>
    </row>
    <row r="21" spans="1:55" s="158" customFormat="1" ht="51" x14ac:dyDescent="0.2">
      <c r="A21" s="171" t="s">
        <v>648</v>
      </c>
      <c r="B21" s="151" t="s">
        <v>218</v>
      </c>
      <c r="C21" s="156" t="s">
        <v>520</v>
      </c>
      <c r="D21" s="151" t="s">
        <v>214</v>
      </c>
      <c r="E21" s="151" t="s">
        <v>309</v>
      </c>
      <c r="F21" s="127" t="s">
        <v>309</v>
      </c>
      <c r="G21" s="190" t="s">
        <v>515</v>
      </c>
      <c r="H21" s="179" t="s">
        <v>513</v>
      </c>
      <c r="I21" s="151" t="s">
        <v>215</v>
      </c>
      <c r="J21" s="151" t="s">
        <v>309</v>
      </c>
      <c r="K21" s="194" t="s">
        <v>802</v>
      </c>
      <c r="L21" s="151" t="s">
        <v>803</v>
      </c>
      <c r="M21" s="175" t="str">
        <f>CONCATENATE(UKGas!$D$57, " at ",UKGas!$D$31,", for ",UKGas!$D$45, " quoted in ",UKGas!$D$71, " per ", UKGas!$D$66,".")</f>
        <v>An agreement whereby a physical volume is exchanged  for a fixed price over a specified period at the beach system entry point connecting the St. Fergus terminal to the NTS  (National Transmission System - the main pipeline system operated by Transco for Natural Gas), for a period from 06:00 hrs today to 06:00 hrs tomorrow quoted in Pounds Sterling per million of British thermal units.</v>
      </c>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177"/>
      <c r="BC21" s="177"/>
    </row>
    <row r="22" spans="1:55" s="158" customFormat="1" ht="51" x14ac:dyDescent="0.2">
      <c r="A22" s="171" t="s">
        <v>648</v>
      </c>
      <c r="B22" s="151" t="s">
        <v>218</v>
      </c>
      <c r="C22" s="156" t="s">
        <v>520</v>
      </c>
      <c r="D22" s="151" t="s">
        <v>214</v>
      </c>
      <c r="E22" s="151" t="s">
        <v>309</v>
      </c>
      <c r="F22" s="127" t="s">
        <v>309</v>
      </c>
      <c r="G22" s="190" t="s">
        <v>476</v>
      </c>
      <c r="H22" s="179" t="s">
        <v>513</v>
      </c>
      <c r="I22" s="151" t="s">
        <v>215</v>
      </c>
      <c r="J22" s="151" t="s">
        <v>309</v>
      </c>
      <c r="K22" s="194" t="s">
        <v>802</v>
      </c>
      <c r="L22" s="151" t="s">
        <v>803</v>
      </c>
      <c r="M22" s="175" t="str">
        <f>CONCATENATE(UKGas!$D$57, " at ",UKGas!$D$31,", for ",UKGas!$D$46, " quoted in ",UKGas!$D$71, " per ", UKGas!$D$66,".")</f>
        <v>An agreement whereby a physical volume is exchanged  for a fixed price over a specified period at the beach system entry point connecting the St. Fergus terminal to the NTS  (National Transmission System - the main pipeline system operated by Transco for Natural Gas), for a period from 06:00 hrs tomorrow to 06:00 hrs the day after quoted in Pounds Sterling per million of British thermal units.</v>
      </c>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V22" s="177"/>
      <c r="AW22" s="177"/>
      <c r="AX22" s="177"/>
      <c r="AY22" s="177"/>
      <c r="AZ22" s="177"/>
      <c r="BA22" s="177"/>
      <c r="BB22" s="177"/>
      <c r="BC22" s="177"/>
    </row>
    <row r="23" spans="1:55" s="158" customFormat="1" ht="51" x14ac:dyDescent="0.2">
      <c r="A23" s="171" t="s">
        <v>648</v>
      </c>
      <c r="B23" s="151" t="s">
        <v>218</v>
      </c>
      <c r="C23" s="156" t="s">
        <v>520</v>
      </c>
      <c r="D23" s="151" t="s">
        <v>214</v>
      </c>
      <c r="E23" s="151" t="s">
        <v>309</v>
      </c>
      <c r="F23" s="127" t="s">
        <v>309</v>
      </c>
      <c r="G23" s="190" t="s">
        <v>484</v>
      </c>
      <c r="H23" s="179" t="s">
        <v>513</v>
      </c>
      <c r="I23" s="151" t="s">
        <v>215</v>
      </c>
      <c r="J23" s="151" t="s">
        <v>309</v>
      </c>
      <c r="K23" s="194" t="s">
        <v>802</v>
      </c>
      <c r="L23" s="151" t="s">
        <v>803</v>
      </c>
      <c r="M23" s="175" t="str">
        <f>CONCATENATE(UKGas!$D$57, " at ",UKGas!$D$29,", for ",UKGas!$D$47, " quoted in ",UKGas!$D$71, " per ", UKGas!$D$66,".")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today to 06:00 hrs of the 1st Day of the next Calendar Month quoted in Pounds Sterling per million of British thermal units.</v>
      </c>
      <c r="N23" s="177"/>
      <c r="O23" s="177"/>
      <c r="P23" s="177"/>
      <c r="Q23" s="177"/>
      <c r="R23" s="177"/>
      <c r="S23" s="177"/>
      <c r="T23" s="177"/>
      <c r="U23" s="177"/>
      <c r="V23" s="177"/>
      <c r="W23" s="177"/>
      <c r="X23" s="177"/>
      <c r="Y23" s="177"/>
      <c r="Z23" s="177"/>
      <c r="AA23" s="177"/>
      <c r="AB23" s="177"/>
      <c r="AC23" s="177"/>
      <c r="AD23" s="177"/>
      <c r="AE23" s="177"/>
      <c r="AF23" s="177"/>
      <c r="AG23" s="177"/>
      <c r="AH23" s="177"/>
      <c r="AI23" s="177"/>
      <c r="AJ23" s="177"/>
      <c r="AK23" s="177"/>
      <c r="AL23" s="177"/>
      <c r="AM23" s="177"/>
      <c r="AN23" s="177"/>
      <c r="AO23" s="177"/>
      <c r="AP23" s="177"/>
      <c r="AQ23" s="177"/>
      <c r="AR23" s="177"/>
      <c r="AS23" s="177"/>
      <c r="AT23" s="177"/>
      <c r="AU23" s="177"/>
      <c r="AV23" s="177"/>
      <c r="AW23" s="177"/>
      <c r="AX23" s="177"/>
      <c r="AY23" s="177"/>
      <c r="AZ23" s="177"/>
      <c r="BA23" s="177"/>
      <c r="BB23" s="177"/>
      <c r="BC23" s="177"/>
    </row>
    <row r="24" spans="1:55" s="158" customFormat="1" ht="51" x14ac:dyDescent="0.2">
      <c r="A24" s="171" t="s">
        <v>648</v>
      </c>
      <c r="B24" s="151" t="s">
        <v>218</v>
      </c>
      <c r="C24" s="156" t="s">
        <v>520</v>
      </c>
      <c r="D24" s="151" t="s">
        <v>214</v>
      </c>
      <c r="E24" s="151" t="s">
        <v>309</v>
      </c>
      <c r="F24" s="127" t="s">
        <v>309</v>
      </c>
      <c r="G24" s="190" t="s">
        <v>475</v>
      </c>
      <c r="H24" s="179" t="s">
        <v>513</v>
      </c>
      <c r="I24" s="151" t="s">
        <v>215</v>
      </c>
      <c r="J24" s="151" t="s">
        <v>309</v>
      </c>
      <c r="K24" s="194" t="s">
        <v>802</v>
      </c>
      <c r="L24" s="151" t="s">
        <v>803</v>
      </c>
      <c r="M24" s="175" t="str">
        <f>CONCATENATE(UKGas!$D$57, " at ",UKGas!$D$31,", for ",UKGas!$D$48, " quoted in ",UKGas!$D$71, " per ", UKGas!$D$66,".")</f>
        <v>An agreement whereby a physical volume is exchanged  for a fixed price over a specified period at the beach system entry point connecting the St. Fergus terminal to the NTS  (National Transmission System - the main pipeline system operated by Transco for Natural Gas), for a period from 06:00 hrs of the 1st Day of the next Calendar Month to 06:00 hrs of the 1st Day of the following Calendar Month quoted in Pounds Sterling per million of British thermal units.</v>
      </c>
      <c r="N24" s="177"/>
      <c r="O24" s="177"/>
      <c r="P24" s="177"/>
      <c r="Q24" s="177"/>
      <c r="R24" s="177"/>
      <c r="S24" s="177"/>
      <c r="T24" s="177"/>
      <c r="U24" s="177"/>
      <c r="V24" s="177"/>
      <c r="W24" s="177"/>
      <c r="X24" s="177"/>
      <c r="Y24" s="177"/>
      <c r="Z24" s="177"/>
      <c r="AA24" s="177"/>
      <c r="AB24" s="177"/>
      <c r="AC24" s="177"/>
      <c r="AD24" s="177"/>
      <c r="AE24" s="177"/>
      <c r="AF24" s="177"/>
      <c r="AG24" s="177"/>
      <c r="AH24" s="177"/>
      <c r="AI24" s="177"/>
      <c r="AJ24" s="177"/>
      <c r="AK24" s="177"/>
      <c r="AL24" s="177"/>
      <c r="AM24" s="177"/>
      <c r="AN24" s="177"/>
      <c r="AO24" s="177"/>
      <c r="AP24" s="177"/>
      <c r="AQ24" s="177"/>
      <c r="AR24" s="177"/>
      <c r="AS24" s="177"/>
      <c r="AT24" s="177"/>
      <c r="AU24" s="177"/>
      <c r="AV24" s="177"/>
      <c r="AW24" s="177"/>
      <c r="AX24" s="177"/>
      <c r="AY24" s="177"/>
      <c r="AZ24" s="177"/>
      <c r="BA24" s="177"/>
      <c r="BB24" s="177"/>
      <c r="BC24" s="177"/>
    </row>
    <row r="25" spans="1:55" s="158" customFormat="1" ht="51" x14ac:dyDescent="0.2">
      <c r="A25" s="246" t="s">
        <v>648</v>
      </c>
      <c r="B25" s="165" t="s">
        <v>218</v>
      </c>
      <c r="C25" s="164" t="s">
        <v>520</v>
      </c>
      <c r="D25" s="165" t="s">
        <v>214</v>
      </c>
      <c r="E25" s="165" t="s">
        <v>309</v>
      </c>
      <c r="F25" s="165" t="s">
        <v>309</v>
      </c>
      <c r="G25" s="189" t="s">
        <v>143</v>
      </c>
      <c r="H25" s="201" t="s">
        <v>513</v>
      </c>
      <c r="I25" s="165" t="s">
        <v>215</v>
      </c>
      <c r="J25" s="165" t="s">
        <v>309</v>
      </c>
      <c r="K25" s="195" t="s">
        <v>802</v>
      </c>
      <c r="L25" s="165" t="s">
        <v>803</v>
      </c>
      <c r="M25" s="175" t="str">
        <f>CONCATENATE(UKGas!$D$57, " at ",UKGas!$D$29,", for ",UKGas!$D$36, " quoted in ",UKGas!$D$71, " per ", UKGas!$D$66,".")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on the 1st day of the month to 06:00 hrs on the 1st day of the following month quoted in Pounds Sterling per million of British thermal units.</v>
      </c>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row>
    <row r="26" spans="1:55" s="158" customFormat="1" ht="51" x14ac:dyDescent="0.2">
      <c r="A26" s="171" t="s">
        <v>648</v>
      </c>
      <c r="B26" s="151" t="s">
        <v>218</v>
      </c>
      <c r="C26" s="156" t="s">
        <v>520</v>
      </c>
      <c r="D26" s="151" t="s">
        <v>214</v>
      </c>
      <c r="E26" s="151" t="s">
        <v>309</v>
      </c>
      <c r="F26" s="127" t="s">
        <v>309</v>
      </c>
      <c r="G26" s="190" t="s">
        <v>515</v>
      </c>
      <c r="H26" s="179" t="s">
        <v>514</v>
      </c>
      <c r="I26" s="151" t="s">
        <v>215</v>
      </c>
      <c r="J26" s="151" t="s">
        <v>309</v>
      </c>
      <c r="K26" s="194" t="s">
        <v>802</v>
      </c>
      <c r="L26" s="151" t="s">
        <v>803</v>
      </c>
      <c r="M26" s="175" t="str">
        <f>CONCATENATE(UKGas!$D$57, " at ",UKGas!$D$30,", for ",UKGas!$D$45, " quoted in ",UKGas!$D$71, " per ", UKGas!$D$66,".")</f>
        <v>An agreement whereby a physical volume is exchanged  for a fixed price over a specified period at the beach system entry point connecting the Teesside terminal to the NTS  (National Transmission System - the main pipeline system operated by Transco for Natural Gas), for a period from 06:00 hrs today to 06:00 hrs tomorrow quoted in Pounds Sterling per million of British thermal units.</v>
      </c>
      <c r="N26" s="177"/>
      <c r="O26" s="177"/>
      <c r="P26" s="177"/>
      <c r="Q26" s="177"/>
      <c r="R26" s="177"/>
      <c r="S26" s="177"/>
      <c r="T26" s="177"/>
      <c r="U26" s="177"/>
      <c r="V26" s="177"/>
      <c r="W26" s="177"/>
      <c r="X26" s="177"/>
      <c r="Y26" s="177"/>
      <c r="Z26" s="177"/>
      <c r="AA26" s="177"/>
      <c r="AB26" s="177"/>
      <c r="AC26" s="177"/>
      <c r="AD26" s="177"/>
      <c r="AE26" s="177"/>
      <c r="AF26" s="177"/>
      <c r="AG26" s="177"/>
      <c r="AH26" s="177"/>
      <c r="AI26" s="177"/>
      <c r="AJ26" s="177"/>
      <c r="AK26" s="177"/>
      <c r="AL26" s="177"/>
      <c r="AM26" s="177"/>
      <c r="AN26" s="177"/>
      <c r="AO26" s="177"/>
      <c r="AP26" s="177"/>
      <c r="AQ26" s="177"/>
      <c r="AR26" s="177"/>
      <c r="AS26" s="177"/>
      <c r="AT26" s="177"/>
      <c r="AU26" s="177"/>
      <c r="AV26" s="177"/>
      <c r="AW26" s="177"/>
      <c r="AX26" s="177"/>
      <c r="AY26" s="177"/>
      <c r="AZ26" s="177"/>
      <c r="BA26" s="177"/>
      <c r="BB26" s="177"/>
      <c r="BC26" s="177"/>
    </row>
    <row r="27" spans="1:55" s="158" customFormat="1" ht="51" x14ac:dyDescent="0.2">
      <c r="A27" s="171" t="s">
        <v>648</v>
      </c>
      <c r="B27" s="151" t="s">
        <v>218</v>
      </c>
      <c r="C27" s="156" t="s">
        <v>520</v>
      </c>
      <c r="D27" s="151" t="s">
        <v>214</v>
      </c>
      <c r="E27" s="151" t="s">
        <v>309</v>
      </c>
      <c r="F27" s="127" t="s">
        <v>309</v>
      </c>
      <c r="G27" s="190" t="s">
        <v>476</v>
      </c>
      <c r="H27" s="179" t="s">
        <v>514</v>
      </c>
      <c r="I27" s="151" t="s">
        <v>215</v>
      </c>
      <c r="J27" s="151" t="s">
        <v>309</v>
      </c>
      <c r="K27" s="194" t="s">
        <v>802</v>
      </c>
      <c r="L27" s="151" t="s">
        <v>803</v>
      </c>
      <c r="M27" s="175" t="str">
        <f>CONCATENATE(UKGas!$D$57, " at ",UKGas!$D$31,", for ",UKGas!$D$46, " quoted in ",UKGas!$D$71, " per ", UKGas!$D$66,".")</f>
        <v>An agreement whereby a physical volume is exchanged  for a fixed price over a specified period at the beach system entry point connecting the St. Fergus terminal to the NTS  (National Transmission System - the main pipeline system operated by Transco for Natural Gas), for a period from 06:00 hrs tomorrow to 06:00 hrs the day after quoted in Pounds Sterling per million of British thermal units.</v>
      </c>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7"/>
      <c r="AX27" s="177"/>
      <c r="AY27" s="177"/>
      <c r="AZ27" s="177"/>
      <c r="BA27" s="177"/>
      <c r="BB27" s="177"/>
      <c r="BC27" s="177"/>
    </row>
    <row r="28" spans="1:55" s="158" customFormat="1" ht="51" x14ac:dyDescent="0.2">
      <c r="A28" s="171" t="s">
        <v>648</v>
      </c>
      <c r="B28" s="151" t="s">
        <v>218</v>
      </c>
      <c r="C28" s="156" t="s">
        <v>520</v>
      </c>
      <c r="D28" s="151" t="s">
        <v>214</v>
      </c>
      <c r="E28" s="151" t="s">
        <v>309</v>
      </c>
      <c r="F28" s="127" t="s">
        <v>309</v>
      </c>
      <c r="G28" s="190" t="s">
        <v>484</v>
      </c>
      <c r="H28" s="179" t="s">
        <v>514</v>
      </c>
      <c r="I28" s="151" t="s">
        <v>215</v>
      </c>
      <c r="J28" s="151" t="s">
        <v>309</v>
      </c>
      <c r="K28" s="194" t="s">
        <v>802</v>
      </c>
      <c r="L28" s="151" t="s">
        <v>803</v>
      </c>
      <c r="M28" s="175" t="str">
        <f>CONCATENATE(UKGas!$D$57, " at ",UKGas!$D$30,", for ",UKGas!$D$47, " quoted in ",UKGas!$D$71, " per ", UKGas!$D$66,".")</f>
        <v>An agreement whereby a physical volume is exchanged  for a fixed price over a specified period at the beach system entry point connecting the Teesside terminal to the NTS  (National Transmission System - the main pipeline system operated by Transco for Natural Gas), for a period from 06:00 hrs today to 06:00 hrs of the 1st Day of the next Calendar Month quoted in Pounds Sterling per million of British thermal units.</v>
      </c>
      <c r="N28" s="177"/>
      <c r="O28" s="177"/>
      <c r="P28" s="177"/>
      <c r="Q28" s="177"/>
      <c r="R28" s="177"/>
      <c r="S28" s="177"/>
      <c r="T28" s="177"/>
      <c r="U28" s="177"/>
      <c r="V28" s="177"/>
      <c r="W28" s="177"/>
      <c r="X28" s="177"/>
      <c r="Y28" s="177"/>
      <c r="Z28" s="177"/>
      <c r="AA28" s="177"/>
      <c r="AB28" s="177"/>
      <c r="AC28" s="177"/>
      <c r="AD28" s="177"/>
      <c r="AE28" s="177"/>
      <c r="AF28" s="177"/>
      <c r="AG28" s="177"/>
      <c r="AH28" s="177"/>
      <c r="AI28" s="177"/>
      <c r="AJ28" s="177"/>
      <c r="AK28" s="177"/>
      <c r="AL28" s="177"/>
      <c r="AM28" s="177"/>
      <c r="AN28" s="177"/>
      <c r="AO28" s="177"/>
      <c r="AP28" s="177"/>
      <c r="AQ28" s="177"/>
      <c r="AR28" s="177"/>
      <c r="AS28" s="177"/>
      <c r="AT28" s="177"/>
      <c r="AU28" s="177"/>
      <c r="AV28" s="177"/>
      <c r="AW28" s="177"/>
      <c r="AX28" s="177"/>
      <c r="AY28" s="177"/>
      <c r="AZ28" s="177"/>
      <c r="BA28" s="177"/>
      <c r="BB28" s="177"/>
      <c r="BC28" s="177"/>
    </row>
    <row r="29" spans="1:55" s="158" customFormat="1" ht="51" x14ac:dyDescent="0.2">
      <c r="A29" s="171" t="s">
        <v>648</v>
      </c>
      <c r="B29" s="151" t="s">
        <v>218</v>
      </c>
      <c r="C29" s="156" t="s">
        <v>520</v>
      </c>
      <c r="D29" s="151" t="s">
        <v>214</v>
      </c>
      <c r="E29" s="151" t="s">
        <v>309</v>
      </c>
      <c r="F29" s="127" t="s">
        <v>309</v>
      </c>
      <c r="G29" s="190" t="s">
        <v>475</v>
      </c>
      <c r="H29" s="179" t="s">
        <v>514</v>
      </c>
      <c r="I29" s="151" t="s">
        <v>215</v>
      </c>
      <c r="J29" s="151" t="s">
        <v>309</v>
      </c>
      <c r="K29" s="194" t="s">
        <v>802</v>
      </c>
      <c r="L29" s="151" t="s">
        <v>803</v>
      </c>
      <c r="M29" s="175" t="str">
        <f>CONCATENATE(UKGas!$D$57, " at ",UKGas!$D$30,", for ",UKGas!$D$48, " quoted in ",UKGas!$D$71, " per ", UKGas!$D$66,".")</f>
        <v>An agreement whereby a physical volume is exchanged  for a fixed price over a specified period at the beach system entry point connecting the Teesside terminal to the NTS  (National Transmission System - the main pipeline system operated by Transco for Natural Gas), for a period from 06:00 hrs of the 1st Day of the next Calendar Month to 06:00 hrs of the 1st Day of the following Calendar Month quoted in Pounds Sterling per million of British thermal units.</v>
      </c>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177"/>
      <c r="AQ29" s="177"/>
      <c r="AR29" s="177"/>
      <c r="AS29" s="177"/>
      <c r="AT29" s="177"/>
      <c r="AU29" s="177"/>
      <c r="AV29" s="177"/>
      <c r="AW29" s="177"/>
      <c r="AX29" s="177"/>
      <c r="AY29" s="177"/>
      <c r="AZ29" s="177"/>
      <c r="BA29" s="177"/>
      <c r="BB29" s="177"/>
      <c r="BC29" s="177"/>
    </row>
    <row r="30" spans="1:55" s="158" customFormat="1" ht="51" x14ac:dyDescent="0.2">
      <c r="A30" s="246" t="s">
        <v>648</v>
      </c>
      <c r="B30" s="165" t="s">
        <v>218</v>
      </c>
      <c r="C30" s="164" t="s">
        <v>520</v>
      </c>
      <c r="D30" s="165" t="s">
        <v>214</v>
      </c>
      <c r="E30" s="165" t="s">
        <v>309</v>
      </c>
      <c r="F30" s="165" t="s">
        <v>309</v>
      </c>
      <c r="G30" s="189" t="s">
        <v>143</v>
      </c>
      <c r="H30" s="201" t="s">
        <v>514</v>
      </c>
      <c r="I30" s="165" t="s">
        <v>215</v>
      </c>
      <c r="J30" s="165" t="s">
        <v>309</v>
      </c>
      <c r="K30" s="195" t="s">
        <v>802</v>
      </c>
      <c r="L30" s="165" t="s">
        <v>803</v>
      </c>
      <c r="M30" s="175" t="str">
        <f>CONCATENATE(UKGas!$D$57, " at ",UKGas!$D$29,", for ",UKGas!$D$36, " quoted in ",UKGas!$D$71, " per ", UKGas!$D$66,".")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on the 1st day of the month to 06:00 hrs on the 1st day of the following month quoted in Pounds Sterling per million of British thermal units.</v>
      </c>
      <c r="N30" s="177"/>
      <c r="O30" s="177"/>
      <c r="P30" s="177"/>
      <c r="Q30" s="177"/>
      <c r="R30" s="177"/>
      <c r="S30" s="177"/>
      <c r="T30" s="177"/>
      <c r="U30" s="177"/>
      <c r="V30" s="177"/>
      <c r="W30" s="177"/>
      <c r="X30" s="177"/>
      <c r="Y30" s="177"/>
      <c r="Z30" s="177"/>
      <c r="AA30" s="177"/>
      <c r="AB30" s="177"/>
      <c r="AC30" s="177"/>
      <c r="AD30" s="177"/>
      <c r="AE30" s="177"/>
      <c r="AF30" s="177"/>
      <c r="AG30" s="177"/>
      <c r="AH30" s="177"/>
      <c r="AI30" s="177"/>
      <c r="AJ30" s="177"/>
      <c r="AK30" s="177"/>
      <c r="AL30" s="177"/>
      <c r="AM30" s="177"/>
      <c r="AN30" s="177"/>
      <c r="AO30" s="177"/>
      <c r="AP30" s="177"/>
      <c r="AQ30" s="177"/>
      <c r="AR30" s="177"/>
      <c r="AS30" s="177"/>
      <c r="AT30" s="177"/>
      <c r="AU30" s="177"/>
      <c r="AV30" s="177"/>
      <c r="AW30" s="177"/>
      <c r="AX30" s="177"/>
      <c r="AY30" s="177"/>
      <c r="AZ30" s="177"/>
      <c r="BA30" s="177"/>
      <c r="BB30" s="177"/>
      <c r="BC30" s="177"/>
    </row>
    <row r="31" spans="1:55" s="158" customFormat="1" ht="51" x14ac:dyDescent="0.2">
      <c r="A31" s="307" t="s">
        <v>648</v>
      </c>
      <c r="B31" s="151" t="s">
        <v>218</v>
      </c>
      <c r="C31" s="156" t="s">
        <v>520</v>
      </c>
      <c r="D31" s="151" t="s">
        <v>214</v>
      </c>
      <c r="E31" s="151" t="s">
        <v>309</v>
      </c>
      <c r="F31" s="127" t="s">
        <v>309</v>
      </c>
      <c r="G31" s="176" t="s">
        <v>144</v>
      </c>
      <c r="H31" s="179" t="s">
        <v>473</v>
      </c>
      <c r="I31" s="151" t="s">
        <v>215</v>
      </c>
      <c r="J31" s="180" t="s">
        <v>309</v>
      </c>
      <c r="K31" s="194" t="s">
        <v>802</v>
      </c>
      <c r="L31" s="151" t="s">
        <v>803</v>
      </c>
      <c r="M31" s="175" t="str">
        <f>CONCATENATE(UKGas!$D$57, " at ",UKGas!$D$27,", for ",UKGas!$D$38,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1st April to 06:00 hrs 1st July quoted in Pounds Sterling per million of British thermal units.</v>
      </c>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177"/>
      <c r="AY31" s="177"/>
      <c r="AZ31" s="177"/>
      <c r="BA31" s="177"/>
      <c r="BB31" s="177"/>
      <c r="BC31" s="177"/>
    </row>
    <row r="32" spans="1:55" s="158" customFormat="1" ht="51" x14ac:dyDescent="0.2">
      <c r="A32" s="171" t="s">
        <v>648</v>
      </c>
      <c r="B32" s="151" t="s">
        <v>218</v>
      </c>
      <c r="C32" s="156" t="s">
        <v>520</v>
      </c>
      <c r="D32" s="151" t="s">
        <v>214</v>
      </c>
      <c r="E32" s="151" t="s">
        <v>309</v>
      </c>
      <c r="F32" s="127" t="s">
        <v>309</v>
      </c>
      <c r="G32" s="176" t="s">
        <v>86</v>
      </c>
      <c r="H32" s="156" t="s">
        <v>473</v>
      </c>
      <c r="I32" s="151" t="s">
        <v>215</v>
      </c>
      <c r="J32" s="151" t="s">
        <v>309</v>
      </c>
      <c r="K32" s="194" t="s">
        <v>802</v>
      </c>
      <c r="L32" s="151" t="s">
        <v>803</v>
      </c>
      <c r="M32" s="175" t="str">
        <f>CONCATENATE(UKGas!$D$57, " at ",UKGas!$D$27,", for ",UKGas!$D$41,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1st October  to 06:00 hrs 1st October on the following year quoted in Pounds Sterling per million of British thermal units.</v>
      </c>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177"/>
      <c r="AQ32" s="177"/>
      <c r="AR32" s="177"/>
      <c r="AS32" s="177"/>
      <c r="AT32" s="177"/>
      <c r="AU32" s="177"/>
      <c r="AV32" s="177"/>
      <c r="AW32" s="177"/>
      <c r="AX32" s="177"/>
      <c r="AY32" s="177"/>
      <c r="AZ32" s="177"/>
      <c r="BA32" s="177"/>
      <c r="BB32" s="177"/>
      <c r="BC32" s="177"/>
    </row>
    <row r="33" spans="1:55" s="158" customFormat="1" ht="51" x14ac:dyDescent="0.2">
      <c r="A33" s="171" t="s">
        <v>648</v>
      </c>
      <c r="B33" s="151" t="s">
        <v>218</v>
      </c>
      <c r="C33" s="156" t="s">
        <v>520</v>
      </c>
      <c r="D33" s="151" t="s">
        <v>214</v>
      </c>
      <c r="E33" s="151" t="s">
        <v>309</v>
      </c>
      <c r="F33" s="127" t="s">
        <v>309</v>
      </c>
      <c r="G33" s="176" t="s">
        <v>29</v>
      </c>
      <c r="H33" s="156" t="s">
        <v>473</v>
      </c>
      <c r="I33" s="151" t="s">
        <v>215</v>
      </c>
      <c r="J33" s="151" t="s">
        <v>309</v>
      </c>
      <c r="K33" s="194" t="s">
        <v>802</v>
      </c>
      <c r="L33" s="151" t="s">
        <v>803</v>
      </c>
      <c r="M33" s="175" t="str">
        <f>CONCATENATE(UKGas!$D$57, " at ",UKGas!$D$27,", for ",UKGas!$D$42,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1st January to 06:00 hrs 1st January on the following year quoted in Pounds Sterling per million of British thermal units.</v>
      </c>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c r="AO33" s="177"/>
      <c r="AP33" s="177"/>
      <c r="AQ33" s="177"/>
      <c r="AR33" s="177"/>
      <c r="AS33" s="177"/>
      <c r="AT33" s="177"/>
      <c r="AU33" s="177"/>
      <c r="AV33" s="177"/>
      <c r="AW33" s="177"/>
      <c r="AX33" s="177"/>
      <c r="AY33" s="177"/>
      <c r="AZ33" s="177"/>
      <c r="BA33" s="177"/>
      <c r="BB33" s="177"/>
      <c r="BC33" s="177"/>
    </row>
    <row r="34" spans="1:55" s="158" customFormat="1" ht="51" x14ac:dyDescent="0.2">
      <c r="A34" s="246" t="s">
        <v>648</v>
      </c>
      <c r="B34" s="165" t="s">
        <v>218</v>
      </c>
      <c r="C34" s="164" t="s">
        <v>520</v>
      </c>
      <c r="D34" s="165" t="s">
        <v>214</v>
      </c>
      <c r="E34" s="165" t="s">
        <v>309</v>
      </c>
      <c r="F34" s="165" t="s">
        <v>309</v>
      </c>
      <c r="G34" s="189" t="s">
        <v>146</v>
      </c>
      <c r="H34" s="164" t="s">
        <v>473</v>
      </c>
      <c r="I34" s="165" t="s">
        <v>215</v>
      </c>
      <c r="J34" s="165" t="s">
        <v>309</v>
      </c>
      <c r="K34" s="195" t="s">
        <v>802</v>
      </c>
      <c r="L34" s="165" t="s">
        <v>803</v>
      </c>
      <c r="M34" s="175" t="str">
        <f>CONCATENATE(UKGas!$D$57, " at ",UKGas!$D$27,", for ",UKGas!$D$49,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on the Starting Date  to 06:00 hrs on the day next after the Ending Date of the period quoted in Pounds Sterling per million of British thermal units.</v>
      </c>
      <c r="N34" s="177"/>
      <c r="O34" s="177"/>
      <c r="P34" s="177"/>
      <c r="Q34" s="177"/>
      <c r="R34" s="177"/>
      <c r="S34" s="177"/>
      <c r="T34" s="177"/>
      <c r="U34" s="177"/>
      <c r="V34" s="177"/>
      <c r="W34" s="177"/>
      <c r="X34" s="177"/>
      <c r="Y34" s="177"/>
      <c r="Z34" s="177"/>
      <c r="AA34" s="177"/>
      <c r="AB34" s="177"/>
      <c r="AC34" s="177"/>
      <c r="AD34" s="177"/>
      <c r="AE34" s="177"/>
      <c r="AF34" s="177"/>
      <c r="AG34" s="177"/>
      <c r="AH34" s="177"/>
      <c r="AI34" s="177"/>
      <c r="AJ34" s="177"/>
      <c r="AK34" s="177"/>
      <c r="AL34" s="177"/>
      <c r="AM34" s="177"/>
      <c r="AN34" s="177"/>
      <c r="AO34" s="177"/>
      <c r="AP34" s="177"/>
      <c r="AQ34" s="177"/>
      <c r="AR34" s="177"/>
      <c r="AS34" s="177"/>
      <c r="AT34" s="177"/>
      <c r="AU34" s="177"/>
      <c r="AV34" s="177"/>
      <c r="AW34" s="177"/>
      <c r="AX34" s="177"/>
      <c r="AY34" s="177"/>
      <c r="AZ34" s="177"/>
      <c r="BA34" s="177"/>
      <c r="BB34" s="177"/>
      <c r="BC34" s="177"/>
    </row>
    <row r="35" spans="1:55" s="158" customFormat="1" ht="63.75" x14ac:dyDescent="0.2">
      <c r="A35" s="171" t="s">
        <v>648</v>
      </c>
      <c r="B35" s="151" t="s">
        <v>218</v>
      </c>
      <c r="C35" s="156" t="s">
        <v>520</v>
      </c>
      <c r="D35" s="151" t="s">
        <v>509</v>
      </c>
      <c r="E35" s="151" t="s">
        <v>92</v>
      </c>
      <c r="F35" s="127" t="s">
        <v>309</v>
      </c>
      <c r="G35" s="190" t="s">
        <v>475</v>
      </c>
      <c r="H35" s="179" t="s">
        <v>473</v>
      </c>
      <c r="I35" s="151" t="s">
        <v>215</v>
      </c>
      <c r="J35" s="151" t="s">
        <v>309</v>
      </c>
      <c r="K35" s="180" t="s">
        <v>804</v>
      </c>
      <c r="L35" s="180" t="s">
        <v>803</v>
      </c>
      <c r="M35" s="175" t="str">
        <f>CONCATENATE(UKGas!$D$58, " at ",UKGas!$D$27,", for ",UKGas!$D$48, ", at a strike of ", UKGas!$Q$6, " quoted in ",UKGas!$D$71, " per ", UKGas!$D$66,".")</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of the 1st Day of the next Calendar Month to 06:00 hrs of the 1st Day of the following Calendar Month, at a strike of XXX quoted in Pounds Sterling per million of British thermal units.</v>
      </c>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177"/>
      <c r="AQ35" s="177"/>
      <c r="AR35" s="177"/>
      <c r="AS35" s="177"/>
      <c r="AT35" s="177"/>
      <c r="AU35" s="177"/>
      <c r="AV35" s="177"/>
      <c r="AW35" s="177"/>
      <c r="AX35" s="177"/>
      <c r="AY35" s="177"/>
      <c r="AZ35" s="177"/>
      <c r="BA35" s="177"/>
      <c r="BB35" s="177"/>
      <c r="BC35" s="177"/>
    </row>
    <row r="36" spans="1:55" s="158" customFormat="1" ht="63.75" x14ac:dyDescent="0.2">
      <c r="A36" s="171" t="s">
        <v>648</v>
      </c>
      <c r="B36" s="151" t="s">
        <v>218</v>
      </c>
      <c r="C36" s="156" t="s">
        <v>520</v>
      </c>
      <c r="D36" s="151" t="s">
        <v>509</v>
      </c>
      <c r="E36" s="151" t="s">
        <v>799</v>
      </c>
      <c r="F36" s="127" t="s">
        <v>309</v>
      </c>
      <c r="G36" s="190" t="s">
        <v>475</v>
      </c>
      <c r="H36" s="179" t="s">
        <v>473</v>
      </c>
      <c r="I36" s="151" t="s">
        <v>215</v>
      </c>
      <c r="J36" s="151" t="s">
        <v>309</v>
      </c>
      <c r="K36" s="180" t="s">
        <v>804</v>
      </c>
      <c r="L36" s="180" t="s">
        <v>803</v>
      </c>
      <c r="M36" s="175" t="str">
        <f>CONCATENATE(UKGas!$D$59, " at ",UKGas!$D$27,", for ",UKGas!$D$48, ", at a strike of ", UKGas!$Q$6, " quoted in ",UKGas!$D$71, " per ", UKGas!$D$66,".")</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of the 1st Day of the next Calendar Month to 06:00 hrs of the 1st Day of the following Calendar Month, at a strike of XXX quoted in Pounds Sterling per million of British thermal units.</v>
      </c>
      <c r="N36" s="177"/>
      <c r="O36" s="177"/>
      <c r="P36" s="177"/>
      <c r="Q36" s="177"/>
      <c r="R36" s="177"/>
      <c r="S36" s="177"/>
      <c r="T36" s="177"/>
      <c r="U36" s="177"/>
      <c r="V36" s="177"/>
      <c r="W36" s="177"/>
      <c r="X36" s="177"/>
      <c r="Y36" s="177"/>
      <c r="Z36" s="177"/>
      <c r="AA36" s="177"/>
      <c r="AB36" s="177"/>
      <c r="AC36" s="177"/>
      <c r="AD36" s="177"/>
      <c r="AE36" s="177"/>
      <c r="AF36" s="177"/>
      <c r="AG36" s="177"/>
      <c r="AH36" s="177"/>
      <c r="AI36" s="177"/>
      <c r="AJ36" s="177"/>
      <c r="AK36" s="177"/>
      <c r="AL36" s="177"/>
      <c r="AM36" s="177"/>
      <c r="AN36" s="177"/>
      <c r="AO36" s="177"/>
      <c r="AP36" s="177"/>
      <c r="AQ36" s="177"/>
      <c r="AR36" s="177"/>
      <c r="AS36" s="177"/>
      <c r="AT36" s="177"/>
      <c r="AU36" s="177"/>
      <c r="AV36" s="177"/>
      <c r="AW36" s="177"/>
      <c r="AX36" s="177"/>
      <c r="AY36" s="177"/>
      <c r="AZ36" s="177"/>
      <c r="BA36" s="177"/>
      <c r="BB36" s="177"/>
      <c r="BC36" s="177"/>
    </row>
    <row r="37" spans="1:55" s="158" customFormat="1" ht="63.75" x14ac:dyDescent="0.2">
      <c r="A37" s="171" t="s">
        <v>648</v>
      </c>
      <c r="B37" s="151" t="s">
        <v>218</v>
      </c>
      <c r="C37" s="156" t="s">
        <v>520</v>
      </c>
      <c r="D37" s="151" t="s">
        <v>509</v>
      </c>
      <c r="E37" s="151" t="s">
        <v>92</v>
      </c>
      <c r="F37" s="127" t="s">
        <v>309</v>
      </c>
      <c r="G37" s="176" t="s">
        <v>143</v>
      </c>
      <c r="H37" s="179" t="s">
        <v>473</v>
      </c>
      <c r="I37" s="151" t="s">
        <v>215</v>
      </c>
      <c r="J37" s="151" t="s">
        <v>309</v>
      </c>
      <c r="K37" s="180" t="s">
        <v>804</v>
      </c>
      <c r="L37" s="180" t="s">
        <v>803</v>
      </c>
      <c r="M37" s="175" t="str">
        <f>CONCATENATE(UKGas!$D$58, " at ",UKGas!$D$27,", for ",UKGas!$D$36, ", at a strike of ", UKGas!$Q$6, " quoted in ",UKGas!$D$71, " per ", UKGas!$D$66,".")</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at a strike of XXX quoted in Pounds Sterling per million of British thermal units.</v>
      </c>
      <c r="N37" s="177"/>
      <c r="O37" s="177"/>
      <c r="P37" s="177"/>
      <c r="Q37" s="177"/>
      <c r="R37" s="177"/>
      <c r="S37" s="177"/>
      <c r="T37" s="177"/>
      <c r="U37" s="177"/>
      <c r="V37" s="177"/>
      <c r="W37" s="177"/>
      <c r="X37" s="177"/>
      <c r="Y37" s="177"/>
      <c r="Z37" s="177"/>
      <c r="AA37" s="177"/>
      <c r="AB37" s="177"/>
      <c r="AC37" s="177"/>
      <c r="AD37" s="177"/>
      <c r="AE37" s="177"/>
      <c r="AF37" s="177"/>
      <c r="AG37" s="177"/>
      <c r="AH37" s="177"/>
      <c r="AI37" s="177"/>
      <c r="AJ37" s="177"/>
      <c r="AK37" s="177"/>
      <c r="AL37" s="177"/>
      <c r="AM37" s="177"/>
      <c r="AN37" s="177"/>
      <c r="AO37" s="177"/>
      <c r="AP37" s="177"/>
      <c r="AQ37" s="177"/>
      <c r="AR37" s="177"/>
      <c r="AS37" s="177"/>
      <c r="AT37" s="177"/>
      <c r="AU37" s="177"/>
      <c r="AV37" s="177"/>
      <c r="AW37" s="177"/>
      <c r="AX37" s="177"/>
      <c r="AY37" s="177"/>
      <c r="AZ37" s="177"/>
      <c r="BA37" s="177"/>
      <c r="BB37" s="177"/>
      <c r="BC37" s="177"/>
    </row>
    <row r="38" spans="1:55" s="158" customFormat="1" ht="63.75" x14ac:dyDescent="0.2">
      <c r="A38" s="171" t="s">
        <v>648</v>
      </c>
      <c r="B38" s="151" t="s">
        <v>218</v>
      </c>
      <c r="C38" s="156" t="s">
        <v>520</v>
      </c>
      <c r="D38" s="151" t="s">
        <v>509</v>
      </c>
      <c r="E38" s="151" t="s">
        <v>799</v>
      </c>
      <c r="F38" s="127" t="s">
        <v>309</v>
      </c>
      <c r="G38" s="176" t="s">
        <v>143</v>
      </c>
      <c r="H38" s="179" t="s">
        <v>473</v>
      </c>
      <c r="I38" s="151" t="s">
        <v>215</v>
      </c>
      <c r="J38" s="151" t="s">
        <v>309</v>
      </c>
      <c r="K38" s="180" t="s">
        <v>804</v>
      </c>
      <c r="L38" s="180" t="s">
        <v>803</v>
      </c>
      <c r="M38" s="175" t="str">
        <f>CONCATENATE(UKGas!$D$59, " at ",UKGas!$D$27,", for ",UKGas!$D$36, ", at a strike of ", UKGas!$Q$6, " quoted in ",UKGas!$D$71, " per ", UKGas!$D$66,".")</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at a strike of XXX quoted in Pounds Sterling per million of British thermal units.</v>
      </c>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7"/>
      <c r="AT38" s="177"/>
      <c r="AU38" s="177"/>
      <c r="AV38" s="177"/>
      <c r="AW38" s="177"/>
      <c r="AX38" s="177"/>
      <c r="AY38" s="177"/>
      <c r="AZ38" s="177"/>
      <c r="BA38" s="177"/>
      <c r="BB38" s="177"/>
      <c r="BC38" s="177"/>
    </row>
    <row r="39" spans="1:55" s="158" customFormat="1" ht="63.75" x14ac:dyDescent="0.2">
      <c r="A39" s="171" t="s">
        <v>648</v>
      </c>
      <c r="B39" s="151" t="s">
        <v>218</v>
      </c>
      <c r="C39" s="156" t="s">
        <v>520</v>
      </c>
      <c r="D39" s="151" t="s">
        <v>509</v>
      </c>
      <c r="E39" s="151" t="s">
        <v>92</v>
      </c>
      <c r="F39" s="127" t="s">
        <v>309</v>
      </c>
      <c r="G39" s="176" t="s">
        <v>144</v>
      </c>
      <c r="H39" s="179" t="s">
        <v>473</v>
      </c>
      <c r="I39" s="151" t="s">
        <v>215</v>
      </c>
      <c r="J39" s="151" t="s">
        <v>309</v>
      </c>
      <c r="K39" s="180" t="s">
        <v>804</v>
      </c>
      <c r="L39" s="180" t="s">
        <v>803</v>
      </c>
      <c r="M39" s="175" t="str">
        <f>CONCATENATE(UKGas!$D$58, " at ",UKGas!$D$27,", for ",UKGas!$D$38, ", at a strike of ", UKGas!$Q$6, " quoted in ",UKGas!$D$71, " per ", UKGas!$D$66,".")</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1st April to 06:00 hrs 1st July, at a strike of XXX quoted in Pounds Sterling per million of British thermal units.</v>
      </c>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7"/>
      <c r="AK39" s="177"/>
      <c r="AL39" s="177"/>
      <c r="AM39" s="177"/>
      <c r="AN39" s="177"/>
      <c r="AO39" s="177"/>
      <c r="AP39" s="177"/>
      <c r="AQ39" s="177"/>
      <c r="AR39" s="177"/>
      <c r="AS39" s="177"/>
      <c r="AT39" s="177"/>
      <c r="AU39" s="177"/>
      <c r="AV39" s="177"/>
      <c r="AW39" s="177"/>
      <c r="AX39" s="177"/>
      <c r="AY39" s="177"/>
      <c r="AZ39" s="177"/>
      <c r="BA39" s="177"/>
      <c r="BB39" s="177"/>
      <c r="BC39" s="177"/>
    </row>
    <row r="40" spans="1:55" s="158" customFormat="1" ht="63.75" x14ac:dyDescent="0.2">
      <c r="A40" s="171" t="s">
        <v>648</v>
      </c>
      <c r="B40" s="151" t="s">
        <v>218</v>
      </c>
      <c r="C40" s="156" t="s">
        <v>520</v>
      </c>
      <c r="D40" s="151" t="s">
        <v>509</v>
      </c>
      <c r="E40" s="151" t="s">
        <v>799</v>
      </c>
      <c r="F40" s="127" t="s">
        <v>309</v>
      </c>
      <c r="G40" s="176" t="s">
        <v>144</v>
      </c>
      <c r="H40" s="179" t="s">
        <v>473</v>
      </c>
      <c r="I40" s="151" t="s">
        <v>215</v>
      </c>
      <c r="J40" s="151" t="s">
        <v>309</v>
      </c>
      <c r="K40" s="180" t="s">
        <v>804</v>
      </c>
      <c r="L40" s="180" t="s">
        <v>803</v>
      </c>
      <c r="M40" s="175" t="str">
        <f>CONCATENATE(UKGas!$D$59, " at ",UKGas!$D$27,", for ",UKGas!$D$38, ", at a strike of ", UKGas!$Q$6, " quoted in ",UKGas!$D$71, " per ", UKGas!$D$66,".")</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1st April to 06:00 hrs 1st July, at a strike of XXX quoted in Pounds Sterling per million of British thermal units.</v>
      </c>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c r="AO40" s="177"/>
      <c r="AP40" s="177"/>
      <c r="AQ40" s="177"/>
      <c r="AR40" s="177"/>
      <c r="AS40" s="177"/>
      <c r="AT40" s="177"/>
      <c r="AU40" s="177"/>
      <c r="AV40" s="177"/>
      <c r="AW40" s="177"/>
      <c r="AX40" s="177"/>
      <c r="AY40" s="177"/>
      <c r="AZ40" s="177"/>
      <c r="BA40" s="177"/>
      <c r="BB40" s="177"/>
      <c r="BC40" s="177"/>
    </row>
    <row r="41" spans="1:55" s="158" customFormat="1" ht="63.75" x14ac:dyDescent="0.2">
      <c r="A41" s="171" t="s">
        <v>648</v>
      </c>
      <c r="B41" s="151" t="s">
        <v>218</v>
      </c>
      <c r="C41" s="156" t="s">
        <v>520</v>
      </c>
      <c r="D41" s="151" t="s">
        <v>509</v>
      </c>
      <c r="E41" s="151" t="s">
        <v>92</v>
      </c>
      <c r="F41" s="127" t="s">
        <v>309</v>
      </c>
      <c r="G41" s="176" t="s">
        <v>146</v>
      </c>
      <c r="H41" s="179" t="s">
        <v>473</v>
      </c>
      <c r="I41" s="151" t="s">
        <v>215</v>
      </c>
      <c r="J41" s="151" t="s">
        <v>309</v>
      </c>
      <c r="K41" s="180" t="s">
        <v>804</v>
      </c>
      <c r="L41" s="180" t="s">
        <v>803</v>
      </c>
      <c r="M41" s="175" t="str">
        <f>CONCATENATE(UKGas!$D$58, " at ",UKGas!$D$27,", for ",UKGas!$D$49, ", at a strike of ", UKGas!$Q$6, " quoted in ",UKGas!$D$71, " per ", UKGas!$D$66,".")</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on the Starting Date  to 06:00 hrs on the day next after the Ending Date of the period, at a strike of XXX quoted in Pounds Sterling per million of British thermal units.</v>
      </c>
      <c r="N41" s="177"/>
      <c r="O41" s="177"/>
      <c r="P41" s="177"/>
      <c r="Q41" s="177"/>
      <c r="R41" s="177"/>
      <c r="S41" s="177"/>
      <c r="T41" s="177"/>
      <c r="U41" s="177"/>
      <c r="V41" s="177"/>
      <c r="W41" s="177"/>
      <c r="X41" s="177"/>
      <c r="Y41" s="177"/>
      <c r="Z41" s="177"/>
      <c r="AA41" s="177"/>
      <c r="AB41" s="177"/>
      <c r="AC41" s="177"/>
      <c r="AD41" s="177"/>
      <c r="AE41" s="177"/>
      <c r="AF41" s="177"/>
      <c r="AG41" s="177"/>
      <c r="AH41" s="177"/>
      <c r="AI41" s="177"/>
      <c r="AJ41" s="177"/>
      <c r="AK41" s="177"/>
      <c r="AL41" s="177"/>
      <c r="AM41" s="177"/>
      <c r="AN41" s="177"/>
      <c r="AO41" s="177"/>
      <c r="AP41" s="177"/>
      <c r="AQ41" s="177"/>
      <c r="AR41" s="177"/>
      <c r="AS41" s="177"/>
      <c r="AT41" s="177"/>
      <c r="AU41" s="177"/>
      <c r="AV41" s="177"/>
      <c r="AW41" s="177"/>
      <c r="AX41" s="177"/>
      <c r="AY41" s="177"/>
      <c r="AZ41" s="177"/>
      <c r="BA41" s="177"/>
      <c r="BB41" s="177"/>
      <c r="BC41" s="177"/>
    </row>
    <row r="42" spans="1:55" s="158" customFormat="1" ht="63.75" x14ac:dyDescent="0.2">
      <c r="A42" s="246" t="s">
        <v>648</v>
      </c>
      <c r="B42" s="165" t="s">
        <v>218</v>
      </c>
      <c r="C42" s="164" t="s">
        <v>520</v>
      </c>
      <c r="D42" s="165" t="s">
        <v>509</v>
      </c>
      <c r="E42" s="165" t="s">
        <v>799</v>
      </c>
      <c r="F42" s="165" t="s">
        <v>309</v>
      </c>
      <c r="G42" s="189" t="s">
        <v>146</v>
      </c>
      <c r="H42" s="203" t="s">
        <v>473</v>
      </c>
      <c r="I42" s="165" t="s">
        <v>215</v>
      </c>
      <c r="J42" s="165" t="s">
        <v>309</v>
      </c>
      <c r="K42" s="181" t="s">
        <v>804</v>
      </c>
      <c r="L42" s="165" t="s">
        <v>803</v>
      </c>
      <c r="M42" s="175" t="str">
        <f>CONCATENATE(UKGas!$D$59, " at ",UKGas!$D$27,", for ",UKGas!$D$49, ", at a strike of ", UKGas!$Q$6, " quoted in ",UKGas!$D$71, " per ", UKGas!$D$66,".")</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on the Starting Date  to 06:00 hrs on the day next after the Ending Date of the period, at a strike of XXX quoted in Pounds Sterling per million of British thermal units.</v>
      </c>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177"/>
      <c r="AQ42" s="177"/>
      <c r="AR42" s="177"/>
      <c r="AS42" s="177"/>
      <c r="AT42" s="177"/>
      <c r="AU42" s="177"/>
      <c r="AV42" s="177"/>
      <c r="AW42" s="177"/>
      <c r="AX42" s="177"/>
      <c r="AY42" s="177"/>
      <c r="AZ42" s="177"/>
      <c r="BA42" s="177"/>
      <c r="BB42" s="177"/>
      <c r="BC42" s="177"/>
    </row>
    <row r="43" spans="1:55" s="158" customFormat="1" ht="89.25" x14ac:dyDescent="0.2">
      <c r="A43" s="307" t="s">
        <v>648</v>
      </c>
      <c r="B43" s="151" t="s">
        <v>218</v>
      </c>
      <c r="C43" s="156" t="s">
        <v>520</v>
      </c>
      <c r="D43" s="151" t="s">
        <v>307</v>
      </c>
      <c r="E43" s="151" t="s">
        <v>309</v>
      </c>
      <c r="F43" s="127" t="s">
        <v>309</v>
      </c>
      <c r="G43" s="176" t="s">
        <v>144</v>
      </c>
      <c r="H43" s="179" t="s">
        <v>473</v>
      </c>
      <c r="I43" s="151" t="s">
        <v>309</v>
      </c>
      <c r="J43" s="151" t="s">
        <v>309</v>
      </c>
      <c r="K43" s="180" t="s">
        <v>804</v>
      </c>
      <c r="L43" s="180" t="s">
        <v>803</v>
      </c>
      <c r="M43" s="175" t="str">
        <f>CONCATENATE(UKGas!$D$60, " at ",UKGas!$D$27,", for ",UKGas!$D$40, " quoted in ",UKGas!$D$71, " per ", UKGas!$D$66,".")</f>
        <v>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the National Balancing Point, being a conceptual point on the NTS (National Transmission System - the main pipeline system operated by Transco for Natural Gas) for Trade Nominations as defined under the Network Code section C6, for a period from 06:00 hrs 1st October to 06:00 hrs 1st January quoted in Pounds Sterling per million of British thermal units.</v>
      </c>
      <c r="N43" s="177"/>
      <c r="O43" s="177"/>
      <c r="P43" s="177"/>
      <c r="Q43" s="177"/>
      <c r="R43" s="177"/>
      <c r="S43" s="177"/>
      <c r="T43" s="177"/>
      <c r="U43" s="177"/>
      <c r="V43" s="177"/>
      <c r="W43" s="177"/>
      <c r="X43" s="177"/>
      <c r="Y43" s="177"/>
      <c r="Z43" s="177"/>
      <c r="AA43" s="177"/>
      <c r="AB43" s="177"/>
      <c r="AC43" s="177"/>
      <c r="AD43" s="177"/>
      <c r="AE43" s="177"/>
      <c r="AF43" s="177"/>
      <c r="AG43" s="177"/>
      <c r="AH43" s="177"/>
      <c r="AI43" s="177"/>
      <c r="AJ43" s="177"/>
      <c r="AK43" s="177"/>
      <c r="AL43" s="177"/>
      <c r="AM43" s="177"/>
      <c r="AN43" s="177"/>
      <c r="AO43" s="177"/>
      <c r="AP43" s="177"/>
      <c r="AQ43" s="177"/>
      <c r="AR43" s="177"/>
      <c r="AS43" s="177"/>
      <c r="AT43" s="177"/>
      <c r="AU43" s="177"/>
      <c r="AV43" s="177"/>
      <c r="AW43" s="177"/>
      <c r="AX43" s="177"/>
      <c r="AY43" s="177"/>
      <c r="AZ43" s="177"/>
      <c r="BA43" s="177"/>
      <c r="BB43" s="177"/>
      <c r="BC43" s="177"/>
    </row>
    <row r="44" spans="1:55" s="158" customFormat="1" ht="89.25" x14ac:dyDescent="0.2">
      <c r="A44" s="171" t="s">
        <v>648</v>
      </c>
      <c r="B44" s="151" t="s">
        <v>218</v>
      </c>
      <c r="C44" s="156" t="s">
        <v>520</v>
      </c>
      <c r="D44" s="151" t="s">
        <v>307</v>
      </c>
      <c r="E44" s="151" t="s">
        <v>309</v>
      </c>
      <c r="F44" s="127" t="s">
        <v>309</v>
      </c>
      <c r="G44" s="176" t="s">
        <v>86</v>
      </c>
      <c r="H44" s="179" t="s">
        <v>473</v>
      </c>
      <c r="I44" s="151" t="s">
        <v>309</v>
      </c>
      <c r="J44" s="151" t="s">
        <v>309</v>
      </c>
      <c r="K44" s="180" t="s">
        <v>804</v>
      </c>
      <c r="L44" s="180" t="s">
        <v>803</v>
      </c>
      <c r="M44" s="175" t="str">
        <f>CONCATENATE(UKGas!$D$60, " at ",UKGas!$D$27,", for ",UKGas!$D$41, " quoted in ",UKGas!$D$71, " per ", UKGas!$D$66,".")</f>
        <v>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the National Balancing Point, being a conceptual point on the NTS (National Transmission System - the main pipeline system operated by Transco for Natural Gas) for Trade Nominations as defined under the Network Code section C6, for a period from 06:00 hrs 1st October  to 06:00 hrs 1st October on the following year quoted in Pounds Sterling per million of British thermal units.</v>
      </c>
      <c r="N44" s="177"/>
      <c r="O44" s="177"/>
      <c r="P44" s="177"/>
      <c r="Q44" s="177"/>
      <c r="R44" s="177"/>
      <c r="S44" s="177"/>
      <c r="T44" s="177"/>
      <c r="U44" s="177"/>
      <c r="V44" s="177"/>
      <c r="W44" s="177"/>
      <c r="X44" s="177"/>
      <c r="Y44" s="177"/>
      <c r="Z44" s="177"/>
      <c r="AA44" s="177"/>
      <c r="AB44" s="177"/>
      <c r="AC44" s="177"/>
      <c r="AD44" s="177"/>
      <c r="AE44" s="177"/>
      <c r="AF44" s="177"/>
      <c r="AG44" s="177"/>
      <c r="AH44" s="177"/>
      <c r="AI44" s="177"/>
      <c r="AJ44" s="177"/>
      <c r="AK44" s="177"/>
      <c r="AL44" s="177"/>
      <c r="AM44" s="177"/>
      <c r="AN44" s="177"/>
      <c r="AO44" s="177"/>
      <c r="AP44" s="177"/>
      <c r="AQ44" s="177"/>
      <c r="AR44" s="177"/>
      <c r="AS44" s="177"/>
      <c r="AT44" s="177"/>
      <c r="AU44" s="177"/>
      <c r="AV44" s="177"/>
      <c r="AW44" s="177"/>
      <c r="AX44" s="177"/>
      <c r="AY44" s="177"/>
      <c r="AZ44" s="177"/>
      <c r="BA44" s="177"/>
      <c r="BB44" s="177"/>
      <c r="BC44" s="177"/>
    </row>
    <row r="45" spans="1:55" s="158" customFormat="1" ht="89.25" x14ac:dyDescent="0.2">
      <c r="A45" s="246" t="s">
        <v>648</v>
      </c>
      <c r="B45" s="165" t="s">
        <v>218</v>
      </c>
      <c r="C45" s="164" t="s">
        <v>520</v>
      </c>
      <c r="D45" s="165" t="s">
        <v>307</v>
      </c>
      <c r="E45" s="165" t="s">
        <v>309</v>
      </c>
      <c r="F45" s="165" t="s">
        <v>309</v>
      </c>
      <c r="G45" s="189" t="s">
        <v>29</v>
      </c>
      <c r="H45" s="191" t="s">
        <v>473</v>
      </c>
      <c r="I45" s="165" t="s">
        <v>309</v>
      </c>
      <c r="J45" s="165" t="s">
        <v>309</v>
      </c>
      <c r="K45" s="181" t="s">
        <v>804</v>
      </c>
      <c r="L45" s="165" t="s">
        <v>803</v>
      </c>
      <c r="M45" s="175" t="str">
        <f>CONCATENATE(UKGas!$D$60, " at ",UKGas!$D$27,", for ",UKGas!$D$42, " quoted in ",UKGas!$D$71, " per ", UKGas!$D$66,".")</f>
        <v>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the National Balancing Point, being a conceptual point on the NTS (National Transmission System - the main pipeline system operated by Transco for Natural Gas) for Trade Nominations as defined under the Network Code section C6, for a period from 06:00 hrs 1st January to 06:00 hrs 1st January on the following year quoted in Pounds Sterling per million of British thermal units.</v>
      </c>
      <c r="N45" s="177"/>
      <c r="O45" s="177"/>
      <c r="P45" s="177"/>
      <c r="Q45" s="177"/>
      <c r="R45" s="177"/>
      <c r="S45" s="177"/>
      <c r="T45" s="177"/>
      <c r="U45" s="177"/>
      <c r="V45" s="177"/>
      <c r="W45" s="177"/>
      <c r="X45" s="177"/>
      <c r="Y45" s="177"/>
      <c r="Z45" s="177"/>
      <c r="AA45" s="177"/>
      <c r="AB45" s="177"/>
      <c r="AC45" s="177"/>
      <c r="AD45" s="177"/>
      <c r="AE45" s="177"/>
      <c r="AF45" s="177"/>
      <c r="AG45" s="177"/>
      <c r="AH45" s="177"/>
      <c r="AI45" s="177"/>
      <c r="AJ45" s="177"/>
      <c r="AK45" s="177"/>
      <c r="AL45" s="177"/>
      <c r="AM45" s="177"/>
      <c r="AN45" s="177"/>
      <c r="AO45" s="177"/>
      <c r="AP45" s="177"/>
      <c r="AQ45" s="177"/>
      <c r="AR45" s="177"/>
      <c r="AS45" s="177"/>
      <c r="AT45" s="177"/>
      <c r="AU45" s="177"/>
      <c r="AV45" s="177"/>
      <c r="AW45" s="177"/>
      <c r="AX45" s="177"/>
      <c r="AY45" s="177"/>
      <c r="AZ45" s="177"/>
      <c r="BA45" s="177"/>
      <c r="BB45" s="177"/>
      <c r="BC45" s="177"/>
    </row>
    <row r="46" spans="1:55" s="158" customFormat="1" ht="51" x14ac:dyDescent="0.2">
      <c r="A46" s="171" t="s">
        <v>648</v>
      </c>
      <c r="B46" s="151" t="s">
        <v>218</v>
      </c>
      <c r="C46" s="156" t="s">
        <v>520</v>
      </c>
      <c r="D46" s="151" t="s">
        <v>512</v>
      </c>
      <c r="E46" s="151" t="s">
        <v>309</v>
      </c>
      <c r="F46" s="127" t="s">
        <v>309</v>
      </c>
      <c r="G46" s="190" t="s">
        <v>484</v>
      </c>
      <c r="H46" s="179" t="s">
        <v>473</v>
      </c>
      <c r="I46" s="151" t="s">
        <v>215</v>
      </c>
      <c r="J46" s="151" t="s">
        <v>309</v>
      </c>
      <c r="K46" s="180" t="s">
        <v>804</v>
      </c>
      <c r="L46" s="180" t="s">
        <v>803</v>
      </c>
      <c r="M46" s="175" t="str">
        <f>CONCATENATE(UKGas!$D$61, " at ",UKGas!$D$27,", for ",UKGas!$D$47, " quoted in ",UKGas!$D$71, " per ", UKGas!$D$66,".")</f>
        <v>NTS system entry capacity as defined under the network code section 1.2.3.(a) at the National Balancing Point, being a conceptual point on the NTS (National Transmission System - the main pipeline system operated by Transco for Natural Gas) for Trade Nominations as defined under the Network Code section C6, for a period from 06:00 hrs today to 06:00 hrs of the 1st Day of the next Calendar Month quoted in Pounds Sterling per million of British thermal units.</v>
      </c>
      <c r="N46" s="177"/>
      <c r="O46" s="177"/>
      <c r="P46" s="177"/>
      <c r="Q46" s="177"/>
      <c r="R46" s="177"/>
      <c r="S46" s="177"/>
      <c r="T46" s="177"/>
      <c r="U46" s="177"/>
      <c r="V46" s="177"/>
      <c r="W46" s="177"/>
      <c r="X46" s="177"/>
      <c r="Y46" s="177"/>
      <c r="Z46" s="177"/>
      <c r="AA46" s="177"/>
      <c r="AB46" s="177"/>
      <c r="AC46" s="177"/>
      <c r="AD46" s="177"/>
      <c r="AE46" s="177"/>
      <c r="AF46" s="177"/>
      <c r="AG46" s="177"/>
      <c r="AH46" s="177"/>
      <c r="AI46" s="177"/>
      <c r="AJ46" s="177"/>
      <c r="AK46" s="177"/>
      <c r="AL46" s="177"/>
      <c r="AM46" s="177"/>
      <c r="AN46" s="177"/>
      <c r="AO46" s="177"/>
      <c r="AP46" s="177"/>
      <c r="AQ46" s="177"/>
      <c r="AR46" s="177"/>
      <c r="AS46" s="177"/>
      <c r="AT46" s="177"/>
      <c r="AU46" s="177"/>
      <c r="AV46" s="177"/>
      <c r="AW46" s="177"/>
      <c r="AX46" s="177"/>
      <c r="AY46" s="177"/>
      <c r="AZ46" s="177"/>
      <c r="BA46" s="177"/>
      <c r="BB46" s="177"/>
      <c r="BC46" s="177"/>
    </row>
    <row r="47" spans="1:55" s="158" customFormat="1" ht="51" x14ac:dyDescent="0.2">
      <c r="A47" s="171" t="s">
        <v>648</v>
      </c>
      <c r="B47" s="151" t="s">
        <v>218</v>
      </c>
      <c r="C47" s="156" t="s">
        <v>520</v>
      </c>
      <c r="D47" s="151" t="s">
        <v>512</v>
      </c>
      <c r="E47" s="151" t="s">
        <v>309</v>
      </c>
      <c r="F47" s="127" t="s">
        <v>309</v>
      </c>
      <c r="G47" s="190" t="s">
        <v>475</v>
      </c>
      <c r="H47" s="179" t="s">
        <v>473</v>
      </c>
      <c r="I47" s="151" t="s">
        <v>215</v>
      </c>
      <c r="J47" s="151" t="s">
        <v>309</v>
      </c>
      <c r="K47" s="180" t="s">
        <v>804</v>
      </c>
      <c r="L47" s="180" t="s">
        <v>803</v>
      </c>
      <c r="M47" s="175" t="str">
        <f>CONCATENATE(UKGas!$D$61, " at ",UKGas!$D$27,", for ",UKGas!$D$48, " quoted in ",UKGas!$D$71, " per ", UKGas!$D$66,".")</f>
        <v>NTS system entry capacity as defined under the network code section 1.2.3.(a) at the National Balancing Point, being a conceptual point on the NTS (National Transmission System - the main pipeline system operated by Transco for Natural Gas) for Trade Nominations as defined under the Network Code section C6, for a period from 06:00 hrs of the 1st Day of the next Calendar Month to 06:00 hrs of the 1st Day of the following Calendar Month quoted in Pounds Sterling per million of British thermal units.</v>
      </c>
      <c r="N47" s="177"/>
      <c r="O47" s="177"/>
      <c r="P47" s="177"/>
      <c r="Q47" s="177"/>
      <c r="R47" s="177"/>
      <c r="S47" s="177"/>
      <c r="T47" s="177"/>
      <c r="U47" s="177"/>
      <c r="V47" s="177"/>
      <c r="W47" s="177"/>
      <c r="X47" s="177"/>
      <c r="Y47" s="177"/>
      <c r="Z47" s="177"/>
      <c r="AA47" s="177"/>
      <c r="AB47" s="177"/>
      <c r="AC47" s="177"/>
      <c r="AD47" s="177"/>
      <c r="AE47" s="177"/>
      <c r="AF47" s="177"/>
      <c r="AG47" s="177"/>
      <c r="AH47" s="177"/>
      <c r="AI47" s="177"/>
      <c r="AJ47" s="177"/>
      <c r="AK47" s="177"/>
      <c r="AL47" s="177"/>
      <c r="AM47" s="177"/>
      <c r="AN47" s="177"/>
      <c r="AO47" s="177"/>
      <c r="AP47" s="177"/>
      <c r="AQ47" s="177"/>
      <c r="AR47" s="177"/>
      <c r="AS47" s="177"/>
      <c r="AT47" s="177"/>
      <c r="AU47" s="177"/>
      <c r="AV47" s="177"/>
      <c r="AW47" s="177"/>
      <c r="AX47" s="177"/>
      <c r="AY47" s="177"/>
      <c r="AZ47" s="177"/>
      <c r="BA47" s="177"/>
      <c r="BB47" s="177"/>
      <c r="BC47" s="177"/>
    </row>
    <row r="48" spans="1:55" s="158" customFormat="1" ht="51" x14ac:dyDescent="0.2">
      <c r="A48" s="171" t="s">
        <v>648</v>
      </c>
      <c r="B48" s="151" t="s">
        <v>218</v>
      </c>
      <c r="C48" s="156" t="s">
        <v>520</v>
      </c>
      <c r="D48" s="151" t="s">
        <v>512</v>
      </c>
      <c r="E48" s="151" t="s">
        <v>309</v>
      </c>
      <c r="F48" s="127" t="s">
        <v>309</v>
      </c>
      <c r="G48" s="176" t="s">
        <v>143</v>
      </c>
      <c r="H48" s="179" t="s">
        <v>473</v>
      </c>
      <c r="I48" s="151" t="s">
        <v>215</v>
      </c>
      <c r="J48" s="151" t="s">
        <v>309</v>
      </c>
      <c r="K48" s="180" t="s">
        <v>804</v>
      </c>
      <c r="L48" s="180" t="s">
        <v>803</v>
      </c>
      <c r="M48" s="175" t="str">
        <f>CONCATENATE(UKGas!$D$61, " at ",UKGas!$D$27,", for ",UKGas!$D$36, " quoted in ",UKGas!$D$71, " per ", UKGas!$D$66,".")</f>
        <v>NTS system entry capacity as defined under the network code section 1.2.3.(a)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quoted in Pounds Sterling per million of British thermal units.</v>
      </c>
      <c r="N48" s="177"/>
      <c r="O48" s="177"/>
      <c r="P48" s="177"/>
      <c r="Q48" s="177"/>
      <c r="R48" s="177"/>
      <c r="S48" s="177"/>
      <c r="T48" s="177"/>
      <c r="U48" s="177"/>
      <c r="V48" s="177"/>
      <c r="W48" s="177"/>
      <c r="X48" s="177"/>
      <c r="Y48" s="177"/>
      <c r="Z48" s="177"/>
      <c r="AA48" s="177"/>
      <c r="AB48" s="177"/>
      <c r="AC48" s="177"/>
      <c r="AD48" s="177"/>
      <c r="AE48" s="177"/>
      <c r="AF48" s="177"/>
      <c r="AG48" s="177"/>
      <c r="AH48" s="177"/>
      <c r="AI48" s="177"/>
      <c r="AJ48" s="177"/>
      <c r="AK48" s="177"/>
      <c r="AL48" s="177"/>
      <c r="AM48" s="177"/>
      <c r="AN48" s="177"/>
      <c r="AO48" s="177"/>
      <c r="AP48" s="177"/>
      <c r="AQ48" s="177"/>
      <c r="AR48" s="177"/>
      <c r="AS48" s="177"/>
      <c r="AT48" s="177"/>
      <c r="AU48" s="177"/>
      <c r="AV48" s="177"/>
      <c r="AW48" s="177"/>
      <c r="AX48" s="177"/>
      <c r="AY48" s="177"/>
      <c r="AZ48" s="177"/>
      <c r="BA48" s="177"/>
      <c r="BB48" s="177"/>
      <c r="BC48" s="177"/>
    </row>
    <row r="49" spans="1:55" s="158" customFormat="1" ht="51.75" thickBot="1" x14ac:dyDescent="0.25">
      <c r="A49" s="247" t="s">
        <v>648</v>
      </c>
      <c r="B49" s="152" t="s">
        <v>218</v>
      </c>
      <c r="C49" s="159" t="s">
        <v>520</v>
      </c>
      <c r="D49" s="152" t="s">
        <v>512</v>
      </c>
      <c r="E49" s="152" t="s">
        <v>309</v>
      </c>
      <c r="F49" s="152" t="s">
        <v>309</v>
      </c>
      <c r="G49" s="192" t="s">
        <v>146</v>
      </c>
      <c r="H49" s="204" t="s">
        <v>473</v>
      </c>
      <c r="I49" s="152" t="s">
        <v>215</v>
      </c>
      <c r="J49" s="152" t="s">
        <v>309</v>
      </c>
      <c r="K49" s="182" t="s">
        <v>804</v>
      </c>
      <c r="L49" s="152" t="s">
        <v>803</v>
      </c>
      <c r="M49" s="175" t="str">
        <f>CONCATENATE(UKGas!$D$61, " at ",UKGas!$D$27,", for ",UKGas!$D$47, " quoted in ",UKGas!$D$71, " per ", UKGas!$D$66,".")</f>
        <v>NTS system entry capacity as defined under the network code section 1.2.3.(a) at the National Balancing Point, being a conceptual point on the NTS (National Transmission System - the main pipeline system operated by Transco for Natural Gas) for Trade Nominations as defined under the Network Code section C6, for a period from 06:00 hrs today to 06:00 hrs of the 1st Day of the next Calendar Month quoted in Pounds Sterling per million of British thermal units.</v>
      </c>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177"/>
      <c r="AO49" s="177"/>
      <c r="AP49" s="177"/>
      <c r="AQ49" s="177"/>
      <c r="AR49" s="177"/>
      <c r="AS49" s="177"/>
      <c r="AT49" s="177"/>
      <c r="AU49" s="177"/>
      <c r="AV49" s="177"/>
      <c r="AW49" s="177"/>
      <c r="AX49" s="177"/>
      <c r="AY49" s="177"/>
      <c r="AZ49" s="177"/>
      <c r="BA49" s="177"/>
      <c r="BB49" s="177"/>
      <c r="BC49" s="177"/>
    </row>
    <row r="50" spans="1:55" s="268" customFormat="1" ht="51" x14ac:dyDescent="0.2">
      <c r="A50" s="308" t="s">
        <v>652</v>
      </c>
      <c r="B50" s="237" t="s">
        <v>218</v>
      </c>
      <c r="C50" s="236" t="s">
        <v>520</v>
      </c>
      <c r="D50" s="237" t="s">
        <v>214</v>
      </c>
      <c r="E50" s="237" t="s">
        <v>309</v>
      </c>
      <c r="F50" s="265" t="s">
        <v>309</v>
      </c>
      <c r="G50" s="266" t="s">
        <v>515</v>
      </c>
      <c r="H50" s="267" t="s">
        <v>134</v>
      </c>
      <c r="I50" s="237" t="s">
        <v>215</v>
      </c>
      <c r="J50" s="237" t="s">
        <v>309</v>
      </c>
      <c r="K50" s="238" t="s">
        <v>804</v>
      </c>
      <c r="L50" s="238" t="s">
        <v>803</v>
      </c>
      <c r="M50" s="242" t="str">
        <f>CONCATENATE(ContGas!$C$27, " at ",ContGas!$C$30,", for ",ContGas!$C$40,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today to 06:00 (CET - Central European Time) tomorrow quoted in Pounds Sterling per million of British thermal units.</v>
      </c>
      <c r="N50" s="239"/>
      <c r="O50" s="239"/>
      <c r="P50" s="239"/>
      <c r="Q50" s="239"/>
      <c r="R50" s="239"/>
      <c r="S50" s="239"/>
      <c r="T50" s="239"/>
      <c r="U50" s="239"/>
      <c r="V50" s="239"/>
      <c r="W50" s="239"/>
      <c r="X50" s="239"/>
      <c r="Y50" s="239"/>
      <c r="Z50" s="239"/>
      <c r="AA50" s="239"/>
      <c r="AB50" s="239"/>
      <c r="AC50" s="239"/>
      <c r="AD50" s="239"/>
      <c r="AE50" s="239"/>
      <c r="AF50" s="239"/>
      <c r="AG50" s="239"/>
      <c r="AH50" s="239"/>
      <c r="AI50" s="239"/>
      <c r="AJ50" s="239"/>
      <c r="AK50" s="239"/>
      <c r="AL50" s="239"/>
      <c r="AM50" s="239"/>
      <c r="AN50" s="239"/>
      <c r="AO50" s="239"/>
      <c r="AP50" s="239"/>
      <c r="AQ50" s="239"/>
      <c r="AR50" s="239"/>
      <c r="AS50" s="239"/>
      <c r="AT50" s="239"/>
      <c r="AU50" s="239"/>
      <c r="AV50" s="239"/>
      <c r="AW50" s="239"/>
      <c r="AX50" s="239"/>
      <c r="AY50" s="239"/>
      <c r="AZ50" s="239"/>
      <c r="BA50" s="239"/>
      <c r="BB50" s="239"/>
      <c r="BC50" s="239"/>
    </row>
    <row r="51" spans="1:55" s="268" customFormat="1" ht="51" x14ac:dyDescent="0.2">
      <c r="A51" s="308" t="s">
        <v>652</v>
      </c>
      <c r="B51" s="237" t="s">
        <v>218</v>
      </c>
      <c r="C51" s="236" t="s">
        <v>520</v>
      </c>
      <c r="D51" s="237" t="s">
        <v>214</v>
      </c>
      <c r="E51" s="237" t="s">
        <v>309</v>
      </c>
      <c r="F51" s="265" t="s">
        <v>309</v>
      </c>
      <c r="G51" s="266" t="s">
        <v>476</v>
      </c>
      <c r="H51" s="267" t="s">
        <v>134</v>
      </c>
      <c r="I51" s="237" t="s">
        <v>215</v>
      </c>
      <c r="J51" s="237" t="s">
        <v>309</v>
      </c>
      <c r="K51" s="238" t="s">
        <v>804</v>
      </c>
      <c r="L51" s="238" t="s">
        <v>803</v>
      </c>
      <c r="M51" s="242" t="str">
        <f>CONCATENATE(ContGas!$C$27, " at ",ContGas!$C$30,", for ",ContGas!$C$41,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tomorrow to 06:00 (CET - Central European Time) the day after quoted in Pounds Sterling per million of British thermal units.</v>
      </c>
      <c r="N51" s="239"/>
      <c r="O51" s="239"/>
      <c r="P51" s="239"/>
      <c r="Q51" s="239"/>
      <c r="R51" s="239"/>
      <c r="S51" s="239"/>
      <c r="T51" s="239"/>
      <c r="U51" s="239"/>
      <c r="V51" s="239"/>
      <c r="W51" s="239"/>
      <c r="X51" s="239"/>
      <c r="Y51" s="239"/>
      <c r="Z51" s="239"/>
      <c r="AA51" s="239"/>
      <c r="AB51" s="239"/>
      <c r="AC51" s="239"/>
      <c r="AD51" s="239"/>
      <c r="AE51" s="239"/>
      <c r="AF51" s="239"/>
      <c r="AG51" s="239"/>
      <c r="AH51" s="239"/>
      <c r="AI51" s="239"/>
      <c r="AJ51" s="239"/>
      <c r="AK51" s="239"/>
      <c r="AL51" s="239"/>
      <c r="AM51" s="239"/>
      <c r="AN51" s="239"/>
      <c r="AO51" s="239"/>
      <c r="AP51" s="239"/>
      <c r="AQ51" s="239"/>
      <c r="AR51" s="239"/>
      <c r="AS51" s="239"/>
      <c r="AT51" s="239"/>
      <c r="AU51" s="239"/>
      <c r="AV51" s="239"/>
      <c r="AW51" s="239"/>
      <c r="AX51" s="239"/>
      <c r="AY51" s="239"/>
      <c r="AZ51" s="239"/>
      <c r="BA51" s="239"/>
      <c r="BB51" s="239"/>
      <c r="BC51" s="239"/>
    </row>
    <row r="52" spans="1:55" s="268" customFormat="1" ht="51" x14ac:dyDescent="0.2">
      <c r="A52" s="308" t="s">
        <v>652</v>
      </c>
      <c r="B52" s="237" t="s">
        <v>218</v>
      </c>
      <c r="C52" s="236" t="s">
        <v>520</v>
      </c>
      <c r="D52" s="237" t="s">
        <v>214</v>
      </c>
      <c r="E52" s="237" t="s">
        <v>309</v>
      </c>
      <c r="F52" s="265" t="s">
        <v>309</v>
      </c>
      <c r="G52" s="266" t="s">
        <v>484</v>
      </c>
      <c r="H52" s="267" t="s">
        <v>134</v>
      </c>
      <c r="I52" s="237" t="s">
        <v>215</v>
      </c>
      <c r="J52" s="237" t="s">
        <v>309</v>
      </c>
      <c r="K52" s="238" t="s">
        <v>804</v>
      </c>
      <c r="L52" s="238" t="s">
        <v>803</v>
      </c>
      <c r="M52" s="242" t="str">
        <f>CONCATENATE(ContGas!$C$27, " at ",ContGas!$C$30,", for ",ContGas!$C$42,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today to 06:00 (CET - Central European Time) of the 1st Day of the next Calendar Month quoted in Pounds Sterling per million of British thermal units.</v>
      </c>
      <c r="N52" s="239"/>
      <c r="O52" s="239"/>
      <c r="P52" s="239"/>
      <c r="Q52" s="239"/>
      <c r="R52" s="239"/>
      <c r="S52" s="239"/>
      <c r="T52" s="239"/>
      <c r="U52" s="239"/>
      <c r="V52" s="239"/>
      <c r="W52" s="239"/>
      <c r="X52" s="239"/>
      <c r="Y52" s="239"/>
      <c r="Z52" s="239"/>
      <c r="AA52" s="239"/>
      <c r="AB52" s="239"/>
      <c r="AC52" s="239"/>
      <c r="AD52" s="239"/>
      <c r="AE52" s="239"/>
      <c r="AF52" s="239"/>
      <c r="AG52" s="239"/>
      <c r="AH52" s="239"/>
      <c r="AI52" s="239"/>
      <c r="AJ52" s="239"/>
      <c r="AK52" s="239"/>
      <c r="AL52" s="239"/>
      <c r="AM52" s="239"/>
      <c r="AN52" s="239"/>
      <c r="AO52" s="239"/>
      <c r="AP52" s="239"/>
      <c r="AQ52" s="239"/>
      <c r="AR52" s="239"/>
      <c r="AS52" s="239"/>
      <c r="AT52" s="239"/>
      <c r="AU52" s="239"/>
      <c r="AV52" s="239"/>
      <c r="AW52" s="239"/>
      <c r="AX52" s="239"/>
      <c r="AY52" s="239"/>
      <c r="AZ52" s="239"/>
      <c r="BA52" s="239"/>
      <c r="BB52" s="239"/>
      <c r="BC52" s="239"/>
    </row>
    <row r="53" spans="1:55" s="268" customFormat="1" ht="51" x14ac:dyDescent="0.2">
      <c r="A53" s="308" t="s">
        <v>652</v>
      </c>
      <c r="B53" s="237" t="s">
        <v>218</v>
      </c>
      <c r="C53" s="236" t="s">
        <v>520</v>
      </c>
      <c r="D53" s="237" t="s">
        <v>214</v>
      </c>
      <c r="E53" s="237" t="s">
        <v>309</v>
      </c>
      <c r="F53" s="265" t="s">
        <v>309</v>
      </c>
      <c r="G53" s="266" t="s">
        <v>475</v>
      </c>
      <c r="H53" s="267" t="s">
        <v>134</v>
      </c>
      <c r="I53" s="237" t="s">
        <v>215</v>
      </c>
      <c r="J53" s="237" t="s">
        <v>309</v>
      </c>
      <c r="K53" s="238" t="s">
        <v>804</v>
      </c>
      <c r="L53" s="238" t="s">
        <v>803</v>
      </c>
      <c r="M53" s="242" t="str">
        <f>CONCATENATE(ContGas!$C$27, " at ",ContGas!$C$30,", for ",ContGas!$C$43,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of the 1st Day of the next Calendar Month to 06:00 (CET - Central European Time) of the 1st Day of the following Calendar Month quoted in Pounds Sterling per million of British thermal units.</v>
      </c>
      <c r="N53" s="239"/>
      <c r="O53" s="239"/>
      <c r="P53" s="239"/>
      <c r="Q53" s="239"/>
      <c r="R53" s="239"/>
      <c r="S53" s="239"/>
      <c r="T53" s="239"/>
      <c r="U53" s="239"/>
      <c r="V53" s="239"/>
      <c r="W53" s="239"/>
      <c r="X53" s="239"/>
      <c r="Y53" s="239"/>
      <c r="Z53" s="239"/>
      <c r="AA53" s="239"/>
      <c r="AB53" s="239"/>
      <c r="AC53" s="239"/>
      <c r="AD53" s="239"/>
      <c r="AE53" s="239"/>
      <c r="AF53" s="239"/>
      <c r="AG53" s="239"/>
      <c r="AH53" s="239"/>
      <c r="AI53" s="239"/>
      <c r="AJ53" s="239"/>
      <c r="AK53" s="239"/>
      <c r="AL53" s="239"/>
      <c r="AM53" s="239"/>
      <c r="AN53" s="239"/>
      <c r="AO53" s="239"/>
      <c r="AP53" s="239"/>
      <c r="AQ53" s="239"/>
      <c r="AR53" s="239"/>
      <c r="AS53" s="239"/>
      <c r="AT53" s="239"/>
      <c r="AU53" s="239"/>
      <c r="AV53" s="239"/>
      <c r="AW53" s="239"/>
      <c r="AX53" s="239"/>
      <c r="AY53" s="239"/>
      <c r="AZ53" s="239"/>
      <c r="BA53" s="239"/>
      <c r="BB53" s="239"/>
      <c r="BC53" s="239"/>
    </row>
    <row r="54" spans="1:55" s="268" customFormat="1" ht="51" x14ac:dyDescent="0.2">
      <c r="A54" s="309" t="s">
        <v>652</v>
      </c>
      <c r="B54" s="241" t="s">
        <v>218</v>
      </c>
      <c r="C54" s="240" t="s">
        <v>520</v>
      </c>
      <c r="D54" s="241" t="s">
        <v>214</v>
      </c>
      <c r="E54" s="241" t="s">
        <v>309</v>
      </c>
      <c r="F54" s="241" t="s">
        <v>309</v>
      </c>
      <c r="G54" s="269" t="s">
        <v>143</v>
      </c>
      <c r="H54" s="240" t="s">
        <v>134</v>
      </c>
      <c r="I54" s="241" t="s">
        <v>215</v>
      </c>
      <c r="J54" s="241" t="s">
        <v>309</v>
      </c>
      <c r="K54" s="270" t="s">
        <v>804</v>
      </c>
      <c r="L54" s="241" t="s">
        <v>803</v>
      </c>
      <c r="M54" s="242" t="str">
        <f>CONCATENATE(ContGas!$C$27, " at ",ContGas!$C$30,", for ",ContGas!$C$33,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on the 1st day of the month to 0600 (CET - Central European Time) on the 1st day of the following month quoted in Pounds Sterling per million of British thermal units.</v>
      </c>
      <c r="N54" s="239"/>
      <c r="O54" s="239"/>
      <c r="P54" s="239"/>
      <c r="Q54" s="239"/>
      <c r="R54" s="239"/>
      <c r="S54" s="239"/>
      <c r="T54" s="239"/>
      <c r="U54" s="239"/>
      <c r="V54" s="239"/>
      <c r="W54" s="239"/>
      <c r="X54" s="239"/>
      <c r="Y54" s="239"/>
      <c r="Z54" s="239"/>
      <c r="AA54" s="239"/>
      <c r="AB54" s="239"/>
      <c r="AC54" s="239"/>
      <c r="AD54" s="239"/>
      <c r="AE54" s="239"/>
      <c r="AF54" s="239"/>
      <c r="AG54" s="239"/>
      <c r="AH54" s="239"/>
      <c r="AI54" s="239"/>
      <c r="AJ54" s="239"/>
      <c r="AK54" s="239"/>
      <c r="AL54" s="239"/>
      <c r="AM54" s="239"/>
      <c r="AN54" s="239"/>
      <c r="AO54" s="239"/>
      <c r="AP54" s="239"/>
      <c r="AQ54" s="239"/>
      <c r="AR54" s="239"/>
      <c r="AS54" s="239"/>
      <c r="AT54" s="239"/>
      <c r="AU54" s="239"/>
      <c r="AV54" s="239"/>
      <c r="AW54" s="239"/>
      <c r="AX54" s="239"/>
      <c r="AY54" s="239"/>
      <c r="AZ54" s="239"/>
      <c r="BA54" s="239"/>
      <c r="BB54" s="239"/>
      <c r="BC54" s="239"/>
    </row>
    <row r="55" spans="1:55" s="268" customFormat="1" ht="51" x14ac:dyDescent="0.2">
      <c r="A55" s="310" t="s">
        <v>652</v>
      </c>
      <c r="B55" s="237" t="s">
        <v>218</v>
      </c>
      <c r="C55" s="236" t="s">
        <v>520</v>
      </c>
      <c r="D55" s="237" t="s">
        <v>214</v>
      </c>
      <c r="E55" s="237" t="s">
        <v>309</v>
      </c>
      <c r="F55" s="265" t="s">
        <v>309</v>
      </c>
      <c r="G55" s="271" t="s">
        <v>144</v>
      </c>
      <c r="H55" s="267" t="s">
        <v>134</v>
      </c>
      <c r="I55" s="237" t="s">
        <v>215</v>
      </c>
      <c r="J55" s="237" t="s">
        <v>309</v>
      </c>
      <c r="K55" s="238" t="s">
        <v>804</v>
      </c>
      <c r="L55" s="238" t="s">
        <v>803</v>
      </c>
      <c r="M55" s="242" t="str">
        <f>CONCATENATE(ContGas!$C$27, " at ",ContGas!$C$30,", for ",ContGas!$C$35,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1st April to 0600 (CET - Central European Time) 1st July quoted in Pounds Sterling per million of British thermal units.</v>
      </c>
      <c r="N55" s="239"/>
      <c r="O55" s="239"/>
      <c r="P55" s="239"/>
      <c r="Q55" s="239"/>
      <c r="R55" s="239"/>
      <c r="S55" s="239"/>
      <c r="T55" s="239"/>
      <c r="U55" s="239"/>
      <c r="V55" s="239"/>
      <c r="W55" s="239"/>
      <c r="X55" s="239"/>
      <c r="Y55" s="239"/>
      <c r="Z55" s="239"/>
      <c r="AA55" s="239"/>
      <c r="AB55" s="239"/>
      <c r="AC55" s="239"/>
      <c r="AD55" s="239"/>
      <c r="AE55" s="239"/>
      <c r="AF55" s="239"/>
      <c r="AG55" s="239"/>
      <c r="AH55" s="239"/>
      <c r="AI55" s="239"/>
      <c r="AJ55" s="239"/>
      <c r="AK55" s="239"/>
      <c r="AL55" s="239"/>
      <c r="AM55" s="239"/>
      <c r="AN55" s="239"/>
      <c r="AO55" s="239"/>
      <c r="AP55" s="239"/>
      <c r="AQ55" s="239"/>
      <c r="AR55" s="239"/>
      <c r="AS55" s="239"/>
      <c r="AT55" s="239"/>
      <c r="AU55" s="239"/>
      <c r="AV55" s="239"/>
      <c r="AW55" s="239"/>
      <c r="AX55" s="239"/>
      <c r="AY55" s="239"/>
      <c r="AZ55" s="239"/>
      <c r="BA55" s="239"/>
      <c r="BB55" s="239"/>
      <c r="BC55" s="239"/>
    </row>
    <row r="56" spans="1:55" s="268" customFormat="1" ht="51" x14ac:dyDescent="0.2">
      <c r="A56" s="308" t="s">
        <v>652</v>
      </c>
      <c r="B56" s="237" t="s">
        <v>218</v>
      </c>
      <c r="C56" s="236" t="s">
        <v>520</v>
      </c>
      <c r="D56" s="237" t="s">
        <v>214</v>
      </c>
      <c r="E56" s="237" t="s">
        <v>309</v>
      </c>
      <c r="F56" s="265" t="s">
        <v>309</v>
      </c>
      <c r="G56" s="271" t="s">
        <v>86</v>
      </c>
      <c r="H56" s="236" t="s">
        <v>134</v>
      </c>
      <c r="I56" s="237" t="s">
        <v>215</v>
      </c>
      <c r="J56" s="237" t="s">
        <v>309</v>
      </c>
      <c r="K56" s="238" t="s">
        <v>804</v>
      </c>
      <c r="L56" s="238" t="s">
        <v>803</v>
      </c>
      <c r="M56" s="242" t="str">
        <f>CONCATENATE(ContGas!$C$27, " at ",ContGas!$C$30,", for ",ContGas!$C$38,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1st October  to 06:00 (CET - Central European Time) 1st October on the following year quoted in Pounds Sterling per million of British thermal units.</v>
      </c>
      <c r="N56" s="239"/>
      <c r="O56" s="239"/>
      <c r="P56" s="239"/>
      <c r="Q56" s="239"/>
      <c r="R56" s="239"/>
      <c r="S56" s="239"/>
      <c r="T56" s="239"/>
      <c r="U56" s="239"/>
      <c r="V56" s="239"/>
      <c r="W56" s="239"/>
      <c r="X56" s="239"/>
      <c r="Y56" s="239"/>
      <c r="Z56" s="239"/>
      <c r="AA56" s="239"/>
      <c r="AB56" s="239"/>
      <c r="AC56" s="239"/>
      <c r="AD56" s="239"/>
      <c r="AE56" s="239"/>
      <c r="AF56" s="239"/>
      <c r="AG56" s="239"/>
      <c r="AH56" s="239"/>
      <c r="AI56" s="239"/>
      <c r="AJ56" s="239"/>
      <c r="AK56" s="239"/>
      <c r="AL56" s="239"/>
      <c r="AM56" s="239"/>
      <c r="AN56" s="239"/>
      <c r="AO56" s="239"/>
      <c r="AP56" s="239"/>
      <c r="AQ56" s="239"/>
      <c r="AR56" s="239"/>
      <c r="AS56" s="239"/>
      <c r="AT56" s="239"/>
      <c r="AU56" s="239"/>
      <c r="AV56" s="239"/>
      <c r="AW56" s="239"/>
      <c r="AX56" s="239"/>
      <c r="AY56" s="239"/>
      <c r="AZ56" s="239"/>
      <c r="BA56" s="239"/>
      <c r="BB56" s="239"/>
      <c r="BC56" s="239"/>
    </row>
    <row r="57" spans="1:55" s="268" customFormat="1" ht="51" x14ac:dyDescent="0.2">
      <c r="A57" s="308" t="s">
        <v>652</v>
      </c>
      <c r="B57" s="237" t="s">
        <v>218</v>
      </c>
      <c r="C57" s="236" t="s">
        <v>520</v>
      </c>
      <c r="D57" s="237" t="s">
        <v>214</v>
      </c>
      <c r="E57" s="237" t="s">
        <v>309</v>
      </c>
      <c r="F57" s="265" t="s">
        <v>309</v>
      </c>
      <c r="G57" s="271" t="s">
        <v>29</v>
      </c>
      <c r="H57" s="236" t="s">
        <v>134</v>
      </c>
      <c r="I57" s="237" t="s">
        <v>215</v>
      </c>
      <c r="J57" s="237" t="s">
        <v>309</v>
      </c>
      <c r="K57" s="238" t="s">
        <v>804</v>
      </c>
      <c r="L57" s="238" t="s">
        <v>803</v>
      </c>
      <c r="M57" s="242" t="str">
        <f>CONCATENATE(ContGas!$C$27, " at ",ContGas!$C$30,", for ",ContGas!$C$39,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1st January to 06:00 (CET - Central European Time) 1st January on the following year quoted in Pounds Sterling per million of British thermal units.</v>
      </c>
      <c r="N57" s="239"/>
      <c r="O57" s="239"/>
      <c r="P57" s="239"/>
      <c r="Q57" s="239"/>
      <c r="R57" s="239"/>
      <c r="S57" s="239"/>
      <c r="T57" s="239"/>
      <c r="U57" s="239"/>
      <c r="V57" s="239"/>
      <c r="W57" s="239"/>
      <c r="X57" s="239"/>
      <c r="Y57" s="239"/>
      <c r="Z57" s="239"/>
      <c r="AA57" s="239"/>
      <c r="AB57" s="239"/>
      <c r="AC57" s="239"/>
      <c r="AD57" s="239"/>
      <c r="AE57" s="239"/>
      <c r="AF57" s="239"/>
      <c r="AG57" s="239"/>
      <c r="AH57" s="239"/>
      <c r="AI57" s="239"/>
      <c r="AJ57" s="239"/>
      <c r="AK57" s="239"/>
      <c r="AL57" s="239"/>
      <c r="AM57" s="239"/>
      <c r="AN57" s="239"/>
      <c r="AO57" s="239"/>
      <c r="AP57" s="239"/>
      <c r="AQ57" s="239"/>
      <c r="AR57" s="239"/>
      <c r="AS57" s="239"/>
      <c r="AT57" s="239"/>
      <c r="AU57" s="239"/>
      <c r="AV57" s="239"/>
      <c r="AW57" s="239"/>
      <c r="AX57" s="239"/>
      <c r="AY57" s="239"/>
      <c r="AZ57" s="239"/>
      <c r="BA57" s="239"/>
      <c r="BB57" s="239"/>
      <c r="BC57" s="239"/>
    </row>
    <row r="58" spans="1:55" s="268" customFormat="1" ht="51" x14ac:dyDescent="0.2">
      <c r="A58" s="309" t="s">
        <v>652</v>
      </c>
      <c r="B58" s="241" t="s">
        <v>218</v>
      </c>
      <c r="C58" s="240" t="s">
        <v>520</v>
      </c>
      <c r="D58" s="241" t="s">
        <v>214</v>
      </c>
      <c r="E58" s="241" t="s">
        <v>309</v>
      </c>
      <c r="F58" s="241" t="s">
        <v>309</v>
      </c>
      <c r="G58" s="269" t="s">
        <v>146</v>
      </c>
      <c r="H58" s="240" t="s">
        <v>134</v>
      </c>
      <c r="I58" s="241" t="s">
        <v>215</v>
      </c>
      <c r="J58" s="241" t="s">
        <v>309</v>
      </c>
      <c r="K58" s="270" t="s">
        <v>804</v>
      </c>
      <c r="L58" s="241" t="s">
        <v>803</v>
      </c>
      <c r="M58" s="242" t="str">
        <f>CONCATENATE(ContGas!$C$27, " at ",ContGas!$C$30,", for ",ContGas!$C$44,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on the Starting Date  to 06:00 (CET - Central European Time) on the day next after the Ending Date of the period quoted in Pounds Sterling per million of British thermal units.</v>
      </c>
      <c r="N58" s="239"/>
      <c r="O58" s="239"/>
      <c r="P58" s="239"/>
      <c r="Q58" s="239"/>
      <c r="R58" s="239"/>
      <c r="S58" s="239"/>
      <c r="T58" s="239"/>
      <c r="U58" s="239"/>
      <c r="V58" s="239"/>
      <c r="W58" s="239"/>
      <c r="X58" s="239"/>
      <c r="Y58" s="239"/>
      <c r="Z58" s="239"/>
      <c r="AA58" s="239"/>
      <c r="AB58" s="239"/>
      <c r="AC58" s="239"/>
      <c r="AD58" s="239"/>
      <c r="AE58" s="239"/>
      <c r="AF58" s="239"/>
      <c r="AG58" s="239"/>
      <c r="AH58" s="239"/>
      <c r="AI58" s="239"/>
      <c r="AJ58" s="239"/>
      <c r="AK58" s="239"/>
      <c r="AL58" s="239"/>
      <c r="AM58" s="239"/>
      <c r="AN58" s="239"/>
      <c r="AO58" s="239"/>
      <c r="AP58" s="239"/>
      <c r="AQ58" s="239"/>
      <c r="AR58" s="239"/>
      <c r="AS58" s="239"/>
      <c r="AT58" s="239"/>
      <c r="AU58" s="239"/>
      <c r="AV58" s="239"/>
      <c r="AW58" s="239"/>
      <c r="AX58" s="239"/>
      <c r="AY58" s="239"/>
      <c r="AZ58" s="239"/>
      <c r="BA58" s="239"/>
      <c r="BB58" s="239"/>
      <c r="BC58" s="239"/>
    </row>
    <row r="59" spans="1:55" s="268" customFormat="1" ht="63.75" x14ac:dyDescent="0.2">
      <c r="A59" s="308" t="s">
        <v>652</v>
      </c>
      <c r="B59" s="237" t="s">
        <v>218</v>
      </c>
      <c r="C59" s="236" t="s">
        <v>520</v>
      </c>
      <c r="D59" s="237" t="s">
        <v>509</v>
      </c>
      <c r="E59" s="237" t="s">
        <v>92</v>
      </c>
      <c r="F59" s="265" t="s">
        <v>309</v>
      </c>
      <c r="G59" s="266" t="s">
        <v>475</v>
      </c>
      <c r="H59" s="267" t="s">
        <v>134</v>
      </c>
      <c r="I59" s="237" t="s">
        <v>215</v>
      </c>
      <c r="J59" s="237" t="s">
        <v>309</v>
      </c>
      <c r="K59" s="238" t="s">
        <v>804</v>
      </c>
      <c r="L59" s="238" t="s">
        <v>803</v>
      </c>
      <c r="M59" s="311" t="str">
        <f>UKGas!$D$58&amp;" at "&amp;ContGas!$C$30&amp;" for "&amp;ContGas!$C$43&amp;" at a strike of XXX quoted in "&amp;UKGas!$D$71&amp;" per "&amp;ContGas!$C$48</f>
        <v>An agreement whereby the buyer (the holder) has the right but not the obligation to buy Natural Gas for a specified price on a specified exercise date in exchange for a premium payment at a notional point within the IZTD (Interconnector Zeebrugge Terminal Distrigas) facilities on Distrigas system for a period from 06:00 (CET - Central European Time) of the 1st Day of the next Calendar Month to 06:00 (CET - Central European Time) of the 1st Day of the following Calendar Month at a strike of XXX quoted in Pounds Sterling per million of British thermal units</v>
      </c>
      <c r="N59" s="239"/>
      <c r="O59" s="239"/>
      <c r="P59" s="239"/>
      <c r="Q59" s="239"/>
      <c r="R59" s="239"/>
      <c r="S59" s="239"/>
      <c r="T59" s="239"/>
      <c r="U59" s="239"/>
      <c r="V59" s="239"/>
      <c r="W59" s="239"/>
      <c r="X59" s="239"/>
      <c r="Y59" s="239"/>
      <c r="Z59" s="239"/>
      <c r="AA59" s="239"/>
      <c r="AB59" s="239"/>
      <c r="AC59" s="239"/>
      <c r="AD59" s="239"/>
      <c r="AE59" s="239"/>
      <c r="AF59" s="239"/>
      <c r="AG59" s="239"/>
      <c r="AH59" s="239"/>
      <c r="AI59" s="239"/>
      <c r="AJ59" s="239"/>
      <c r="AK59" s="239"/>
      <c r="AL59" s="239"/>
      <c r="AM59" s="239"/>
      <c r="AN59" s="239"/>
      <c r="AO59" s="239"/>
      <c r="AP59" s="239"/>
      <c r="AQ59" s="239"/>
      <c r="AR59" s="239"/>
      <c r="AS59" s="239"/>
      <c r="AT59" s="239"/>
      <c r="AU59" s="239"/>
      <c r="AV59" s="239"/>
      <c r="AW59" s="239"/>
      <c r="AX59" s="239"/>
      <c r="AY59" s="239"/>
      <c r="AZ59" s="239"/>
      <c r="BA59" s="239"/>
      <c r="BB59" s="239"/>
      <c r="BC59" s="239"/>
    </row>
    <row r="60" spans="1:55" s="268" customFormat="1" ht="63.75" x14ac:dyDescent="0.2">
      <c r="A60" s="308" t="s">
        <v>652</v>
      </c>
      <c r="B60" s="237" t="s">
        <v>218</v>
      </c>
      <c r="C60" s="236" t="s">
        <v>520</v>
      </c>
      <c r="D60" s="237" t="s">
        <v>509</v>
      </c>
      <c r="E60" s="237" t="s">
        <v>799</v>
      </c>
      <c r="F60" s="265" t="s">
        <v>309</v>
      </c>
      <c r="G60" s="266" t="s">
        <v>475</v>
      </c>
      <c r="H60" s="267" t="s">
        <v>134</v>
      </c>
      <c r="I60" s="237" t="s">
        <v>215</v>
      </c>
      <c r="J60" s="237" t="s">
        <v>309</v>
      </c>
      <c r="K60" s="238" t="s">
        <v>804</v>
      </c>
      <c r="L60" s="238" t="s">
        <v>803</v>
      </c>
      <c r="M60" s="311" t="str">
        <f>UKGas!$D$59&amp;" at "&amp;ContGas!$C$30&amp;" for "&amp;ContGas!$C$43&amp;" at a strike of XXX quoted in "&amp;UKGas!$D$71&amp;" per "&amp;ContGas!$C$48</f>
        <v>An agreement whereby the buyer (the holder) has the right but not the obligation to sell Natural Gas for a specified price on a specified exercise date in exchange for a premium payment at a notional point within the IZTD (Interconnector Zeebrugge Terminal Distrigas) facilities on Distrigas system for a period from 06:00 (CET - Central European Time) of the 1st Day of the next Calendar Month to 06:00 (CET - Central European Time) of the 1st Day of the following Calendar Month at a strike of XXX quoted in Pounds Sterling per million of British thermal units</v>
      </c>
      <c r="N60" s="239"/>
      <c r="O60" s="239"/>
      <c r="P60" s="239"/>
      <c r="Q60" s="239"/>
      <c r="R60" s="239"/>
      <c r="S60" s="239"/>
      <c r="T60" s="239"/>
      <c r="U60" s="239"/>
      <c r="V60" s="239"/>
      <c r="W60" s="239"/>
      <c r="X60" s="239"/>
      <c r="Y60" s="239"/>
      <c r="Z60" s="239"/>
      <c r="AA60" s="239"/>
      <c r="AB60" s="239"/>
      <c r="AC60" s="239"/>
      <c r="AD60" s="239"/>
      <c r="AE60" s="239"/>
      <c r="AF60" s="239"/>
      <c r="AG60" s="239"/>
      <c r="AH60" s="239"/>
      <c r="AI60" s="239"/>
      <c r="AJ60" s="239"/>
      <c r="AK60" s="239"/>
      <c r="AL60" s="239"/>
      <c r="AM60" s="239"/>
      <c r="AN60" s="239"/>
      <c r="AO60" s="239"/>
      <c r="AP60" s="239"/>
      <c r="AQ60" s="239"/>
      <c r="AR60" s="239"/>
      <c r="AS60" s="239"/>
      <c r="AT60" s="239"/>
      <c r="AU60" s="239"/>
      <c r="AV60" s="239"/>
      <c r="AW60" s="239"/>
      <c r="AX60" s="239"/>
      <c r="AY60" s="239"/>
      <c r="AZ60" s="239"/>
      <c r="BA60" s="239"/>
      <c r="BB60" s="239"/>
      <c r="BC60" s="239"/>
    </row>
    <row r="61" spans="1:55" s="268" customFormat="1" ht="63.75" x14ac:dyDescent="0.2">
      <c r="A61" s="308" t="s">
        <v>652</v>
      </c>
      <c r="B61" s="237" t="s">
        <v>218</v>
      </c>
      <c r="C61" s="236" t="s">
        <v>520</v>
      </c>
      <c r="D61" s="237" t="s">
        <v>509</v>
      </c>
      <c r="E61" s="237" t="s">
        <v>92</v>
      </c>
      <c r="F61" s="265" t="s">
        <v>309</v>
      </c>
      <c r="G61" s="271" t="s">
        <v>143</v>
      </c>
      <c r="H61" s="267" t="s">
        <v>134</v>
      </c>
      <c r="I61" s="237" t="s">
        <v>215</v>
      </c>
      <c r="J61" s="237" t="s">
        <v>309</v>
      </c>
      <c r="K61" s="238" t="s">
        <v>804</v>
      </c>
      <c r="L61" s="238" t="s">
        <v>803</v>
      </c>
      <c r="M61" s="311" t="str">
        <f>UKGas!$D$58&amp;" at "&amp;ContGas!$C$30&amp;" for "&amp;ContGas!$C$33&amp;" at a strike of XXX quoted in "&amp;UKGas!$D$71&amp;" per "&amp;ContGas!$C$48</f>
        <v>An agreement whereby the buyer (the holder) has the right but not the obligation to buy Natural Gas for a specified price on a specified exercise date in exchange for a premium payment at a notional point within the IZTD (Interconnector Zeebrugge Terminal Distrigas) facilities on Distrigas system for a period from 0600 (CET - Central European Time) on the 1st day of the month to 0600 (CET - Central European Time) on the 1st day of the following month at a strike of XXX quoted in Pounds Sterling per million of British thermal units</v>
      </c>
      <c r="N61" s="239"/>
      <c r="O61" s="239"/>
      <c r="P61" s="239"/>
      <c r="Q61" s="239"/>
      <c r="R61" s="239"/>
      <c r="S61" s="239"/>
      <c r="T61" s="239"/>
      <c r="U61" s="239"/>
      <c r="V61" s="239"/>
      <c r="W61" s="239"/>
      <c r="X61" s="239"/>
      <c r="Y61" s="239"/>
      <c r="Z61" s="239"/>
      <c r="AA61" s="239"/>
      <c r="AB61" s="239"/>
      <c r="AC61" s="239"/>
      <c r="AD61" s="239"/>
      <c r="AE61" s="239"/>
      <c r="AF61" s="239"/>
      <c r="AG61" s="239"/>
      <c r="AH61" s="239"/>
      <c r="AI61" s="239"/>
      <c r="AJ61" s="239"/>
      <c r="AK61" s="239"/>
      <c r="AL61" s="239"/>
      <c r="AM61" s="239"/>
      <c r="AN61" s="239"/>
      <c r="AO61" s="239"/>
      <c r="AP61" s="239"/>
      <c r="AQ61" s="239"/>
      <c r="AR61" s="239"/>
      <c r="AS61" s="239"/>
      <c r="AT61" s="239"/>
      <c r="AU61" s="239"/>
      <c r="AV61" s="239"/>
      <c r="AW61" s="239"/>
      <c r="AX61" s="239"/>
      <c r="AY61" s="239"/>
      <c r="AZ61" s="239"/>
      <c r="BA61" s="239"/>
      <c r="BB61" s="239"/>
      <c r="BC61" s="239"/>
    </row>
    <row r="62" spans="1:55" s="268" customFormat="1" ht="63.75" x14ac:dyDescent="0.2">
      <c r="A62" s="308" t="s">
        <v>652</v>
      </c>
      <c r="B62" s="237" t="s">
        <v>218</v>
      </c>
      <c r="C62" s="236" t="s">
        <v>520</v>
      </c>
      <c r="D62" s="237" t="s">
        <v>509</v>
      </c>
      <c r="E62" s="237" t="s">
        <v>799</v>
      </c>
      <c r="F62" s="265" t="s">
        <v>309</v>
      </c>
      <c r="G62" s="271" t="s">
        <v>143</v>
      </c>
      <c r="H62" s="267" t="s">
        <v>134</v>
      </c>
      <c r="I62" s="237" t="s">
        <v>215</v>
      </c>
      <c r="J62" s="237" t="s">
        <v>309</v>
      </c>
      <c r="K62" s="238" t="s">
        <v>804</v>
      </c>
      <c r="L62" s="238" t="s">
        <v>803</v>
      </c>
      <c r="M62" s="311" t="str">
        <f>UKGas!$D$59&amp;" at "&amp;ContGas!$C$30&amp;" for "&amp;ContGas!$C$33&amp;" at a strike of XXX quoted in "&amp;UKGas!$D$71&amp;" per "&amp;ContGas!$C$48</f>
        <v>An agreement whereby the buyer (the holder) has the right but not the obligation to sell Natural Gas for a specified price on a specified exercise date in exchange for a premium payment at a notional point within the IZTD (Interconnector Zeebrugge Terminal Distrigas) facilities on Distrigas system for a period from 0600 (CET - Central European Time) on the 1st day of the month to 0600 (CET - Central European Time) on the 1st day of the following month at a strike of XXX quoted in Pounds Sterling per million of British thermal units</v>
      </c>
      <c r="N62" s="239"/>
      <c r="O62" s="239"/>
      <c r="P62" s="239"/>
      <c r="Q62" s="239"/>
      <c r="R62" s="239"/>
      <c r="S62" s="239"/>
      <c r="T62" s="239"/>
      <c r="U62" s="239"/>
      <c r="V62" s="239"/>
      <c r="W62" s="239"/>
      <c r="X62" s="239"/>
      <c r="Y62" s="239"/>
      <c r="Z62" s="239"/>
      <c r="AA62" s="239"/>
      <c r="AB62" s="239"/>
      <c r="AC62" s="239"/>
      <c r="AD62" s="239"/>
      <c r="AE62" s="239"/>
      <c r="AF62" s="239"/>
      <c r="AG62" s="239"/>
      <c r="AH62" s="239"/>
      <c r="AI62" s="239"/>
      <c r="AJ62" s="239"/>
      <c r="AK62" s="239"/>
      <c r="AL62" s="239"/>
      <c r="AM62" s="239"/>
      <c r="AN62" s="239"/>
      <c r="AO62" s="239"/>
      <c r="AP62" s="239"/>
      <c r="AQ62" s="239"/>
      <c r="AR62" s="239"/>
      <c r="AS62" s="239"/>
      <c r="AT62" s="239"/>
      <c r="AU62" s="239"/>
      <c r="AV62" s="239"/>
      <c r="AW62" s="239"/>
      <c r="AX62" s="239"/>
      <c r="AY62" s="239"/>
      <c r="AZ62" s="239"/>
      <c r="BA62" s="239"/>
      <c r="BB62" s="239"/>
      <c r="BC62" s="239"/>
    </row>
    <row r="63" spans="1:55" s="268" customFormat="1" ht="51" x14ac:dyDescent="0.2">
      <c r="A63" s="308" t="s">
        <v>652</v>
      </c>
      <c r="B63" s="237" t="s">
        <v>218</v>
      </c>
      <c r="C63" s="236" t="s">
        <v>520</v>
      </c>
      <c r="D63" s="237" t="s">
        <v>509</v>
      </c>
      <c r="E63" s="237" t="s">
        <v>92</v>
      </c>
      <c r="F63" s="265" t="s">
        <v>309</v>
      </c>
      <c r="G63" s="271" t="s">
        <v>144</v>
      </c>
      <c r="H63" s="267" t="s">
        <v>134</v>
      </c>
      <c r="I63" s="237" t="s">
        <v>215</v>
      </c>
      <c r="J63" s="237" t="s">
        <v>309</v>
      </c>
      <c r="K63" s="238" t="s">
        <v>804</v>
      </c>
      <c r="L63" s="238" t="s">
        <v>803</v>
      </c>
      <c r="M63" s="311" t="str">
        <f>UKGas!$D$58&amp;" at "&amp;ContGas!$C$30&amp;" for "&amp;ContGas!$C$34&amp;" at a strike of XXX quoted in "&amp;UKGas!$D$71&amp;" per "&amp;ContGas!$C$48</f>
        <v>An agreement whereby the buyer (the holder) has the right but not the obligation to buy Natural Gas for a specified price on a specified exercise date in exchange for a premium payment at a notional point within the IZTD (Interconnector Zeebrugge Terminal Distrigas) facilities on Distrigas system for a period from 0600 (CET - Central European Time) 1st January to 0600 (CET - Central European Time) 1st April at a strike of XXX quoted in Pounds Sterling per million of British thermal units</v>
      </c>
      <c r="N63" s="239"/>
      <c r="O63" s="239"/>
      <c r="P63" s="239"/>
      <c r="Q63" s="239"/>
      <c r="R63" s="239"/>
      <c r="S63" s="239"/>
      <c r="T63" s="239"/>
      <c r="U63" s="239"/>
      <c r="V63" s="239"/>
      <c r="W63" s="239"/>
      <c r="X63" s="239"/>
      <c r="Y63" s="239"/>
      <c r="Z63" s="239"/>
      <c r="AA63" s="239"/>
      <c r="AB63" s="239"/>
      <c r="AC63" s="239"/>
      <c r="AD63" s="239"/>
      <c r="AE63" s="239"/>
      <c r="AF63" s="239"/>
      <c r="AG63" s="239"/>
      <c r="AH63" s="239"/>
      <c r="AI63" s="239"/>
      <c r="AJ63" s="239"/>
      <c r="AK63" s="239"/>
      <c r="AL63" s="239"/>
      <c r="AM63" s="239"/>
      <c r="AN63" s="239"/>
      <c r="AO63" s="239"/>
      <c r="AP63" s="239"/>
      <c r="AQ63" s="239"/>
      <c r="AR63" s="239"/>
      <c r="AS63" s="239"/>
      <c r="AT63" s="239"/>
      <c r="AU63" s="239"/>
      <c r="AV63" s="239"/>
      <c r="AW63" s="239"/>
      <c r="AX63" s="239"/>
      <c r="AY63" s="239"/>
      <c r="AZ63" s="239"/>
      <c r="BA63" s="239"/>
      <c r="BB63" s="239"/>
      <c r="BC63" s="239"/>
    </row>
    <row r="64" spans="1:55" s="268" customFormat="1" ht="51" x14ac:dyDescent="0.2">
      <c r="A64" s="308" t="s">
        <v>652</v>
      </c>
      <c r="B64" s="237" t="s">
        <v>218</v>
      </c>
      <c r="C64" s="236" t="s">
        <v>520</v>
      </c>
      <c r="D64" s="237" t="s">
        <v>509</v>
      </c>
      <c r="E64" s="237" t="s">
        <v>799</v>
      </c>
      <c r="F64" s="265" t="s">
        <v>309</v>
      </c>
      <c r="G64" s="271" t="s">
        <v>144</v>
      </c>
      <c r="H64" s="267" t="s">
        <v>134</v>
      </c>
      <c r="I64" s="237" t="s">
        <v>215</v>
      </c>
      <c r="J64" s="237" t="s">
        <v>309</v>
      </c>
      <c r="K64" s="238" t="s">
        <v>804</v>
      </c>
      <c r="L64" s="238" t="s">
        <v>803</v>
      </c>
      <c r="M64" s="311" t="str">
        <f>UKGas!$D$59&amp;" at "&amp;ContGas!$C$30&amp;" for "&amp;ContGas!$C$34&amp;" at a strike of XXX quoted in "&amp;UKGas!$D$71&amp;" per "&amp;ContGas!$C$48</f>
        <v>An agreement whereby the buyer (the holder) has the right but not the obligation to sell Natural Gas for a specified price on a specified exercise date in exchange for a premium payment at a notional point within the IZTD (Interconnector Zeebrugge Terminal Distrigas) facilities on Distrigas system for a period from 0600 (CET - Central European Time) 1st January to 0600 (CET - Central European Time) 1st April at a strike of XXX quoted in Pounds Sterling per million of British thermal units</v>
      </c>
      <c r="N64" s="239"/>
      <c r="O64" s="239"/>
      <c r="P64" s="239"/>
      <c r="Q64" s="239"/>
      <c r="R64" s="239"/>
      <c r="S64" s="239"/>
      <c r="T64" s="239"/>
      <c r="U64" s="239"/>
      <c r="V64" s="239"/>
      <c r="W64" s="239"/>
      <c r="X64" s="239"/>
      <c r="Y64" s="239"/>
      <c r="Z64" s="239"/>
      <c r="AA64" s="239"/>
      <c r="AB64" s="239"/>
      <c r="AC64" s="239"/>
      <c r="AD64" s="239"/>
      <c r="AE64" s="239"/>
      <c r="AF64" s="239"/>
      <c r="AG64" s="239"/>
      <c r="AH64" s="239"/>
      <c r="AI64" s="239"/>
      <c r="AJ64" s="239"/>
      <c r="AK64" s="239"/>
      <c r="AL64" s="239"/>
      <c r="AM64" s="239"/>
      <c r="AN64" s="239"/>
      <c r="AO64" s="239"/>
      <c r="AP64" s="239"/>
      <c r="AQ64" s="239"/>
      <c r="AR64" s="239"/>
      <c r="AS64" s="239"/>
      <c r="AT64" s="239"/>
      <c r="AU64" s="239"/>
      <c r="AV64" s="239"/>
      <c r="AW64" s="239"/>
      <c r="AX64" s="239"/>
      <c r="AY64" s="239"/>
      <c r="AZ64" s="239"/>
      <c r="BA64" s="239"/>
      <c r="BB64" s="239"/>
      <c r="BC64" s="239"/>
    </row>
    <row r="65" spans="1:55" s="268" customFormat="1" ht="63.75" x14ac:dyDescent="0.2">
      <c r="A65" s="308" t="s">
        <v>652</v>
      </c>
      <c r="B65" s="237" t="s">
        <v>218</v>
      </c>
      <c r="C65" s="236" t="s">
        <v>520</v>
      </c>
      <c r="D65" s="237" t="s">
        <v>509</v>
      </c>
      <c r="E65" s="238" t="s">
        <v>92</v>
      </c>
      <c r="F65" s="237" t="s">
        <v>309</v>
      </c>
      <c r="G65" s="271" t="s">
        <v>146</v>
      </c>
      <c r="H65" s="267" t="s">
        <v>134</v>
      </c>
      <c r="I65" s="237" t="s">
        <v>215</v>
      </c>
      <c r="J65" s="237" t="s">
        <v>309</v>
      </c>
      <c r="K65" s="238" t="s">
        <v>804</v>
      </c>
      <c r="L65" s="238" t="s">
        <v>803</v>
      </c>
      <c r="M65" s="311" t="str">
        <f>UKGas!$D$58&amp;" at "&amp;ContGas!$C$30&amp;" for "&amp;ContGas!$C$44&amp;" at a strike of XXX quoted in "&amp;UKGas!$D$71&amp;" per "&amp;ContGas!$C$48</f>
        <v>An agreement whereby the buyer (the holder) has the right but not the obligation to buy Natural Gas for a specified price on a specified exercise date in exchange for a premium payment at a notional point within the IZTD (Interconnector Zeebrugge Terminal Distrigas) facilities on Distrigas system for a period from 06:00 (CET - Central European Time) on the Starting Date  to 06:00 (CET - Central European Time) on the day next after the Ending Date of the period at a strike of XXX quoted in Pounds Sterling per million of British thermal units</v>
      </c>
      <c r="N65" s="239"/>
      <c r="O65" s="239"/>
      <c r="P65" s="239"/>
      <c r="Q65" s="239"/>
      <c r="R65" s="239"/>
      <c r="S65" s="239"/>
      <c r="T65" s="239"/>
      <c r="U65" s="239"/>
      <c r="V65" s="239"/>
      <c r="W65" s="239"/>
      <c r="X65" s="239"/>
      <c r="Y65" s="239"/>
      <c r="Z65" s="239"/>
      <c r="AA65" s="239"/>
      <c r="AB65" s="239"/>
      <c r="AC65" s="239"/>
      <c r="AD65" s="239"/>
      <c r="AE65" s="239"/>
      <c r="AF65" s="239"/>
      <c r="AG65" s="239"/>
      <c r="AH65" s="239"/>
      <c r="AI65" s="239"/>
      <c r="AJ65" s="239"/>
      <c r="AK65" s="239"/>
      <c r="AL65" s="239"/>
      <c r="AM65" s="239"/>
      <c r="AN65" s="239"/>
      <c r="AO65" s="239"/>
      <c r="AP65" s="239"/>
      <c r="AQ65" s="239"/>
      <c r="AR65" s="239"/>
      <c r="AS65" s="239"/>
      <c r="AT65" s="239"/>
      <c r="AU65" s="239"/>
      <c r="AV65" s="239"/>
      <c r="AW65" s="239"/>
      <c r="AX65" s="239"/>
      <c r="AY65" s="239"/>
      <c r="AZ65" s="239"/>
      <c r="BA65" s="239"/>
      <c r="BB65" s="239"/>
      <c r="BC65" s="239"/>
    </row>
    <row r="66" spans="1:55" s="268" customFormat="1" ht="63.75" x14ac:dyDescent="0.2">
      <c r="A66" s="309" t="s">
        <v>652</v>
      </c>
      <c r="B66" s="241" t="s">
        <v>218</v>
      </c>
      <c r="C66" s="240" t="s">
        <v>520</v>
      </c>
      <c r="D66" s="241" t="s">
        <v>509</v>
      </c>
      <c r="E66" s="241" t="s">
        <v>799</v>
      </c>
      <c r="F66" s="241" t="s">
        <v>309</v>
      </c>
      <c r="G66" s="269" t="s">
        <v>146</v>
      </c>
      <c r="H66" s="272" t="s">
        <v>134</v>
      </c>
      <c r="I66" s="241" t="s">
        <v>215</v>
      </c>
      <c r="J66" s="241" t="s">
        <v>309</v>
      </c>
      <c r="K66" s="270" t="s">
        <v>804</v>
      </c>
      <c r="L66" s="241" t="s">
        <v>803</v>
      </c>
      <c r="M66" s="311" t="str">
        <f>UKGas!$D$59&amp;" at "&amp;ContGas!$C$30&amp;" for "&amp;ContGas!$C$44&amp;" at a strike of XXX quoted in "&amp;UKGas!$D$71&amp;" per "&amp;ContGas!$C$48</f>
        <v>An agreement whereby the buyer (the holder) has the right but not the obligation to sell Natural Gas for a specified price on a specified exercise date in exchange for a premium payment at a notional point within the IZTD (Interconnector Zeebrugge Terminal Distrigas) facilities on Distrigas system for a period from 06:00 (CET - Central European Time) on the Starting Date  to 06:00 (CET - Central European Time) on the day next after the Ending Date of the period at a strike of XXX quoted in Pounds Sterling per million of British thermal units</v>
      </c>
      <c r="N66" s="239"/>
      <c r="O66" s="239"/>
      <c r="P66" s="239"/>
      <c r="Q66" s="239"/>
      <c r="R66" s="239"/>
      <c r="S66" s="239"/>
      <c r="T66" s="239"/>
      <c r="U66" s="239"/>
      <c r="V66" s="239"/>
      <c r="W66" s="239"/>
      <c r="X66" s="239"/>
      <c r="Y66" s="239"/>
      <c r="Z66" s="239"/>
      <c r="AA66" s="239"/>
      <c r="AB66" s="239"/>
      <c r="AC66" s="239"/>
      <c r="AD66" s="239"/>
      <c r="AE66" s="239"/>
      <c r="AF66" s="239"/>
      <c r="AG66" s="239"/>
      <c r="AH66" s="239"/>
      <c r="AI66" s="239"/>
      <c r="AJ66" s="239"/>
      <c r="AK66" s="239"/>
      <c r="AL66" s="239"/>
      <c r="AM66" s="239"/>
      <c r="AN66" s="239"/>
      <c r="AO66" s="239"/>
      <c r="AP66" s="239"/>
      <c r="AQ66" s="239"/>
      <c r="AR66" s="239"/>
      <c r="AS66" s="239"/>
      <c r="AT66" s="239"/>
      <c r="AU66" s="239"/>
      <c r="AV66" s="239"/>
      <c r="AW66" s="239"/>
      <c r="AX66" s="239"/>
      <c r="AY66" s="239"/>
      <c r="AZ66" s="239"/>
      <c r="BA66" s="239"/>
      <c r="BB66" s="239"/>
      <c r="BC66" s="239"/>
    </row>
    <row r="67" spans="1:55" s="268" customFormat="1" ht="76.5" x14ac:dyDescent="0.2">
      <c r="A67" s="310" t="s">
        <v>652</v>
      </c>
      <c r="B67" s="237" t="s">
        <v>218</v>
      </c>
      <c r="C67" s="236" t="s">
        <v>520</v>
      </c>
      <c r="D67" s="237" t="s">
        <v>307</v>
      </c>
      <c r="E67" s="237" t="s">
        <v>309</v>
      </c>
      <c r="F67" s="265" t="s">
        <v>309</v>
      </c>
      <c r="G67" s="271" t="s">
        <v>144</v>
      </c>
      <c r="H67" s="267" t="s">
        <v>134</v>
      </c>
      <c r="I67" s="237" t="s">
        <v>309</v>
      </c>
      <c r="J67" s="237" t="s">
        <v>309</v>
      </c>
      <c r="K67" s="238" t="s">
        <v>804</v>
      </c>
      <c r="L67" s="238" t="s">
        <v>803</v>
      </c>
      <c r="M67" s="311" t="str">
        <f>UKGas!$D$60&amp;" at "&amp;ContGas!$C$30&amp;" for "&amp;ContGas!$C$34&amp;" quoted in "&amp;UKGas!$D$71&amp;" per "&amp;UKGas!E66</f>
        <v xml:space="preserve">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a notional point within the IZTD (Interconnector Zeebrugge Terminal Distrigas) facilities on Distrigas system for a period from 0600 (CET - Central European Time) 1st January to 0600 (CET - Central European Time) 1st April quoted in Pounds Sterling per </v>
      </c>
      <c r="N67" s="239"/>
      <c r="O67" s="239"/>
      <c r="P67" s="239"/>
      <c r="Q67" s="239"/>
      <c r="R67" s="239"/>
      <c r="S67" s="239"/>
      <c r="T67" s="239"/>
      <c r="U67" s="239"/>
      <c r="V67" s="239"/>
      <c r="W67" s="239"/>
      <c r="X67" s="239"/>
      <c r="Y67" s="239"/>
      <c r="Z67" s="239"/>
      <c r="AA67" s="239"/>
      <c r="AB67" s="239"/>
      <c r="AC67" s="239"/>
      <c r="AD67" s="239"/>
      <c r="AE67" s="239"/>
      <c r="AF67" s="239"/>
      <c r="AG67" s="239"/>
      <c r="AH67" s="239"/>
      <c r="AI67" s="239"/>
      <c r="AJ67" s="239"/>
      <c r="AK67" s="239"/>
      <c r="AL67" s="239"/>
      <c r="AM67" s="239"/>
      <c r="AN67" s="239"/>
      <c r="AO67" s="239"/>
      <c r="AP67" s="239"/>
      <c r="AQ67" s="239"/>
      <c r="AR67" s="239"/>
      <c r="AS67" s="239"/>
      <c r="AT67" s="239"/>
      <c r="AU67" s="239"/>
      <c r="AV67" s="239"/>
      <c r="AW67" s="239"/>
      <c r="AX67" s="239"/>
      <c r="AY67" s="239"/>
      <c r="AZ67" s="239"/>
      <c r="BA67" s="239"/>
      <c r="BB67" s="239"/>
      <c r="BC67" s="239"/>
    </row>
    <row r="68" spans="1:55" s="268" customFormat="1" ht="63.75" x14ac:dyDescent="0.2">
      <c r="A68" s="308" t="s">
        <v>652</v>
      </c>
      <c r="B68" s="237" t="s">
        <v>218</v>
      </c>
      <c r="C68" s="236" t="s">
        <v>520</v>
      </c>
      <c r="D68" s="237" t="s">
        <v>307</v>
      </c>
      <c r="E68" s="237" t="s">
        <v>309</v>
      </c>
      <c r="F68" s="265" t="s">
        <v>309</v>
      </c>
      <c r="G68" s="271" t="s">
        <v>86</v>
      </c>
      <c r="H68" s="267" t="s">
        <v>134</v>
      </c>
      <c r="I68" s="237" t="s">
        <v>309</v>
      </c>
      <c r="J68" s="237" t="s">
        <v>309</v>
      </c>
      <c r="K68" s="238" t="s">
        <v>804</v>
      </c>
      <c r="L68" s="238" t="s">
        <v>803</v>
      </c>
      <c r="M68" s="311" t="str">
        <f>UKGas!$D$60&amp;" at "&amp;ContGas!$C$30&amp;" for "&amp;ContGas!D38&amp;" quoted in "&amp;UKGas!$D$71&amp;" per "&amp;UKGas!E67</f>
        <v xml:space="preserve">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a notional point within the IZTD (Interconnector Zeebrugge Terminal Distrigas) facilities on Distrigas system for  quoted in Pounds Sterling per </v>
      </c>
      <c r="N68" s="239"/>
      <c r="O68" s="239"/>
      <c r="P68" s="239"/>
      <c r="Q68" s="239"/>
      <c r="R68" s="239"/>
      <c r="S68" s="239"/>
      <c r="T68" s="239"/>
      <c r="U68" s="239"/>
      <c r="V68" s="239"/>
      <c r="W68" s="239"/>
      <c r="X68" s="239"/>
      <c r="Y68" s="239"/>
      <c r="Z68" s="239"/>
      <c r="AA68" s="239"/>
      <c r="AB68" s="239"/>
      <c r="AC68" s="239"/>
      <c r="AD68" s="239"/>
      <c r="AE68" s="239"/>
      <c r="AF68" s="239"/>
      <c r="AG68" s="239"/>
      <c r="AH68" s="239"/>
      <c r="AI68" s="239"/>
      <c r="AJ68" s="239"/>
      <c r="AK68" s="239"/>
      <c r="AL68" s="239"/>
      <c r="AM68" s="239"/>
      <c r="AN68" s="239"/>
      <c r="AO68" s="239"/>
      <c r="AP68" s="239"/>
      <c r="AQ68" s="239"/>
      <c r="AR68" s="239"/>
      <c r="AS68" s="239"/>
      <c r="AT68" s="239"/>
      <c r="AU68" s="239"/>
      <c r="AV68" s="239"/>
      <c r="AW68" s="239"/>
      <c r="AX68" s="239"/>
      <c r="AY68" s="239"/>
      <c r="AZ68" s="239"/>
      <c r="BA68" s="239"/>
      <c r="BB68" s="239"/>
      <c r="BC68" s="239"/>
    </row>
    <row r="69" spans="1:55" s="268" customFormat="1" ht="63.75" x14ac:dyDescent="0.2">
      <c r="A69" s="309" t="s">
        <v>652</v>
      </c>
      <c r="B69" s="241" t="s">
        <v>218</v>
      </c>
      <c r="C69" s="240" t="s">
        <v>520</v>
      </c>
      <c r="D69" s="241" t="s">
        <v>307</v>
      </c>
      <c r="E69" s="241" t="s">
        <v>309</v>
      </c>
      <c r="F69" s="241" t="s">
        <v>309</v>
      </c>
      <c r="G69" s="269" t="s">
        <v>29</v>
      </c>
      <c r="H69" s="272" t="s">
        <v>134</v>
      </c>
      <c r="I69" s="241" t="s">
        <v>309</v>
      </c>
      <c r="J69" s="241" t="s">
        <v>309</v>
      </c>
      <c r="K69" s="270" t="s">
        <v>804</v>
      </c>
      <c r="L69" s="241" t="s">
        <v>803</v>
      </c>
      <c r="M69" s="311" t="str">
        <f>UKGas!$D$60&amp;" at "&amp;ContGas!$C$30&amp;" for "&amp;ContGas!D39&amp;" quoted in "&amp;UKGas!$D$71&amp;" per "&amp;UKGas!E68</f>
        <v xml:space="preserve">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a notional point within the IZTD (Interconnector Zeebrugge Terminal Distrigas) facilities on Distrigas system for  quoted in Pounds Sterling per </v>
      </c>
      <c r="N69" s="239"/>
      <c r="O69" s="239"/>
      <c r="P69" s="239"/>
      <c r="Q69" s="239"/>
      <c r="R69" s="239"/>
      <c r="S69" s="239"/>
      <c r="T69" s="239"/>
      <c r="U69" s="239"/>
      <c r="V69" s="239"/>
      <c r="W69" s="239"/>
      <c r="X69" s="239"/>
      <c r="Y69" s="239"/>
      <c r="Z69" s="239"/>
      <c r="AA69" s="239"/>
      <c r="AB69" s="239"/>
      <c r="AC69" s="239"/>
      <c r="AD69" s="239"/>
      <c r="AE69" s="239"/>
      <c r="AF69" s="239"/>
      <c r="AG69" s="239"/>
      <c r="AH69" s="239"/>
      <c r="AI69" s="239"/>
      <c r="AJ69" s="239"/>
      <c r="AK69" s="239"/>
      <c r="AL69" s="239"/>
      <c r="AM69" s="239"/>
      <c r="AN69" s="239"/>
      <c r="AO69" s="239"/>
      <c r="AP69" s="239"/>
      <c r="AQ69" s="239"/>
      <c r="AR69" s="239"/>
      <c r="AS69" s="239"/>
      <c r="AT69" s="239"/>
      <c r="AU69" s="239"/>
      <c r="AV69" s="239"/>
      <c r="AW69" s="239"/>
      <c r="AX69" s="239"/>
      <c r="AY69" s="239"/>
      <c r="AZ69" s="239"/>
      <c r="BA69" s="239"/>
      <c r="BB69" s="239"/>
      <c r="BC69" s="239"/>
    </row>
    <row r="70" spans="1:55" s="268" customFormat="1" ht="51" x14ac:dyDescent="0.2">
      <c r="A70" s="308" t="s">
        <v>652</v>
      </c>
      <c r="B70" s="237" t="s">
        <v>218</v>
      </c>
      <c r="C70" s="236" t="s">
        <v>520</v>
      </c>
      <c r="D70" s="237" t="s">
        <v>512</v>
      </c>
      <c r="E70" s="237" t="s">
        <v>309</v>
      </c>
      <c r="F70" s="265" t="s">
        <v>309</v>
      </c>
      <c r="G70" s="266" t="s">
        <v>484</v>
      </c>
      <c r="H70" s="236" t="s">
        <v>506</v>
      </c>
      <c r="I70" s="237" t="s">
        <v>215</v>
      </c>
      <c r="J70" s="237" t="s">
        <v>309</v>
      </c>
      <c r="K70" s="238" t="s">
        <v>804</v>
      </c>
      <c r="L70" s="238" t="s">
        <v>803</v>
      </c>
      <c r="M70" s="311" t="str">
        <f>UKGas!$D$61&amp;" at "&amp;ContGas!$C$30&amp;" for "&amp;UKGas!$D$47&amp;" quoted in "&amp;UKGas!$D$71&amp;" per "&amp;UKGas!$D$66</f>
        <v>NTS system entry capacity as defined under the network code section 1.2.3.(a) at a notional point within the IZTD (Interconnector Zeebrugge Terminal Distrigas) facilities on Distrigas system for a period from 06:00 hrs today to 06:00 hrs of the 1st Day of the next Calendar Month quoted in Pounds Sterling per million of British thermal units</v>
      </c>
      <c r="N70" s="239"/>
      <c r="O70" s="239"/>
      <c r="P70" s="239"/>
      <c r="Q70" s="239"/>
      <c r="R70" s="239"/>
      <c r="S70" s="239"/>
      <c r="T70" s="239"/>
      <c r="U70" s="239"/>
      <c r="V70" s="239"/>
      <c r="W70" s="239"/>
      <c r="X70" s="239"/>
      <c r="Y70" s="239"/>
      <c r="Z70" s="239"/>
      <c r="AA70" s="239"/>
      <c r="AB70" s="239"/>
      <c r="AC70" s="239"/>
      <c r="AD70" s="239"/>
      <c r="AE70" s="239"/>
      <c r="AF70" s="239"/>
      <c r="AG70" s="239"/>
      <c r="AH70" s="239"/>
      <c r="AI70" s="239"/>
      <c r="AJ70" s="239"/>
      <c r="AK70" s="239"/>
      <c r="AL70" s="239"/>
      <c r="AM70" s="239"/>
      <c r="AN70" s="239"/>
      <c r="AO70" s="239"/>
      <c r="AP70" s="239"/>
      <c r="AQ70" s="239"/>
      <c r="AR70" s="239"/>
      <c r="AS70" s="239"/>
      <c r="AT70" s="239"/>
      <c r="AU70" s="239"/>
      <c r="AV70" s="239"/>
      <c r="AW70" s="239"/>
      <c r="AX70" s="239"/>
      <c r="AY70" s="239"/>
      <c r="AZ70" s="239"/>
      <c r="BA70" s="239"/>
      <c r="BB70" s="239"/>
      <c r="BC70" s="239"/>
    </row>
    <row r="71" spans="1:55" s="268" customFormat="1" ht="51" x14ac:dyDescent="0.2">
      <c r="A71" s="308" t="s">
        <v>652</v>
      </c>
      <c r="B71" s="237" t="s">
        <v>218</v>
      </c>
      <c r="C71" s="236" t="s">
        <v>520</v>
      </c>
      <c r="D71" s="237" t="s">
        <v>512</v>
      </c>
      <c r="E71" s="237" t="s">
        <v>309</v>
      </c>
      <c r="F71" s="265" t="s">
        <v>309</v>
      </c>
      <c r="G71" s="266" t="s">
        <v>475</v>
      </c>
      <c r="H71" s="267" t="s">
        <v>506</v>
      </c>
      <c r="I71" s="237" t="s">
        <v>215</v>
      </c>
      <c r="J71" s="237" t="s">
        <v>309</v>
      </c>
      <c r="K71" s="238" t="s">
        <v>804</v>
      </c>
      <c r="L71" s="238" t="s">
        <v>803</v>
      </c>
      <c r="M71" s="311" t="str">
        <f>UKGas!$D$61&amp;" at "&amp;ContGas!D43&amp;" for "&amp;UKGas!$D$47&amp;" quoted in "&amp;UKGas!$D$71&amp;" per "&amp;UKGas!$D$66</f>
        <v>NTS system entry capacity as defined under the network code section 1.2.3.(a) at  for a period from 06:00 hrs today to 06:00 hrs of the 1st Day of the next Calendar Month quoted in Pounds Sterling per million of British thermal units</v>
      </c>
      <c r="N71" s="239"/>
      <c r="O71" s="239"/>
      <c r="P71" s="239"/>
      <c r="Q71" s="239"/>
      <c r="R71" s="239"/>
      <c r="S71" s="239"/>
      <c r="T71" s="239"/>
      <c r="U71" s="239"/>
      <c r="V71" s="239"/>
      <c r="W71" s="239"/>
      <c r="X71" s="239"/>
      <c r="Y71" s="239"/>
      <c r="Z71" s="239"/>
      <c r="AA71" s="239"/>
      <c r="AB71" s="239"/>
      <c r="AC71" s="239"/>
      <c r="AD71" s="239"/>
      <c r="AE71" s="239"/>
      <c r="AF71" s="239"/>
      <c r="AG71" s="239"/>
      <c r="AH71" s="239"/>
      <c r="AI71" s="239"/>
      <c r="AJ71" s="239"/>
      <c r="AK71" s="239"/>
      <c r="AL71" s="239"/>
      <c r="AM71" s="239"/>
      <c r="AN71" s="239"/>
      <c r="AO71" s="239"/>
      <c r="AP71" s="239"/>
      <c r="AQ71" s="239"/>
      <c r="AR71" s="239"/>
      <c r="AS71" s="239"/>
      <c r="AT71" s="239"/>
      <c r="AU71" s="239"/>
      <c r="AV71" s="239"/>
      <c r="AW71" s="239"/>
      <c r="AX71" s="239"/>
      <c r="AY71" s="239"/>
      <c r="AZ71" s="239"/>
      <c r="BA71" s="239"/>
      <c r="BB71" s="239"/>
      <c r="BC71" s="239"/>
    </row>
    <row r="72" spans="1:55" s="268" customFormat="1" ht="52.5" customHeight="1" x14ac:dyDescent="0.2">
      <c r="A72" s="308" t="s">
        <v>652</v>
      </c>
      <c r="B72" s="237" t="s">
        <v>218</v>
      </c>
      <c r="C72" s="236" t="s">
        <v>520</v>
      </c>
      <c r="D72" s="237" t="s">
        <v>512</v>
      </c>
      <c r="E72" s="237" t="s">
        <v>309</v>
      </c>
      <c r="F72" s="265" t="s">
        <v>309</v>
      </c>
      <c r="G72" s="271" t="s">
        <v>143</v>
      </c>
      <c r="H72" s="267" t="s">
        <v>506</v>
      </c>
      <c r="I72" s="237" t="s">
        <v>215</v>
      </c>
      <c r="J72" s="237" t="s">
        <v>309</v>
      </c>
      <c r="K72" s="238" t="s">
        <v>804</v>
      </c>
      <c r="L72" s="238" t="s">
        <v>803</v>
      </c>
      <c r="M72" s="311" t="str">
        <f>UKGas!$D$61&amp;" at "&amp;ContGas!D33&amp;" for "&amp;UKGas!$D$47&amp;" quoted in "&amp;UKGas!$D$71&amp;" per "&amp;UKGas!$D$66</f>
        <v>NTS system entry capacity as defined under the network code section 1.2.3.(a) at  for a period from 06:00 hrs today to 06:00 hrs of the 1st Day of the next Calendar Month quoted in Pounds Sterling per million of British thermal units</v>
      </c>
      <c r="N72" s="239"/>
      <c r="O72" s="239"/>
      <c r="P72" s="239"/>
      <c r="Q72" s="239"/>
      <c r="R72" s="239"/>
      <c r="S72" s="239"/>
      <c r="T72" s="239"/>
      <c r="U72" s="239"/>
      <c r="V72" s="239"/>
      <c r="W72" s="239"/>
      <c r="X72" s="239"/>
      <c r="Y72" s="239"/>
      <c r="Z72" s="239"/>
      <c r="AA72" s="239"/>
      <c r="AB72" s="239"/>
      <c r="AC72" s="239"/>
      <c r="AD72" s="239"/>
      <c r="AE72" s="239"/>
      <c r="AF72" s="239"/>
      <c r="AG72" s="239"/>
      <c r="AH72" s="239"/>
      <c r="AI72" s="239"/>
      <c r="AJ72" s="239"/>
      <c r="AK72" s="239"/>
      <c r="AL72" s="239"/>
      <c r="AM72" s="239"/>
      <c r="AN72" s="239"/>
      <c r="AO72" s="239"/>
      <c r="AP72" s="239"/>
      <c r="AQ72" s="239"/>
      <c r="AR72" s="239"/>
      <c r="AS72" s="239"/>
      <c r="AT72" s="239"/>
      <c r="AU72" s="239"/>
      <c r="AV72" s="239"/>
      <c r="AW72" s="239"/>
      <c r="AX72" s="239"/>
      <c r="AY72" s="239"/>
      <c r="AZ72" s="239"/>
      <c r="BA72" s="239"/>
      <c r="BB72" s="239"/>
      <c r="BC72" s="239"/>
    </row>
    <row r="73" spans="1:55" s="268" customFormat="1" ht="51.75" thickBot="1" x14ac:dyDescent="0.25">
      <c r="A73" s="312" t="s">
        <v>652</v>
      </c>
      <c r="B73" s="273" t="s">
        <v>218</v>
      </c>
      <c r="C73" s="274" t="s">
        <v>520</v>
      </c>
      <c r="D73" s="273" t="s">
        <v>512</v>
      </c>
      <c r="E73" s="273" t="s">
        <v>309</v>
      </c>
      <c r="F73" s="273" t="s">
        <v>309</v>
      </c>
      <c r="G73" s="275" t="s">
        <v>146</v>
      </c>
      <c r="H73" s="276" t="s">
        <v>506</v>
      </c>
      <c r="I73" s="273" t="s">
        <v>215</v>
      </c>
      <c r="J73" s="273" t="s">
        <v>309</v>
      </c>
      <c r="K73" s="277" t="s">
        <v>804</v>
      </c>
      <c r="L73" s="273" t="s">
        <v>803</v>
      </c>
      <c r="M73" s="311" t="str">
        <f>UKGas!$D$61&amp;" at "&amp;ContGas!D44&amp;" for "&amp;UKGas!$D$47&amp;" quoted in "&amp;UKGas!$D$71&amp;" per "&amp;UKGas!$D$66</f>
        <v>NTS system entry capacity as defined under the network code section 1.2.3.(a) at  for a period from 06:00 hrs today to 06:00 hrs of the 1st Day of the next Calendar Month quoted in Pounds Sterling per million of British thermal units</v>
      </c>
      <c r="N73" s="239"/>
      <c r="O73" s="239"/>
      <c r="P73" s="239"/>
      <c r="Q73" s="239"/>
      <c r="R73" s="239"/>
      <c r="S73" s="239"/>
      <c r="T73" s="239"/>
      <c r="U73" s="239"/>
      <c r="V73" s="239"/>
      <c r="W73" s="239"/>
      <c r="X73" s="239"/>
      <c r="Y73" s="239"/>
      <c r="Z73" s="239"/>
      <c r="AA73" s="239"/>
      <c r="AB73" s="239"/>
      <c r="AC73" s="239"/>
      <c r="AD73" s="239"/>
      <c r="AE73" s="239"/>
      <c r="AF73" s="239"/>
      <c r="AG73" s="239"/>
      <c r="AH73" s="239"/>
      <c r="AI73" s="239"/>
      <c r="AJ73" s="239"/>
      <c r="AK73" s="239"/>
      <c r="AL73" s="239"/>
      <c r="AM73" s="239"/>
      <c r="AN73" s="239"/>
      <c r="AO73" s="239"/>
      <c r="AP73" s="239"/>
      <c r="AQ73" s="239"/>
      <c r="AR73" s="239"/>
      <c r="AS73" s="239"/>
      <c r="AT73" s="239"/>
      <c r="AU73" s="239"/>
      <c r="AV73" s="239"/>
      <c r="AW73" s="239"/>
      <c r="AX73" s="239"/>
      <c r="AY73" s="239"/>
      <c r="AZ73" s="239"/>
      <c r="BA73" s="239"/>
      <c r="BB73" s="239"/>
      <c r="BC73" s="239"/>
    </row>
    <row r="74" spans="1:55" ht="63.75" x14ac:dyDescent="0.2">
      <c r="A74" s="209" t="s">
        <v>414</v>
      </c>
      <c r="B74" s="140" t="s">
        <v>217</v>
      </c>
      <c r="C74" s="162" t="s">
        <v>519</v>
      </c>
      <c r="D74" s="140" t="s">
        <v>508</v>
      </c>
      <c r="E74" s="140" t="s">
        <v>309</v>
      </c>
      <c r="F74" s="209" t="s">
        <v>415</v>
      </c>
      <c r="G74" s="140" t="s">
        <v>476</v>
      </c>
      <c r="H74" s="140" t="s">
        <v>532</v>
      </c>
      <c r="I74" s="140" t="s">
        <v>309</v>
      </c>
      <c r="J74" s="140" t="s">
        <v>487</v>
      </c>
      <c r="K74" s="183" t="s">
        <v>804</v>
      </c>
      <c r="L74" s="207" t="s">
        <v>581</v>
      </c>
      <c r="M74" s="175" t="str">
        <f>CONCATENATE(UKGas!$D$56," for ",UKPower!$E$23,", for ",UKPower!$D$44, " and settled ",UKPower!$D$46," qouted in ",UKPower!$D$59, " per ", UKPower!$D$62,".")</f>
        <v>An agreement whereby a floating price is exchanged  for a fixed price over a specified period for half hours between 00:00 a.m.tomorrow and 00:00 a.m.the day after tomorrow inclusive,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75" spans="1:55" ht="63.75" x14ac:dyDescent="0.2">
      <c r="A75" s="209" t="s">
        <v>414</v>
      </c>
      <c r="B75" s="140" t="s">
        <v>217</v>
      </c>
      <c r="C75" s="162" t="s">
        <v>519</v>
      </c>
      <c r="D75" s="140" t="s">
        <v>508</v>
      </c>
      <c r="E75" s="140" t="s">
        <v>309</v>
      </c>
      <c r="F75" s="140" t="s">
        <v>416</v>
      </c>
      <c r="G75" s="140" t="s">
        <v>489</v>
      </c>
      <c r="H75" s="140" t="s">
        <v>532</v>
      </c>
      <c r="I75" s="140" t="s">
        <v>309</v>
      </c>
      <c r="J75" s="140" t="s">
        <v>487</v>
      </c>
      <c r="K75" s="183" t="s">
        <v>804</v>
      </c>
      <c r="L75" s="207" t="s">
        <v>581</v>
      </c>
      <c r="M75" s="175" t="str">
        <f>CONCATENATE(UKGas!$D$56," for ",UKPower!$E$24,", for ",UKPower!$D$44, " and settled ",UKPower!$D$46," qouted in ",UKPower!$D$59, " per ", UKPower!$D$62,".")</f>
        <v>An agreement whereby a floating price is exchanged  for a fixed price over a specified period for half hours between 11:00 p.m. on the closest Sunday and 11:00 p.m. on the Sunday following week ,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76" spans="1:55" ht="63.75" x14ac:dyDescent="0.2">
      <c r="A76" s="209" t="s">
        <v>414</v>
      </c>
      <c r="B76" s="140" t="s">
        <v>217</v>
      </c>
      <c r="C76" s="162" t="s">
        <v>519</v>
      </c>
      <c r="D76" s="140" t="s">
        <v>508</v>
      </c>
      <c r="E76" s="140" t="s">
        <v>309</v>
      </c>
      <c r="F76" s="209" t="s">
        <v>415</v>
      </c>
      <c r="G76" s="140" t="s">
        <v>484</v>
      </c>
      <c r="H76" s="140" t="s">
        <v>532</v>
      </c>
      <c r="I76" s="140" t="s">
        <v>309</v>
      </c>
      <c r="J76" s="140" t="s">
        <v>487</v>
      </c>
      <c r="K76" s="183" t="s">
        <v>804</v>
      </c>
      <c r="L76" s="207" t="s">
        <v>581</v>
      </c>
      <c r="M76" s="175" t="str">
        <f>CONCATENATE(UKGas!$D$56," for ",UKPower!$E$27,", for ",UKPower!$D$44, " and settled ",UKPower!$D$46," qouted in ",UKPower!$D$59, " per ", UKPower!$D$62,".")</f>
        <v>An agreement whereby a floating price is exchanged  for a fixed price over a specified period for half hours between 00:00 a.m. tomorrow and 00:00 a.m. on the first day of the next calendar month ,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77" spans="1:55" ht="63.75" x14ac:dyDescent="0.2">
      <c r="A77" s="209" t="s">
        <v>414</v>
      </c>
      <c r="B77" s="140" t="s">
        <v>217</v>
      </c>
      <c r="C77" s="162" t="s">
        <v>519</v>
      </c>
      <c r="D77" s="140" t="s">
        <v>508</v>
      </c>
      <c r="E77" s="140" t="s">
        <v>309</v>
      </c>
      <c r="F77" s="140" t="s">
        <v>416</v>
      </c>
      <c r="G77" s="140" t="s">
        <v>149</v>
      </c>
      <c r="H77" s="140" t="s">
        <v>532</v>
      </c>
      <c r="I77" s="140" t="s">
        <v>309</v>
      </c>
      <c r="J77" s="140" t="s">
        <v>487</v>
      </c>
      <c r="K77" s="183" t="s">
        <v>804</v>
      </c>
      <c r="L77" s="207" t="s">
        <v>581</v>
      </c>
      <c r="M77" s="175" t="str">
        <f>CONCATENATE(UKGas!$D$56," for ",UKPower!$E$28,", for ",UKPower!$D$44, " and settled ",UKPower!$D$46," qouted in ",UKPower!$D$59, " per ", UKPower!$D$62,".")</f>
        <v>An agreement whereby a floating price is exchanged  for a fixed price over a specified period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78" spans="1:55" ht="63.75" x14ac:dyDescent="0.2">
      <c r="A78" s="209" t="s">
        <v>414</v>
      </c>
      <c r="B78" s="140" t="s">
        <v>217</v>
      </c>
      <c r="C78" s="162" t="s">
        <v>519</v>
      </c>
      <c r="D78" s="140" t="s">
        <v>508</v>
      </c>
      <c r="E78" s="140" t="s">
        <v>309</v>
      </c>
      <c r="F78" s="209" t="s">
        <v>415</v>
      </c>
      <c r="G78" s="140" t="s">
        <v>150</v>
      </c>
      <c r="H78" s="140" t="s">
        <v>532</v>
      </c>
      <c r="I78" s="140" t="s">
        <v>309</v>
      </c>
      <c r="J78" s="140" t="s">
        <v>487</v>
      </c>
      <c r="K78" s="183" t="s">
        <v>804</v>
      </c>
      <c r="L78" s="207" t="s">
        <v>581</v>
      </c>
      <c r="M78" s="175" t="str">
        <f>CONCATENATE(UKGas!$D$56," for ",UKPower!$E$31,", for ",UKPower!$D$44, " and settled ",UKPower!$D$46," qouted in ",UKPower!$D$59, " per ", UKPower!$D$62,".")</f>
        <v>An agreement whereby a floating price is exchanged  for a fixed price over a specified period for half-hour periods between 00:00 a.m. on 1st of April and 00:00 a.m. on the 1st of October,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79" spans="1:55" ht="63.75" x14ac:dyDescent="0.2">
      <c r="A79" s="209" t="s">
        <v>414</v>
      </c>
      <c r="B79" s="140" t="s">
        <v>217</v>
      </c>
      <c r="C79" s="162" t="s">
        <v>519</v>
      </c>
      <c r="D79" s="140" t="s">
        <v>508</v>
      </c>
      <c r="E79" s="140" t="s">
        <v>309</v>
      </c>
      <c r="F79" s="140" t="s">
        <v>416</v>
      </c>
      <c r="G79" s="140" t="s">
        <v>701</v>
      </c>
      <c r="H79" s="140" t="s">
        <v>532</v>
      </c>
      <c r="I79" s="140" t="s">
        <v>309</v>
      </c>
      <c r="J79" s="140" t="s">
        <v>487</v>
      </c>
      <c r="K79" s="183" t="s">
        <v>804</v>
      </c>
      <c r="L79" s="207" t="s">
        <v>581</v>
      </c>
      <c r="M79" s="175" t="str">
        <f>CONCATENATE(UKGas!$D$56," for ",UKPower!$E$32,", for ",UKPower!$D$44, " and settled ",UKPower!$D$46," qouted in ",UKPower!$D$59, " per ", UKPower!$D$62,".")</f>
        <v>An agreement whereby a floating price is exchanged  for a fixed price over a specified period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80" spans="1:55" ht="63.75" x14ac:dyDescent="0.2">
      <c r="A80" s="209" t="s">
        <v>414</v>
      </c>
      <c r="B80" s="140" t="s">
        <v>217</v>
      </c>
      <c r="C80" s="162" t="s">
        <v>519</v>
      </c>
      <c r="D80" s="140" t="s">
        <v>508</v>
      </c>
      <c r="E80" s="140" t="s">
        <v>309</v>
      </c>
      <c r="F80" s="209" t="s">
        <v>415</v>
      </c>
      <c r="G80" s="140" t="s">
        <v>147</v>
      </c>
      <c r="H80" s="140" t="s">
        <v>532</v>
      </c>
      <c r="I80" s="140" t="s">
        <v>309</v>
      </c>
      <c r="J80" s="140" t="s">
        <v>487</v>
      </c>
      <c r="K80" s="183" t="s">
        <v>804</v>
      </c>
      <c r="L80" s="207" t="s">
        <v>581</v>
      </c>
      <c r="M80" s="175" t="str">
        <f>CONCATENATE(UKGas!$D$56," for ",UKPower!$E$35,", for ",UKPower!$D$44, " and settled ",UKPower!$D$46," qouted in ",UKPower!$D$59, " per ", UKPower!$D$62,".")</f>
        <v>An agreement whereby a floating price is exchanged  for a fixed price over a specified period for half hours between 00:00 a.m. on 1st of October and 00:00 a.m. on 1st of October one year year,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81" spans="1:13" ht="63.75" x14ac:dyDescent="0.2">
      <c r="A81" s="210" t="s">
        <v>414</v>
      </c>
      <c r="B81" s="167" t="s">
        <v>217</v>
      </c>
      <c r="C81" s="166" t="s">
        <v>519</v>
      </c>
      <c r="D81" s="167" t="s">
        <v>508</v>
      </c>
      <c r="E81" s="167" t="s">
        <v>309</v>
      </c>
      <c r="F81" s="167" t="s">
        <v>416</v>
      </c>
      <c r="G81" s="167" t="s">
        <v>148</v>
      </c>
      <c r="H81" s="167" t="s">
        <v>532</v>
      </c>
      <c r="I81" s="167" t="s">
        <v>309</v>
      </c>
      <c r="J81" s="167" t="s">
        <v>487</v>
      </c>
      <c r="K81" s="184" t="s">
        <v>804</v>
      </c>
      <c r="L81" s="208" t="s">
        <v>581</v>
      </c>
      <c r="M81" s="175" t="str">
        <f>CONCATENATE(UKGas!$D$56," for ",UKPower!$E$36,", for ",UKPower!$D$44, " and settled ",UKPower!$D$46," qouted in ",UKPower!$D$59, " per ", UKPower!$D$62,".")</f>
        <v>An agreement whereby a floating price is exchanged  for a fixed price over a specified period for half hours between 11:00 p.m. on 31st of March and 11:00 p.m. on  31st of March one year later,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82" spans="1:13" ht="76.5" x14ac:dyDescent="0.2">
      <c r="A82" s="209" t="s">
        <v>414</v>
      </c>
      <c r="B82" s="140" t="s">
        <v>217</v>
      </c>
      <c r="C82" s="162" t="s">
        <v>519</v>
      </c>
      <c r="D82" s="140" t="s">
        <v>508</v>
      </c>
      <c r="E82" s="140" t="s">
        <v>309</v>
      </c>
      <c r="F82" s="209" t="s">
        <v>415</v>
      </c>
      <c r="G82" s="140" t="s">
        <v>476</v>
      </c>
      <c r="H82" s="140" t="s">
        <v>532</v>
      </c>
      <c r="I82" s="140" t="s">
        <v>309</v>
      </c>
      <c r="J82" s="140" t="s">
        <v>526</v>
      </c>
      <c r="K82" s="183" t="s">
        <v>804</v>
      </c>
      <c r="L82" s="207" t="s">
        <v>581</v>
      </c>
      <c r="M82" s="175" t="str">
        <f>CONCATENATE(UKGas!$D$56," for ",UKPower!$E$23,", for ",UKPower!$D$44, " and settled ",UKPower!$D$47," qouted in ",UKPower!$D$59, " per ", UKPower!$D$62,".")</f>
        <v>An agreement whereby a floating price is exchanged  for a fixed price over a specified period for half hours between 00:00 a.m.tomorrow and 00:00 a.m.the day after tomorrow inclusive,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83" spans="1:13" ht="76.5" x14ac:dyDescent="0.2">
      <c r="A83" s="209" t="s">
        <v>414</v>
      </c>
      <c r="B83" s="140" t="s">
        <v>217</v>
      </c>
      <c r="C83" s="162" t="s">
        <v>519</v>
      </c>
      <c r="D83" s="140" t="s">
        <v>508</v>
      </c>
      <c r="E83" s="140" t="s">
        <v>309</v>
      </c>
      <c r="F83" s="140" t="s">
        <v>416</v>
      </c>
      <c r="G83" s="140" t="s">
        <v>489</v>
      </c>
      <c r="H83" s="140" t="s">
        <v>532</v>
      </c>
      <c r="I83" s="140" t="s">
        <v>309</v>
      </c>
      <c r="J83" s="140" t="s">
        <v>526</v>
      </c>
      <c r="K83" s="183" t="s">
        <v>804</v>
      </c>
      <c r="L83" s="207" t="s">
        <v>581</v>
      </c>
      <c r="M83" s="175" t="str">
        <f>CONCATENATE(UKGas!$D$56," for ",UKPower!$E$24,", for ",UKPower!$D$44, " and settled ",UKPower!$D$47," qouted in ",UKPower!$D$59, " per ", UKPower!$D$62,".")</f>
        <v>An agreement whereby a floating price is exchanged  for a fixed price over a specified period for half hours between 11:00 p.m. on the closest Sunday and 11:00 p.m. on the Sunday following week ,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84" spans="1:13" ht="76.5" x14ac:dyDescent="0.2">
      <c r="A84" s="209" t="s">
        <v>414</v>
      </c>
      <c r="B84" s="140" t="s">
        <v>217</v>
      </c>
      <c r="C84" s="162" t="s">
        <v>519</v>
      </c>
      <c r="D84" s="140" t="s">
        <v>508</v>
      </c>
      <c r="E84" s="140" t="s">
        <v>309</v>
      </c>
      <c r="F84" s="209" t="s">
        <v>415</v>
      </c>
      <c r="G84" s="140" t="s">
        <v>484</v>
      </c>
      <c r="H84" s="140" t="s">
        <v>532</v>
      </c>
      <c r="I84" s="140" t="s">
        <v>309</v>
      </c>
      <c r="J84" s="140" t="s">
        <v>526</v>
      </c>
      <c r="K84" s="183" t="s">
        <v>804</v>
      </c>
      <c r="L84" s="207" t="s">
        <v>581</v>
      </c>
      <c r="M84" s="175" t="str">
        <f>CONCATENATE(UKGas!$D$56," for ",UKPower!$E$27,", for ",UKPower!$D$44, " and settled ",UKPower!$D$47," qouted in ",UKPower!$D$59, " per ", UKPower!$D$62,".")</f>
        <v>An agreement whereby a floating price is exchanged  for a fixed price over a specified period for half hours between 00:00 a.m. tomorrow and 00:00 a.m. on the first day of the next calendar month ,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85" spans="1:13" ht="76.5" x14ac:dyDescent="0.2">
      <c r="A85" s="209" t="s">
        <v>414</v>
      </c>
      <c r="B85" s="140" t="s">
        <v>217</v>
      </c>
      <c r="C85" s="162" t="s">
        <v>519</v>
      </c>
      <c r="D85" s="140" t="s">
        <v>508</v>
      </c>
      <c r="E85" s="140" t="s">
        <v>309</v>
      </c>
      <c r="F85" s="140" t="s">
        <v>416</v>
      </c>
      <c r="G85" s="140" t="s">
        <v>149</v>
      </c>
      <c r="H85" s="140" t="s">
        <v>532</v>
      </c>
      <c r="I85" s="140" t="s">
        <v>309</v>
      </c>
      <c r="J85" s="140" t="s">
        <v>526</v>
      </c>
      <c r="K85" s="183" t="s">
        <v>804</v>
      </c>
      <c r="L85" s="207" t="s">
        <v>581</v>
      </c>
      <c r="M85" s="175" t="str">
        <f>CONCATENATE(UKGas!$D$56," for ",UKPower!$E$28,", for ",UKPower!$D$44, " and settled ",UKPower!$D$47," qouted in ",UKPower!$D$59, " per ", UKPower!$D$62,".")</f>
        <v>An agreement whereby a floating price is exchanged  for a fixed price over a specified period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86" spans="1:13" ht="76.5" x14ac:dyDescent="0.2">
      <c r="A86" s="209" t="s">
        <v>414</v>
      </c>
      <c r="B86" s="140" t="s">
        <v>217</v>
      </c>
      <c r="C86" s="162" t="s">
        <v>519</v>
      </c>
      <c r="D86" s="140" t="s">
        <v>508</v>
      </c>
      <c r="E86" s="140" t="s">
        <v>309</v>
      </c>
      <c r="F86" s="209" t="s">
        <v>415</v>
      </c>
      <c r="G86" s="140" t="s">
        <v>150</v>
      </c>
      <c r="H86" s="140" t="s">
        <v>532</v>
      </c>
      <c r="I86" s="140" t="s">
        <v>309</v>
      </c>
      <c r="J86" s="140" t="s">
        <v>526</v>
      </c>
      <c r="K86" s="183" t="s">
        <v>804</v>
      </c>
      <c r="L86" s="207" t="s">
        <v>581</v>
      </c>
      <c r="M86" s="175" t="str">
        <f>CONCATENATE(UKGas!$D$56," for ",UKPower!$E$31,", for ",UKPower!$D$44, " and settled ",UKPower!$D$47," qouted in ",UKPower!$D$59, " per ", UKPower!$D$62,".")</f>
        <v>An agreement whereby a floating price is exchanged  for a fixed price over a specified period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87" spans="1:13" ht="76.5" x14ac:dyDescent="0.2">
      <c r="A87" s="209" t="s">
        <v>414</v>
      </c>
      <c r="B87" s="140" t="s">
        <v>217</v>
      </c>
      <c r="C87" s="162" t="s">
        <v>519</v>
      </c>
      <c r="D87" s="140" t="s">
        <v>508</v>
      </c>
      <c r="E87" s="140" t="s">
        <v>309</v>
      </c>
      <c r="F87" s="140" t="s">
        <v>416</v>
      </c>
      <c r="G87" s="140" t="s">
        <v>701</v>
      </c>
      <c r="H87" s="140" t="s">
        <v>532</v>
      </c>
      <c r="I87" s="140" t="s">
        <v>309</v>
      </c>
      <c r="J87" s="140" t="s">
        <v>526</v>
      </c>
      <c r="K87" s="183" t="s">
        <v>804</v>
      </c>
      <c r="L87" s="207" t="s">
        <v>581</v>
      </c>
      <c r="M87" s="175" t="str">
        <f>CONCATENATE(UKGas!$D$56," for ",UKPower!$E$32,", for ",UKPower!$D$44, " and settled ",UKPower!$D$47," qouted in ",UKPower!$D$59, " per ", UKPower!$D$62,".")</f>
        <v>An agreement whereby a floating price is exchanged  for a fixed price over a specified period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88" spans="1:13" ht="76.5" x14ac:dyDescent="0.2">
      <c r="A88" s="209" t="s">
        <v>414</v>
      </c>
      <c r="B88" s="140" t="s">
        <v>217</v>
      </c>
      <c r="C88" s="162" t="s">
        <v>519</v>
      </c>
      <c r="D88" s="140" t="s">
        <v>508</v>
      </c>
      <c r="E88" s="140" t="s">
        <v>309</v>
      </c>
      <c r="F88" s="209" t="s">
        <v>415</v>
      </c>
      <c r="G88" s="140" t="s">
        <v>147</v>
      </c>
      <c r="H88" s="140" t="s">
        <v>532</v>
      </c>
      <c r="I88" s="140" t="s">
        <v>309</v>
      </c>
      <c r="J88" s="140" t="s">
        <v>526</v>
      </c>
      <c r="K88" s="183" t="s">
        <v>804</v>
      </c>
      <c r="L88" s="207" t="s">
        <v>581</v>
      </c>
      <c r="M88" s="175" t="str">
        <f>CONCATENATE(UKGas!$D$56," for ",UKPower!$E$35,", for ",UKPower!$D$44, " and settled ",UKPower!$D$47," qouted in ",UKPower!$D$59, " per ", UKPower!$D$62,".")</f>
        <v>An agreement whereby a floating price is exchanged  for a fixed price over a specified period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89" spans="1:13" ht="76.5" x14ac:dyDescent="0.2">
      <c r="A89" s="210" t="s">
        <v>414</v>
      </c>
      <c r="B89" s="167" t="s">
        <v>217</v>
      </c>
      <c r="C89" s="166" t="s">
        <v>519</v>
      </c>
      <c r="D89" s="167" t="s">
        <v>508</v>
      </c>
      <c r="E89" s="167" t="s">
        <v>309</v>
      </c>
      <c r="F89" s="167" t="s">
        <v>416</v>
      </c>
      <c r="G89" s="167" t="s">
        <v>148</v>
      </c>
      <c r="H89" s="167" t="s">
        <v>532</v>
      </c>
      <c r="I89" s="167" t="s">
        <v>309</v>
      </c>
      <c r="J89" s="167" t="s">
        <v>526</v>
      </c>
      <c r="K89" s="184" t="s">
        <v>804</v>
      </c>
      <c r="L89" s="208" t="s">
        <v>581</v>
      </c>
      <c r="M89" s="175" t="str">
        <f>CONCATENATE(UKGas!$D$56," for ",UKPower!$E$36,", for ",UKPower!$D$44, " and settled ",UKPower!$D$47," qouted in ",UKPower!$D$59, " per ", UKPower!$D$62,".")</f>
        <v>An agreement whereby a floating price is exchanged  for a fixed price over a specified period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90" spans="1:13" ht="76.5" x14ac:dyDescent="0.2">
      <c r="A90" s="209" t="s">
        <v>414</v>
      </c>
      <c r="B90" s="140" t="s">
        <v>217</v>
      </c>
      <c r="C90" s="162" t="s">
        <v>519</v>
      </c>
      <c r="D90" s="140" t="s">
        <v>508</v>
      </c>
      <c r="E90" s="140" t="s">
        <v>309</v>
      </c>
      <c r="F90" s="209" t="s">
        <v>415</v>
      </c>
      <c r="G90" s="140" t="s">
        <v>476</v>
      </c>
      <c r="H90" s="140" t="s">
        <v>532</v>
      </c>
      <c r="I90" s="140" t="s">
        <v>309</v>
      </c>
      <c r="J90" s="140" t="s">
        <v>527</v>
      </c>
      <c r="K90" s="183" t="s">
        <v>804</v>
      </c>
      <c r="L90" s="207" t="s">
        <v>581</v>
      </c>
      <c r="M90" s="175" t="str">
        <f>CONCATENATE(UKGas!$D$56," for ",UKPower!$E$23,", for ",UKPower!$D$44, " and settled ",UKPower!$D$48," qouted in ",UKPower!$D$59, " per ", UKPower!$D$62,".")</f>
        <v>An agreement whereby a floating price is exchanged  for a fixed price over a specified period for half hours between 00:00 a.m.tomorrow and 00:00 a.m.the day after tomorrow inclusive,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1" spans="1:13" ht="76.5" x14ac:dyDescent="0.2">
      <c r="A91" s="209" t="s">
        <v>414</v>
      </c>
      <c r="B91" s="140" t="s">
        <v>217</v>
      </c>
      <c r="C91" s="162" t="s">
        <v>519</v>
      </c>
      <c r="D91" s="140" t="s">
        <v>508</v>
      </c>
      <c r="E91" s="140" t="s">
        <v>309</v>
      </c>
      <c r="F91" s="140" t="s">
        <v>416</v>
      </c>
      <c r="G91" s="140" t="s">
        <v>489</v>
      </c>
      <c r="H91" s="140" t="s">
        <v>532</v>
      </c>
      <c r="I91" s="140" t="s">
        <v>309</v>
      </c>
      <c r="J91" s="140" t="s">
        <v>527</v>
      </c>
      <c r="K91" s="183" t="s">
        <v>804</v>
      </c>
      <c r="L91" s="207" t="s">
        <v>581</v>
      </c>
      <c r="M91" s="175" t="str">
        <f>CONCATENATE(UKGas!$D$56," for ",UKPower!$E$24,", for ",UKPower!$D$44, " and settled ",UKPower!$D$48," qouted in ",UKPower!$D$59, " per ", UKPower!$D$62,".")</f>
        <v>An agreement whereby a floating price is exchanged  for a fixed price over a specified period for half hours between 11:00 p.m. on the closest Sunday and 11:00 p.m. on the Sunday following week ,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2" spans="1:13" ht="76.5" x14ac:dyDescent="0.2">
      <c r="A92" s="209" t="s">
        <v>414</v>
      </c>
      <c r="B92" s="140" t="s">
        <v>217</v>
      </c>
      <c r="C92" s="162" t="s">
        <v>519</v>
      </c>
      <c r="D92" s="140" t="s">
        <v>508</v>
      </c>
      <c r="E92" s="140" t="s">
        <v>309</v>
      </c>
      <c r="F92" s="209" t="s">
        <v>415</v>
      </c>
      <c r="G92" s="140" t="s">
        <v>484</v>
      </c>
      <c r="H92" s="140" t="s">
        <v>532</v>
      </c>
      <c r="I92" s="140" t="s">
        <v>309</v>
      </c>
      <c r="J92" s="140" t="s">
        <v>527</v>
      </c>
      <c r="K92" s="183" t="s">
        <v>804</v>
      </c>
      <c r="L92" s="207" t="s">
        <v>581</v>
      </c>
      <c r="M92" s="175" t="str">
        <f>CONCATENATE(UKGas!$D$56," for ",UKPower!$E$27,", for ",UKPower!$D$44, " and settled ",UKPower!$D$48," qouted in ",UKPower!$D$59, " per ", UKPower!$D$62,".")</f>
        <v>An agreement whereby a floating price is exchanged  for a fixed price over a specified period for half hours between 00:00 a.m. tomorrow and 00:00 a.m. on the first day of the next calendar month ,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3" spans="1:13" ht="76.5" x14ac:dyDescent="0.2">
      <c r="A93" s="209" t="s">
        <v>414</v>
      </c>
      <c r="B93" s="140" t="s">
        <v>217</v>
      </c>
      <c r="C93" s="162" t="s">
        <v>519</v>
      </c>
      <c r="D93" s="140" t="s">
        <v>508</v>
      </c>
      <c r="E93" s="140" t="s">
        <v>309</v>
      </c>
      <c r="F93" s="140" t="s">
        <v>416</v>
      </c>
      <c r="G93" s="140" t="s">
        <v>149</v>
      </c>
      <c r="H93" s="140" t="s">
        <v>532</v>
      </c>
      <c r="I93" s="140" t="s">
        <v>309</v>
      </c>
      <c r="J93" s="140" t="s">
        <v>527</v>
      </c>
      <c r="K93" s="183" t="s">
        <v>804</v>
      </c>
      <c r="L93" s="207" t="s">
        <v>581</v>
      </c>
      <c r="M93" s="175" t="str">
        <f>CONCATENATE(UKGas!$D$56," for ",UKPower!$E$28,", for ",UKPower!$D$44, " and settled ",UKPower!$D$48," qouted in ",UKPower!$D$59, " per ", UKPower!$D$62,".")</f>
        <v>An agreement whereby a floating price is exchanged  for a fixed price over a specified period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4" spans="1:13" ht="76.5" x14ac:dyDescent="0.2">
      <c r="A94" s="209" t="s">
        <v>414</v>
      </c>
      <c r="B94" s="140" t="s">
        <v>217</v>
      </c>
      <c r="C94" s="162" t="s">
        <v>519</v>
      </c>
      <c r="D94" s="140" t="s">
        <v>508</v>
      </c>
      <c r="E94" s="140" t="s">
        <v>309</v>
      </c>
      <c r="F94" s="209" t="s">
        <v>415</v>
      </c>
      <c r="G94" s="140" t="s">
        <v>150</v>
      </c>
      <c r="H94" s="140" t="s">
        <v>532</v>
      </c>
      <c r="I94" s="140" t="s">
        <v>309</v>
      </c>
      <c r="J94" s="140" t="s">
        <v>527</v>
      </c>
      <c r="K94" s="183" t="s">
        <v>804</v>
      </c>
      <c r="L94" s="207" t="s">
        <v>581</v>
      </c>
      <c r="M94" s="175" t="str">
        <f>CONCATENATE(UKGas!$D$56," for ",UKPower!$E$31,", for ",UKPower!$D$44, " and settled ",UKPower!$D$48," qouted in ",UKPower!$D$59, " per ", UKPower!$D$62,".")</f>
        <v>An agreement whereby a floating price is exchanged  for a fixed price over a specified period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5" spans="1:13" ht="76.5" x14ac:dyDescent="0.2">
      <c r="A95" s="209" t="s">
        <v>414</v>
      </c>
      <c r="B95" s="140" t="s">
        <v>217</v>
      </c>
      <c r="C95" s="162" t="s">
        <v>519</v>
      </c>
      <c r="D95" s="140" t="s">
        <v>508</v>
      </c>
      <c r="E95" s="140" t="s">
        <v>309</v>
      </c>
      <c r="F95" s="140" t="s">
        <v>416</v>
      </c>
      <c r="G95" s="140" t="s">
        <v>701</v>
      </c>
      <c r="H95" s="140" t="s">
        <v>532</v>
      </c>
      <c r="I95" s="140" t="s">
        <v>309</v>
      </c>
      <c r="J95" s="140" t="s">
        <v>527</v>
      </c>
      <c r="K95" s="183" t="s">
        <v>804</v>
      </c>
      <c r="L95" s="207" t="s">
        <v>581</v>
      </c>
      <c r="M95" s="175" t="str">
        <f>CONCATENATE(UKGas!$D$56," for ",UKPower!$E$32,", for ",UKPower!$D$44, " and settled ",UKPower!$D$48," qouted in ",UKPower!$D$59, " per ", UKPower!$D$62,".")</f>
        <v>An agreement whereby a floating price is exchanged  for a fixed price over a specified period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6" spans="1:13" ht="76.5" x14ac:dyDescent="0.2">
      <c r="A96" s="209" t="s">
        <v>414</v>
      </c>
      <c r="B96" s="140" t="s">
        <v>217</v>
      </c>
      <c r="C96" s="162" t="s">
        <v>519</v>
      </c>
      <c r="D96" s="140" t="s">
        <v>508</v>
      </c>
      <c r="E96" s="140" t="s">
        <v>309</v>
      </c>
      <c r="F96" s="209" t="s">
        <v>415</v>
      </c>
      <c r="G96" s="140" t="s">
        <v>147</v>
      </c>
      <c r="H96" s="140" t="s">
        <v>532</v>
      </c>
      <c r="I96" s="140" t="s">
        <v>309</v>
      </c>
      <c r="J96" s="140" t="s">
        <v>527</v>
      </c>
      <c r="K96" s="183" t="s">
        <v>804</v>
      </c>
      <c r="L96" s="207" t="s">
        <v>581</v>
      </c>
      <c r="M96" s="175" t="str">
        <f>CONCATENATE(UKGas!$D$56," for ",UKPower!$E$35,", for ",UKPower!$D$44, " and settled ",UKPower!$D$48," qouted in ",UKPower!$D$59, " per ", UKPower!$D$62,".")</f>
        <v>An agreement whereby a floating price is exchanged  for a fixed price over a specified period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7" spans="1:13" ht="76.5" x14ac:dyDescent="0.2">
      <c r="A97" s="210" t="s">
        <v>414</v>
      </c>
      <c r="B97" s="167" t="s">
        <v>217</v>
      </c>
      <c r="C97" s="166" t="s">
        <v>519</v>
      </c>
      <c r="D97" s="167" t="s">
        <v>508</v>
      </c>
      <c r="E97" s="167" t="s">
        <v>309</v>
      </c>
      <c r="F97" s="167" t="s">
        <v>416</v>
      </c>
      <c r="G97" s="167" t="s">
        <v>148</v>
      </c>
      <c r="H97" s="167" t="s">
        <v>532</v>
      </c>
      <c r="I97" s="167" t="s">
        <v>309</v>
      </c>
      <c r="J97" s="167" t="s">
        <v>527</v>
      </c>
      <c r="K97" s="184" t="s">
        <v>804</v>
      </c>
      <c r="L97" s="208" t="s">
        <v>581</v>
      </c>
      <c r="M97" s="175" t="str">
        <f>CONCATENATE(UKGas!$D$56," for ",UKPower!$E$36,", for ",UKPower!$D$44, " and settled ",UKPower!$D$48," qouted in ",UKPower!$D$59, " per ", UKPower!$D$62,".")</f>
        <v>An agreement whereby a floating price is exchanged  for a fixed price over a specified period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8" spans="1:13" ht="76.5" x14ac:dyDescent="0.2">
      <c r="A98" s="209" t="s">
        <v>414</v>
      </c>
      <c r="B98" s="140" t="s">
        <v>217</v>
      </c>
      <c r="C98" s="162" t="s">
        <v>519</v>
      </c>
      <c r="D98" s="140" t="s">
        <v>508</v>
      </c>
      <c r="E98" s="140" t="s">
        <v>309</v>
      </c>
      <c r="F98" s="209" t="s">
        <v>415</v>
      </c>
      <c r="G98" s="140" t="s">
        <v>476</v>
      </c>
      <c r="H98" s="140" t="s">
        <v>532</v>
      </c>
      <c r="I98" s="140" t="s">
        <v>309</v>
      </c>
      <c r="J98" s="140" t="s">
        <v>524</v>
      </c>
      <c r="K98" s="183" t="s">
        <v>804</v>
      </c>
      <c r="L98" s="207" t="s">
        <v>581</v>
      </c>
      <c r="M98" s="175" t="str">
        <f>CONCATENATE(UKGas!$D$56," for ",UKPower!$E$23,", for ",UKPower!$D$44, " and settled ",UKPower!$D$49," qouted in ",UKPower!$D$59, " per ", UKPower!$D$62,".")</f>
        <v>An agreement whereby a floating price is exchanged  for a fixed price over a specified period for half hours between 00:00 a.m.tomorrow and 00:00 a.m.the day after tomorrow inclusive,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99" spans="1:13" ht="76.5" x14ac:dyDescent="0.2">
      <c r="A99" s="209" t="s">
        <v>414</v>
      </c>
      <c r="B99" s="140" t="s">
        <v>217</v>
      </c>
      <c r="C99" s="162" t="s">
        <v>519</v>
      </c>
      <c r="D99" s="140" t="s">
        <v>508</v>
      </c>
      <c r="E99" s="140" t="s">
        <v>309</v>
      </c>
      <c r="F99" s="140" t="s">
        <v>416</v>
      </c>
      <c r="G99" s="140" t="s">
        <v>489</v>
      </c>
      <c r="H99" s="140" t="s">
        <v>532</v>
      </c>
      <c r="I99" s="140" t="s">
        <v>309</v>
      </c>
      <c r="J99" s="140" t="s">
        <v>524</v>
      </c>
      <c r="K99" s="183" t="s">
        <v>804</v>
      </c>
      <c r="L99" s="207" t="s">
        <v>581</v>
      </c>
      <c r="M99" s="175" t="str">
        <f>CONCATENATE(UKGas!$D$56," for ",UKPower!$E$24,", for ",UKPower!$D$44, " and settled ",UKPower!$D$49," qouted in ",UKPower!$D$59, " per ", UKPower!$D$62,".")</f>
        <v>An agreement whereby a floating price is exchanged  for a fixed price over a specified period for half hours between 11:00 p.m. on the closest Sunday and 11:00 p.m. on the Sunday following week ,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100" spans="1:13" ht="76.5" x14ac:dyDescent="0.2">
      <c r="A100" s="209" t="s">
        <v>414</v>
      </c>
      <c r="B100" s="140" t="s">
        <v>217</v>
      </c>
      <c r="C100" s="162" t="s">
        <v>519</v>
      </c>
      <c r="D100" s="140" t="s">
        <v>508</v>
      </c>
      <c r="E100" s="140" t="s">
        <v>309</v>
      </c>
      <c r="F100" s="209" t="s">
        <v>415</v>
      </c>
      <c r="G100" s="140" t="s">
        <v>484</v>
      </c>
      <c r="H100" s="140" t="s">
        <v>532</v>
      </c>
      <c r="I100" s="140" t="s">
        <v>309</v>
      </c>
      <c r="J100" s="140" t="s">
        <v>524</v>
      </c>
      <c r="K100" s="183" t="s">
        <v>804</v>
      </c>
      <c r="L100" s="207" t="s">
        <v>581</v>
      </c>
      <c r="M100" s="175" t="str">
        <f>CONCATENATE(UKGas!$D$56," for ",UKPower!$E$27,", for ",UKPower!$D$44, " and settled ",UKPower!$D$49," qouted in ",UKPower!$D$59, " per ", UKPower!$D$62,".")</f>
        <v>An agreement whereby a floating price is exchanged  for a fixed price over a specified period for half hours between 00:00 a.m. tomorrow and 00:00 a.m. on the first day of the next calendar month ,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101" spans="1:13" ht="89.25" x14ac:dyDescent="0.2">
      <c r="A101" s="209" t="s">
        <v>414</v>
      </c>
      <c r="B101" s="140" t="s">
        <v>217</v>
      </c>
      <c r="C101" s="162" t="s">
        <v>519</v>
      </c>
      <c r="D101" s="140" t="s">
        <v>508</v>
      </c>
      <c r="E101" s="140" t="s">
        <v>309</v>
      </c>
      <c r="F101" s="140" t="s">
        <v>416</v>
      </c>
      <c r="G101" s="140" t="s">
        <v>149</v>
      </c>
      <c r="H101" s="140" t="s">
        <v>532</v>
      </c>
      <c r="I101" s="140" t="s">
        <v>309</v>
      </c>
      <c r="J101" s="140" t="s">
        <v>524</v>
      </c>
      <c r="K101" s="183" t="s">
        <v>804</v>
      </c>
      <c r="L101" s="207" t="s">
        <v>581</v>
      </c>
      <c r="M101" s="175" t="str">
        <f>CONCATENATE(UKGas!$D$56," for ",UKPower!$E$28,", for ",UKPower!$D$44, " and settled ",UKPower!$D$49," qouted in ",UKPower!$D$59, " per ", UKPower!$D$62,".")</f>
        <v>An agreement whereby a floating price is exchanged  for a fixed price over a specified period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102" spans="1:13" ht="76.5" x14ac:dyDescent="0.2">
      <c r="A102" s="209" t="s">
        <v>414</v>
      </c>
      <c r="B102" s="140" t="s">
        <v>217</v>
      </c>
      <c r="C102" s="162" t="s">
        <v>519</v>
      </c>
      <c r="D102" s="140" t="s">
        <v>508</v>
      </c>
      <c r="E102" s="140" t="s">
        <v>309</v>
      </c>
      <c r="F102" s="209" t="s">
        <v>415</v>
      </c>
      <c r="G102" s="140" t="s">
        <v>150</v>
      </c>
      <c r="H102" s="140" t="s">
        <v>532</v>
      </c>
      <c r="I102" s="140" t="s">
        <v>309</v>
      </c>
      <c r="J102" s="140" t="s">
        <v>524</v>
      </c>
      <c r="K102" s="183" t="s">
        <v>804</v>
      </c>
      <c r="L102" s="207" t="s">
        <v>581</v>
      </c>
      <c r="M102" s="175" t="str">
        <f>CONCATENATE(UKGas!$D$56," for ",UKPower!$E$31,", for ",UKPower!$D$44, " and settled ",UKPower!$D$49," qouted in ",UKPower!$D$59, " per ", UKPower!$D$62,".")</f>
        <v>An agreement whereby a floating price is exchanged  for a fixed price over a specified period for half-hour periods between 00:00 a.m. on 1st of April and 00:00 a.m. on the 1st of October,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103" spans="1:13" ht="89.25" x14ac:dyDescent="0.2">
      <c r="A103" s="209" t="s">
        <v>414</v>
      </c>
      <c r="B103" s="140" t="s">
        <v>217</v>
      </c>
      <c r="C103" s="162" t="s">
        <v>519</v>
      </c>
      <c r="D103" s="140" t="s">
        <v>508</v>
      </c>
      <c r="E103" s="140" t="s">
        <v>309</v>
      </c>
      <c r="F103" s="140" t="s">
        <v>416</v>
      </c>
      <c r="G103" s="140" t="s">
        <v>701</v>
      </c>
      <c r="H103" s="140" t="s">
        <v>532</v>
      </c>
      <c r="I103" s="140" t="s">
        <v>309</v>
      </c>
      <c r="J103" s="140" t="s">
        <v>524</v>
      </c>
      <c r="K103" s="183" t="s">
        <v>804</v>
      </c>
      <c r="L103" s="207" t="s">
        <v>581</v>
      </c>
      <c r="M103" s="175" t="str">
        <f>CONCATENATE(UKGas!$D$56," for ",UKPower!$E$32,", for ",UKPower!$D$44, " and settled ",UKPower!$D$49," qouted in ",UKPower!$D$59, " per ", UKPower!$D$62,".")</f>
        <v>An agreement whereby a floating price is exchanged  for a fixed price over a specified period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104" spans="1:13" ht="76.5" x14ac:dyDescent="0.2">
      <c r="A104" s="209" t="s">
        <v>414</v>
      </c>
      <c r="B104" s="140" t="s">
        <v>217</v>
      </c>
      <c r="C104" s="162" t="s">
        <v>519</v>
      </c>
      <c r="D104" s="140" t="s">
        <v>508</v>
      </c>
      <c r="E104" s="140" t="s">
        <v>309</v>
      </c>
      <c r="F104" s="209" t="s">
        <v>415</v>
      </c>
      <c r="G104" s="140" t="s">
        <v>147</v>
      </c>
      <c r="H104" s="140" t="s">
        <v>532</v>
      </c>
      <c r="I104" s="140" t="s">
        <v>309</v>
      </c>
      <c r="J104" s="140" t="s">
        <v>524</v>
      </c>
      <c r="K104" s="183" t="s">
        <v>804</v>
      </c>
      <c r="L104" s="207" t="s">
        <v>581</v>
      </c>
      <c r="M104" s="175" t="str">
        <f>CONCATENATE(UKGas!$D$56," for ",UKPower!$E$35,", for ",UKPower!$D$44, " and settled ",UKPower!$D$49," qouted in ",UKPower!$D$59, " per ", UKPower!$D$62,".")</f>
        <v>An agreement whereby a floating price is exchanged  for a fixed price over a specified period for half hours between 00:00 a.m. on 1st of October and 00:00 a.m. on 1st of October one year year,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105" spans="1:13" ht="76.5" x14ac:dyDescent="0.2">
      <c r="A105" s="210" t="s">
        <v>414</v>
      </c>
      <c r="B105" s="167" t="s">
        <v>217</v>
      </c>
      <c r="C105" s="166" t="s">
        <v>519</v>
      </c>
      <c r="D105" s="167" t="s">
        <v>508</v>
      </c>
      <c r="E105" s="167" t="s">
        <v>309</v>
      </c>
      <c r="F105" s="167" t="s">
        <v>416</v>
      </c>
      <c r="G105" s="167" t="s">
        <v>148</v>
      </c>
      <c r="H105" s="167" t="s">
        <v>532</v>
      </c>
      <c r="I105" s="167" t="s">
        <v>309</v>
      </c>
      <c r="J105" s="167" t="s">
        <v>524</v>
      </c>
      <c r="K105" s="184" t="s">
        <v>804</v>
      </c>
      <c r="L105" s="208" t="s">
        <v>581</v>
      </c>
      <c r="M105" s="175" t="str">
        <f>CONCATENATE(UKGas!$D$56," for ",UKPower!$E$36,", for ",UKPower!$D$44, " and settled ",UKPower!$D$49," qouted in ",UKPower!$D$59, " per ", UKPower!$D$62,".")</f>
        <v>An agreement whereby a floating price is exchanged  for a fixed price over a specified period for half hours between 11:00 p.m. on 31st of March and 11:00 p.m. on  31st of March one year later,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106" spans="1:13" ht="76.5" x14ac:dyDescent="0.2">
      <c r="A106" s="209" t="s">
        <v>414</v>
      </c>
      <c r="B106" s="140" t="s">
        <v>217</v>
      </c>
      <c r="C106" s="162" t="s">
        <v>519</v>
      </c>
      <c r="D106" s="140" t="s">
        <v>508</v>
      </c>
      <c r="E106" s="140" t="s">
        <v>309</v>
      </c>
      <c r="F106" s="209" t="s">
        <v>415</v>
      </c>
      <c r="G106" s="140" t="s">
        <v>476</v>
      </c>
      <c r="H106" s="140" t="s">
        <v>532</v>
      </c>
      <c r="I106" s="140" t="s">
        <v>309</v>
      </c>
      <c r="J106" s="140" t="s">
        <v>525</v>
      </c>
      <c r="K106" s="183" t="s">
        <v>804</v>
      </c>
      <c r="L106" s="207" t="s">
        <v>581</v>
      </c>
      <c r="M106" s="175" t="str">
        <f>CONCATENATE(UKGas!$D$56," for ",UKPower!$E$23,", for ",UKPower!$D$44, " and settled ",UKPower!$D$50," qouted in ",UKPower!$D$59, " per ", UKPower!$D$62,".")</f>
        <v>An agreement whereby a floating price is exchanged  for a fixed price over a specified period for half hours between 00:00 a.m.tomorrow and 00:00 a.m.the day after tomorrow inclusive,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07" spans="1:13" ht="76.5" x14ac:dyDescent="0.2">
      <c r="A107" s="209" t="s">
        <v>414</v>
      </c>
      <c r="B107" s="140" t="s">
        <v>217</v>
      </c>
      <c r="C107" s="162" t="s">
        <v>519</v>
      </c>
      <c r="D107" s="140" t="s">
        <v>508</v>
      </c>
      <c r="E107" s="140" t="s">
        <v>309</v>
      </c>
      <c r="F107" s="140" t="s">
        <v>416</v>
      </c>
      <c r="G107" s="140" t="s">
        <v>489</v>
      </c>
      <c r="H107" s="140" t="s">
        <v>532</v>
      </c>
      <c r="I107" s="140" t="s">
        <v>309</v>
      </c>
      <c r="J107" s="140" t="s">
        <v>525</v>
      </c>
      <c r="K107" s="183" t="s">
        <v>804</v>
      </c>
      <c r="L107" s="207" t="s">
        <v>581</v>
      </c>
      <c r="M107" s="175" t="str">
        <f>CONCATENATE(UKGas!$D$56," for ",UKPower!$E$24,", for ",UKPower!$D$44, " and settled ",UKPower!$D$50," qouted in ",UKPower!$D$59, " per ", UKPower!$D$62,".")</f>
        <v>An agreement whereby a floating price is exchanged  for a fixed price over a specified period for half hours between 11:00 p.m. on the closest Sunday and 11:00 p.m. on the Sunday following week ,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08" spans="1:13" ht="76.5" x14ac:dyDescent="0.2">
      <c r="A108" s="209" t="s">
        <v>414</v>
      </c>
      <c r="B108" s="140" t="s">
        <v>217</v>
      </c>
      <c r="C108" s="162" t="s">
        <v>519</v>
      </c>
      <c r="D108" s="140" t="s">
        <v>508</v>
      </c>
      <c r="E108" s="140" t="s">
        <v>309</v>
      </c>
      <c r="F108" s="209" t="s">
        <v>415</v>
      </c>
      <c r="G108" s="140" t="s">
        <v>484</v>
      </c>
      <c r="H108" s="140" t="s">
        <v>532</v>
      </c>
      <c r="I108" s="140" t="s">
        <v>309</v>
      </c>
      <c r="J108" s="140" t="s">
        <v>525</v>
      </c>
      <c r="K108" s="183" t="s">
        <v>804</v>
      </c>
      <c r="L108" s="207" t="s">
        <v>581</v>
      </c>
      <c r="M108" s="175" t="str">
        <f>CONCATENATE(UKGas!$D$56," for ",UKPower!$E$27,", for ",UKPower!$D$44, " and settled ",UKPower!$D$50," qouted in ",UKPower!$D$59, " per ", UKPower!$D$62,".")</f>
        <v>An agreement whereby a floating price is exchanged  for a fixed price over a specified period for half hours between 00:00 a.m. tomorrow and 00:00 a.m. on the first day of the next calendar month ,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09" spans="1:13" ht="76.5" x14ac:dyDescent="0.2">
      <c r="A109" s="209" t="s">
        <v>414</v>
      </c>
      <c r="B109" s="140" t="s">
        <v>217</v>
      </c>
      <c r="C109" s="162" t="s">
        <v>519</v>
      </c>
      <c r="D109" s="140" t="s">
        <v>508</v>
      </c>
      <c r="E109" s="140" t="s">
        <v>309</v>
      </c>
      <c r="F109" s="140" t="s">
        <v>416</v>
      </c>
      <c r="G109" s="140" t="s">
        <v>149</v>
      </c>
      <c r="H109" s="140" t="s">
        <v>532</v>
      </c>
      <c r="I109" s="140" t="s">
        <v>309</v>
      </c>
      <c r="J109" s="140" t="s">
        <v>525</v>
      </c>
      <c r="K109" s="183" t="s">
        <v>804</v>
      </c>
      <c r="L109" s="207" t="s">
        <v>581</v>
      </c>
      <c r="M109" s="175" t="str">
        <f>CONCATENATE(UKGas!$D$56," for ",UKPower!$E$28,", for ",UKPower!$D$44, " and settled ",UKPower!$D$50," qouted in ",UKPower!$D$59, " per ", UKPower!$D$62,".")</f>
        <v>An agreement whereby a floating price is exchanged  for a fixed price over a specified period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10" spans="1:13" ht="76.5" x14ac:dyDescent="0.2">
      <c r="A110" s="209" t="s">
        <v>414</v>
      </c>
      <c r="B110" s="140" t="s">
        <v>217</v>
      </c>
      <c r="C110" s="162" t="s">
        <v>519</v>
      </c>
      <c r="D110" s="140" t="s">
        <v>508</v>
      </c>
      <c r="E110" s="140" t="s">
        <v>309</v>
      </c>
      <c r="F110" s="209" t="s">
        <v>415</v>
      </c>
      <c r="G110" s="140" t="s">
        <v>150</v>
      </c>
      <c r="H110" s="140" t="s">
        <v>532</v>
      </c>
      <c r="I110" s="140" t="s">
        <v>309</v>
      </c>
      <c r="J110" s="140" t="s">
        <v>525</v>
      </c>
      <c r="K110" s="183" t="s">
        <v>804</v>
      </c>
      <c r="L110" s="207" t="s">
        <v>581</v>
      </c>
      <c r="M110" s="175" t="str">
        <f>CONCATENATE(UKGas!$D$56," for ",UKPower!$E$31,", for ",UKPower!$D$44, " and settled ",UKPower!$D$50," qouted in ",UKPower!$D$59, " per ", UKPower!$D$62,".")</f>
        <v>An agreement whereby a floating price is exchanged  for a fixed price over a specified period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11" spans="1:13" ht="76.5" x14ac:dyDescent="0.2">
      <c r="A111" s="209" t="s">
        <v>414</v>
      </c>
      <c r="B111" s="140" t="s">
        <v>217</v>
      </c>
      <c r="C111" s="162" t="s">
        <v>519</v>
      </c>
      <c r="D111" s="140" t="s">
        <v>508</v>
      </c>
      <c r="E111" s="140" t="s">
        <v>309</v>
      </c>
      <c r="F111" s="140" t="s">
        <v>416</v>
      </c>
      <c r="G111" s="140" t="s">
        <v>701</v>
      </c>
      <c r="H111" s="140" t="s">
        <v>532</v>
      </c>
      <c r="I111" s="140" t="s">
        <v>309</v>
      </c>
      <c r="J111" s="140" t="s">
        <v>525</v>
      </c>
      <c r="K111" s="183" t="s">
        <v>804</v>
      </c>
      <c r="L111" s="207" t="s">
        <v>581</v>
      </c>
      <c r="M111" s="175" t="str">
        <f>CONCATENATE(UKGas!$D$56," for ",UKPower!$E$32,", for ",UKPower!$D$44, " and settled ",UKPower!$D$50," qouted in ",UKPower!$D$59, " per ", UKPower!$D$62,".")</f>
        <v>An agreement whereby a floating price is exchanged  for a fixed price over a specified period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12" spans="1:13" ht="76.5" x14ac:dyDescent="0.2">
      <c r="A112" s="209" t="s">
        <v>414</v>
      </c>
      <c r="B112" s="140" t="s">
        <v>217</v>
      </c>
      <c r="C112" s="162" t="s">
        <v>519</v>
      </c>
      <c r="D112" s="140" t="s">
        <v>508</v>
      </c>
      <c r="E112" s="140" t="s">
        <v>309</v>
      </c>
      <c r="F112" s="209" t="s">
        <v>415</v>
      </c>
      <c r="G112" s="140" t="s">
        <v>147</v>
      </c>
      <c r="H112" s="140" t="s">
        <v>532</v>
      </c>
      <c r="I112" s="140" t="s">
        <v>309</v>
      </c>
      <c r="J112" s="140" t="s">
        <v>525</v>
      </c>
      <c r="K112" s="183" t="s">
        <v>804</v>
      </c>
      <c r="L112" s="207" t="s">
        <v>581</v>
      </c>
      <c r="M112" s="175" t="str">
        <f>CONCATENATE(UKGas!$D$56," for ",UKPower!$E$35,", for ",UKPower!$D$44, " and settled ",UKPower!$D$50," qouted in ",UKPower!$D$59, " per ", UKPower!$D$62,".")</f>
        <v>An agreement whereby a floating price is exchanged  for a fixed price over a specified period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13" spans="1:13" ht="76.5" x14ac:dyDescent="0.2">
      <c r="A113" s="210" t="s">
        <v>414</v>
      </c>
      <c r="B113" s="167" t="s">
        <v>217</v>
      </c>
      <c r="C113" s="166" t="s">
        <v>519</v>
      </c>
      <c r="D113" s="167" t="s">
        <v>508</v>
      </c>
      <c r="E113" s="167" t="s">
        <v>309</v>
      </c>
      <c r="F113" s="167" t="s">
        <v>416</v>
      </c>
      <c r="G113" s="167" t="s">
        <v>148</v>
      </c>
      <c r="H113" s="167" t="s">
        <v>532</v>
      </c>
      <c r="I113" s="167" t="s">
        <v>309</v>
      </c>
      <c r="J113" s="167" t="s">
        <v>525</v>
      </c>
      <c r="K113" s="184" t="s">
        <v>804</v>
      </c>
      <c r="L113" s="208" t="s">
        <v>581</v>
      </c>
      <c r="M113" s="175" t="str">
        <f>CONCATENATE(UKGas!$D$56," for ",UKPower!$E$36,", for ",UKPower!$D$44, " and settled ",UKPower!$D$50," qouted in ",UKPower!$D$59, " per ", UKPower!$D$62,".")</f>
        <v>An agreement whereby a floating price is exchanged  for a fixed price over a specified period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14" spans="1:13" ht="76.5" x14ac:dyDescent="0.2">
      <c r="A114" s="209" t="s">
        <v>414</v>
      </c>
      <c r="B114" s="140" t="s">
        <v>217</v>
      </c>
      <c r="C114" s="162" t="s">
        <v>519</v>
      </c>
      <c r="D114" s="140" t="s">
        <v>508</v>
      </c>
      <c r="E114" s="140" t="s">
        <v>309</v>
      </c>
      <c r="F114" s="209" t="s">
        <v>415</v>
      </c>
      <c r="G114" s="140" t="s">
        <v>476</v>
      </c>
      <c r="H114" s="140" t="s">
        <v>532</v>
      </c>
      <c r="I114" s="140" t="s">
        <v>309</v>
      </c>
      <c r="J114" s="140" t="s">
        <v>528</v>
      </c>
      <c r="K114" s="183" t="s">
        <v>804</v>
      </c>
      <c r="L114" s="207" t="s">
        <v>581</v>
      </c>
      <c r="M114" s="146" t="str">
        <f>UKGas!D56&amp;" for "&amp;UKPower!$E$23&amp;" for "&amp;UKPower!$D$44&amp;" and settled "&amp;UKPower!$D$51&amp;" quoted in "&amp;UKGas!D71&amp;" per "&amp;UKPower!$D$62</f>
        <v>An agreement whereby a floating price is exchanged  for a fixed price over a specified period for half hours between 00:00 a.m.tomorrow and 00:00 a.m.the day after tomorrow inclusive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15" spans="1:13" ht="76.5" x14ac:dyDescent="0.2">
      <c r="A115" s="209" t="s">
        <v>414</v>
      </c>
      <c r="B115" s="140" t="s">
        <v>217</v>
      </c>
      <c r="C115" s="162" t="s">
        <v>519</v>
      </c>
      <c r="D115" s="140" t="s">
        <v>508</v>
      </c>
      <c r="E115" s="140" t="s">
        <v>309</v>
      </c>
      <c r="F115" s="140" t="s">
        <v>416</v>
      </c>
      <c r="G115" s="140" t="s">
        <v>489</v>
      </c>
      <c r="H115" s="140" t="s">
        <v>532</v>
      </c>
      <c r="I115" s="140" t="s">
        <v>309</v>
      </c>
      <c r="J115" s="140" t="s">
        <v>528</v>
      </c>
      <c r="K115" s="183" t="s">
        <v>804</v>
      </c>
      <c r="L115" s="207" t="s">
        <v>581</v>
      </c>
      <c r="M115" s="146" t="str">
        <f>UKGas!$D$56&amp;" for "&amp;UKPower!$E$24&amp;" for "&amp;UKPower!$D$44&amp;" and settled "&amp;UKPower!$D$51&amp;" quoted in "&amp;UKGas!$D$71&amp;" per "&amp;UKPower!$D$62</f>
        <v>An agreement whereby a floating price is exchanged  for a fixed price over a specified period for half hours between 11:00 p.m. on the closest Sunday and 11:00 p.m. on the Sunday following week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16" spans="1:13" ht="76.5" x14ac:dyDescent="0.2">
      <c r="A116" s="209" t="s">
        <v>414</v>
      </c>
      <c r="B116" s="140" t="s">
        <v>217</v>
      </c>
      <c r="C116" s="162" t="s">
        <v>519</v>
      </c>
      <c r="D116" s="140" t="s">
        <v>508</v>
      </c>
      <c r="E116" s="140" t="s">
        <v>309</v>
      </c>
      <c r="F116" s="209" t="s">
        <v>415</v>
      </c>
      <c r="G116" s="140" t="s">
        <v>484</v>
      </c>
      <c r="H116" s="140" t="s">
        <v>532</v>
      </c>
      <c r="I116" s="140" t="s">
        <v>309</v>
      </c>
      <c r="J116" s="140" t="s">
        <v>528</v>
      </c>
      <c r="K116" s="183" t="s">
        <v>804</v>
      </c>
      <c r="L116" s="207" t="s">
        <v>581</v>
      </c>
      <c r="M116" s="146" t="str">
        <f>UKGas!$D$56&amp;" for "&amp;UKPower!$E$27&amp;" for "&amp;UKPower!$D$44&amp;" and settled "&amp;UKPower!$D$51&amp;" quoted in "&amp;UKGas!$D$71&amp;" per "&amp;UKPower!$D$62</f>
        <v>An agreement whereby a floating price is exchanged  for a fixed price over a specified period for half hours between 00:00 a.m. tomorrow and 00:00 a.m. on the first day of the next calendar month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17" spans="1:13" ht="76.5" x14ac:dyDescent="0.2">
      <c r="A117" s="209" t="s">
        <v>414</v>
      </c>
      <c r="B117" s="140" t="s">
        <v>217</v>
      </c>
      <c r="C117" s="162" t="s">
        <v>519</v>
      </c>
      <c r="D117" s="140" t="s">
        <v>508</v>
      </c>
      <c r="E117" s="140" t="s">
        <v>309</v>
      </c>
      <c r="F117" s="140" t="s">
        <v>416</v>
      </c>
      <c r="G117" s="140" t="s">
        <v>149</v>
      </c>
      <c r="H117" s="140" t="s">
        <v>532</v>
      </c>
      <c r="I117" s="140" t="s">
        <v>309</v>
      </c>
      <c r="J117" s="140" t="s">
        <v>528</v>
      </c>
      <c r="K117" s="183" t="s">
        <v>804</v>
      </c>
      <c r="L117" s="207" t="s">
        <v>581</v>
      </c>
      <c r="M117" s="146" t="str">
        <f>UKGas!$D$56&amp;" for "&amp;UKPower!$E$28&amp;" for "&amp;UKPower!$D$44&amp;" and settled "&amp;UKPower!$D$51&amp;" quoted in "&amp;UKGas!$D$71&amp;" per "&amp;UKPower!$D$62</f>
        <v>An agreement whereby a floating price is exchanged  for a fixed price over a specified period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18" spans="1:13" ht="76.5" x14ac:dyDescent="0.2">
      <c r="A118" s="209" t="s">
        <v>414</v>
      </c>
      <c r="B118" s="140" t="s">
        <v>217</v>
      </c>
      <c r="C118" s="162" t="s">
        <v>519</v>
      </c>
      <c r="D118" s="140" t="s">
        <v>508</v>
      </c>
      <c r="E118" s="140" t="s">
        <v>309</v>
      </c>
      <c r="F118" s="209" t="s">
        <v>415</v>
      </c>
      <c r="G118" s="140" t="s">
        <v>150</v>
      </c>
      <c r="H118" s="140" t="s">
        <v>532</v>
      </c>
      <c r="I118" s="140" t="s">
        <v>309</v>
      </c>
      <c r="J118" s="140" t="s">
        <v>528</v>
      </c>
      <c r="K118" s="183" t="s">
        <v>804</v>
      </c>
      <c r="L118" s="207" t="s">
        <v>581</v>
      </c>
      <c r="M118" s="146" t="str">
        <f>UKGas!$D$56&amp;" for "&amp;UKPower!$E$31&amp;" for "&amp;UKPower!$D$44&amp;" and settled "&amp;UKPower!$D$51&amp;" quoted in "&amp;UKGas!$D$71&amp;" per "&amp;UKPower!$D$62</f>
        <v>An agreement whereby a floating price is exchanged  for a fixed price over a specified period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19" spans="1:13" ht="76.5" x14ac:dyDescent="0.2">
      <c r="A119" s="209" t="s">
        <v>414</v>
      </c>
      <c r="B119" s="140" t="s">
        <v>217</v>
      </c>
      <c r="C119" s="162" t="s">
        <v>519</v>
      </c>
      <c r="D119" s="140" t="s">
        <v>508</v>
      </c>
      <c r="E119" s="140" t="s">
        <v>309</v>
      </c>
      <c r="F119" s="140" t="s">
        <v>416</v>
      </c>
      <c r="G119" s="140" t="s">
        <v>701</v>
      </c>
      <c r="H119" s="140" t="s">
        <v>532</v>
      </c>
      <c r="I119" s="140" t="s">
        <v>309</v>
      </c>
      <c r="J119" s="140" t="s">
        <v>528</v>
      </c>
      <c r="K119" s="183" t="s">
        <v>804</v>
      </c>
      <c r="L119" s="207" t="s">
        <v>581</v>
      </c>
      <c r="M119" s="146" t="str">
        <f>UKGas!$D$56&amp;" for "&amp;UKPower!$E$32&amp;" for "&amp;UKPower!$D$44&amp;" and settled "&amp;UKPower!$D$51&amp;" quoted in "&amp;UKGas!$D$71&amp;" per "&amp;UKPower!$D$62</f>
        <v>An agreement whereby a floating price is exchanged  for a fixed price over a specified period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20" spans="1:13" ht="76.5" x14ac:dyDescent="0.2">
      <c r="A120" s="209" t="s">
        <v>414</v>
      </c>
      <c r="B120" s="140" t="s">
        <v>217</v>
      </c>
      <c r="C120" s="162" t="s">
        <v>519</v>
      </c>
      <c r="D120" s="140" t="s">
        <v>508</v>
      </c>
      <c r="E120" s="140" t="s">
        <v>309</v>
      </c>
      <c r="F120" s="209" t="s">
        <v>415</v>
      </c>
      <c r="G120" s="140" t="s">
        <v>147</v>
      </c>
      <c r="H120" s="140" t="s">
        <v>532</v>
      </c>
      <c r="I120" s="140" t="s">
        <v>309</v>
      </c>
      <c r="J120" s="140" t="s">
        <v>528</v>
      </c>
      <c r="K120" s="183" t="s">
        <v>804</v>
      </c>
      <c r="L120" s="207" t="s">
        <v>581</v>
      </c>
      <c r="M120" s="146" t="str">
        <f>UKGas!$D$56&amp;" for "&amp;UKPower!$E$35&amp;" for "&amp;UKPower!$D$44&amp;" and settled "&amp;UKPower!$D$51&amp;" quoted in "&amp;UKGas!$D$71&amp;" per "&amp;UKPower!$D$62</f>
        <v>An agreement whereby a floating price is exchanged  for a fixed price over a specified period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21" spans="1:13" ht="76.5" x14ac:dyDescent="0.2">
      <c r="A121" s="210" t="s">
        <v>414</v>
      </c>
      <c r="B121" s="167" t="s">
        <v>217</v>
      </c>
      <c r="C121" s="166" t="s">
        <v>519</v>
      </c>
      <c r="D121" s="167" t="s">
        <v>508</v>
      </c>
      <c r="E121" s="167" t="s">
        <v>309</v>
      </c>
      <c r="F121" s="167" t="s">
        <v>416</v>
      </c>
      <c r="G121" s="167" t="s">
        <v>148</v>
      </c>
      <c r="H121" s="167" t="s">
        <v>532</v>
      </c>
      <c r="I121" s="167" t="s">
        <v>309</v>
      </c>
      <c r="J121" s="167" t="s">
        <v>528</v>
      </c>
      <c r="K121" s="184" t="s">
        <v>804</v>
      </c>
      <c r="L121" s="208" t="s">
        <v>581</v>
      </c>
      <c r="M121" s="146" t="str">
        <f>UKGas!$D$56&amp;" for "&amp;UKPower!$E$36&amp;" for "&amp;UKPower!$D$44&amp;" and settled "&amp;UKPower!$D$51&amp;" quoted in "&amp;UKGas!$D$71&amp;" per "&amp;UKPower!$D$62</f>
        <v>An agreement whereby a floating price is exchanged  for a fixed price over a specified period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22" spans="1:13" ht="51" x14ac:dyDescent="0.2">
      <c r="A122" s="209" t="s">
        <v>414</v>
      </c>
      <c r="B122" s="140" t="s">
        <v>217</v>
      </c>
      <c r="C122" s="162" t="s">
        <v>519</v>
      </c>
      <c r="D122" s="140" t="s">
        <v>508</v>
      </c>
      <c r="E122" s="140" t="s">
        <v>309</v>
      </c>
      <c r="F122" s="209" t="s">
        <v>415</v>
      </c>
      <c r="G122" s="140" t="s">
        <v>476</v>
      </c>
      <c r="H122" s="140" t="s">
        <v>533</v>
      </c>
      <c r="I122" s="140" t="s">
        <v>309</v>
      </c>
      <c r="J122" s="140" t="s">
        <v>487</v>
      </c>
      <c r="K122" s="183" t="s">
        <v>804</v>
      </c>
      <c r="L122" s="207" t="s">
        <v>581</v>
      </c>
      <c r="M122" s="146" t="str">
        <f>UKGas!$D$56&amp;" for "&amp;UKPower!$E$23&amp;" for "&amp;UKPower!$D$43&amp;" and settled "&amp;UKPower!$D$46&amp;" quoted in "&amp;UKGas!D79&amp;" per "&amp;UKPower!$D$62</f>
        <v>An agreement whereby a floating price is exchanged  for a fixed price over a specified period for half hours between 00:00 a.m.tomorrow and 00:00 a.m.the day after tomorrow inclusive for System Marginal Price in £/MWh as published for each half-hour by England and Wales Power Pool and settled against the average of all half-hour periods quoted in  per Megawatt (1,000,000 watts) hour, where watt is a unit of electrical power equivalent to one joule per second</v>
      </c>
    </row>
    <row r="123" spans="1:13" ht="51" x14ac:dyDescent="0.2">
      <c r="A123" s="209" t="s">
        <v>414</v>
      </c>
      <c r="B123" s="140" t="s">
        <v>217</v>
      </c>
      <c r="C123" s="162" t="s">
        <v>519</v>
      </c>
      <c r="D123" s="140" t="s">
        <v>508</v>
      </c>
      <c r="E123" s="140" t="s">
        <v>309</v>
      </c>
      <c r="F123" s="140" t="s">
        <v>416</v>
      </c>
      <c r="G123" s="140" t="s">
        <v>489</v>
      </c>
      <c r="H123" s="140" t="s">
        <v>533</v>
      </c>
      <c r="I123" s="140" t="s">
        <v>309</v>
      </c>
      <c r="J123" s="140" t="s">
        <v>487</v>
      </c>
      <c r="K123" s="183" t="s">
        <v>804</v>
      </c>
      <c r="L123" s="207" t="s">
        <v>581</v>
      </c>
      <c r="M123" s="146" t="str">
        <f>UKGas!$D$56&amp;" for "&amp;UKPower!$E$24&amp;" for "&amp;UKPower!$D$43&amp;" and settled "&amp;UKPower!$D$46&amp;" quoted in "&amp;UKGas!$D$71&amp;" per "&amp;UKPower!$D$62</f>
        <v>An agreement whereby a floating price is exchanged  for a fixed price over a specified period for half hours between 11:00 p.m. on the closest Sunday and 11:00 p.m. on the Sunday following week  for System Marginal Price in £/MWh as published for each half-hour by England and Wales Power Pool and settled against the average of all half-hour periods quoted in Pounds Sterling per Megawatt (1,000,000 watts) hour, where watt is a unit of electrical power equivalent to one joule per second</v>
      </c>
    </row>
    <row r="124" spans="1:13" ht="51" x14ac:dyDescent="0.2">
      <c r="A124" s="209" t="s">
        <v>414</v>
      </c>
      <c r="B124" s="140" t="s">
        <v>217</v>
      </c>
      <c r="C124" s="162" t="s">
        <v>519</v>
      </c>
      <c r="D124" s="140" t="s">
        <v>508</v>
      </c>
      <c r="E124" s="140" t="s">
        <v>309</v>
      </c>
      <c r="F124" s="209" t="s">
        <v>415</v>
      </c>
      <c r="G124" s="140" t="s">
        <v>484</v>
      </c>
      <c r="H124" s="140" t="s">
        <v>533</v>
      </c>
      <c r="I124" s="140" t="s">
        <v>309</v>
      </c>
      <c r="J124" s="140" t="s">
        <v>487</v>
      </c>
      <c r="K124" s="183" t="s">
        <v>804</v>
      </c>
      <c r="L124" s="207" t="s">
        <v>581</v>
      </c>
      <c r="M124" s="146" t="str">
        <f>UKGas!$D$56&amp;" for "&amp;UKPower!$E$27&amp;" for "&amp;UKPower!$D$43&amp;" and settled "&amp;UKPower!$D$46&amp;" quoted in "&amp;UKGas!$D$71&amp;" per "&amp;UKPower!$D$62</f>
        <v>An agreement whereby a floating price is exchanged  for a fixed price over a specified period for half hours between 00:00 a.m. tomorrow and 00:00 a.m. on the first day of the next calendar month  for System Marginal Price in £/MWh as published for each half-hour by England and Wales Power Pool and settled against the average of all half-hour periods quoted in Pounds Sterling per Megawatt (1,000,000 watts) hour, where watt is a unit of electrical power equivalent to one joule per second</v>
      </c>
    </row>
    <row r="125" spans="1:13" ht="63.75" x14ac:dyDescent="0.2">
      <c r="A125" s="209" t="s">
        <v>414</v>
      </c>
      <c r="B125" s="140" t="s">
        <v>217</v>
      </c>
      <c r="C125" s="162" t="s">
        <v>519</v>
      </c>
      <c r="D125" s="140" t="s">
        <v>508</v>
      </c>
      <c r="E125" s="140" t="s">
        <v>309</v>
      </c>
      <c r="F125" s="140" t="s">
        <v>416</v>
      </c>
      <c r="G125" s="140" t="s">
        <v>149</v>
      </c>
      <c r="H125" s="140" t="s">
        <v>533</v>
      </c>
      <c r="I125" s="140" t="s">
        <v>309</v>
      </c>
      <c r="J125" s="140" t="s">
        <v>487</v>
      </c>
      <c r="K125" s="183" t="s">
        <v>804</v>
      </c>
      <c r="L125" s="207" t="s">
        <v>581</v>
      </c>
      <c r="M125" s="146" t="str">
        <f>UKGas!$D$56&amp;" for "&amp;UKPower!$E$28&amp;" for "&amp;UKPower!$D$43&amp;" and settled "&amp;UKPower!$D$46&amp;" quoted in "&amp;UKGas!$D$71&amp;" per "&amp;UKPower!$D$62</f>
        <v>An agreement whereby a floating price is exchanged  for a fixed price over a specified period for half-hour periods between EFA weeks 14 and 39 inclusive according to the Electricity Forward Agreement calendar defined by England and Wales Power Pool Rules for System Marginal Price in £/MWh as published for each half-hour by England and Wales Power Pool and settled against the average of all half-hour periods quoted in Pounds Sterling per Megawatt (1,000,000 watts) hour, where watt is a unit of electrical power equivalent to one joule per second</v>
      </c>
    </row>
    <row r="126" spans="1:13" ht="51" x14ac:dyDescent="0.2">
      <c r="A126" s="209" t="s">
        <v>414</v>
      </c>
      <c r="B126" s="140" t="s">
        <v>217</v>
      </c>
      <c r="C126" s="162" t="s">
        <v>519</v>
      </c>
      <c r="D126" s="140" t="s">
        <v>508</v>
      </c>
      <c r="E126" s="140" t="s">
        <v>309</v>
      </c>
      <c r="F126" s="209" t="s">
        <v>415</v>
      </c>
      <c r="G126" s="140" t="s">
        <v>150</v>
      </c>
      <c r="H126" s="140" t="s">
        <v>533</v>
      </c>
      <c r="I126" s="140" t="s">
        <v>309</v>
      </c>
      <c r="J126" s="140" t="s">
        <v>487</v>
      </c>
      <c r="K126" s="183" t="s">
        <v>804</v>
      </c>
      <c r="L126" s="207" t="s">
        <v>581</v>
      </c>
      <c r="M126" s="146" t="str">
        <f>UKGas!$D$56&amp;" for "&amp;UKPower!$E$31&amp;" for "&amp;UKPower!$D$43&amp;" and settled "&amp;UKPower!$D$46&amp;" quoted in "&amp;UKGas!$D$71&amp;" per "&amp;UKPower!$D$62</f>
        <v>An agreement whereby a floating price is exchanged  for a fixed price over a specified period for half-hour periods between 00:00 a.m. on 1st of April and 00:00 a.m. on the 1st of October for System Marginal Price in £/MWh as published for each half-hour by England and Wales Power Pool and settled against the average of all half-hour periods quoted in Pounds Sterling per Megawatt (1,000,000 watts) hour, where watt is a unit of electrical power equivalent to one joule per second</v>
      </c>
    </row>
    <row r="127" spans="1:13" ht="63.75" x14ac:dyDescent="0.2">
      <c r="A127" s="209" t="s">
        <v>414</v>
      </c>
      <c r="B127" s="140" t="s">
        <v>217</v>
      </c>
      <c r="C127" s="162" t="s">
        <v>519</v>
      </c>
      <c r="D127" s="140" t="s">
        <v>508</v>
      </c>
      <c r="E127" s="140" t="s">
        <v>309</v>
      </c>
      <c r="F127" s="140" t="s">
        <v>416</v>
      </c>
      <c r="G127" s="140" t="s">
        <v>701</v>
      </c>
      <c r="H127" s="140" t="s">
        <v>533</v>
      </c>
      <c r="I127" s="140" t="s">
        <v>309</v>
      </c>
      <c r="J127" s="140" t="s">
        <v>487</v>
      </c>
      <c r="K127" s="183" t="s">
        <v>804</v>
      </c>
      <c r="L127" s="207" t="s">
        <v>581</v>
      </c>
      <c r="M127" s="146" t="str">
        <f>UKGas!$D$56&amp;" for "&amp;UKPower!$E$32&amp;" for "&amp;UKPower!$D$43&amp;" and settled "&amp;UKPower!$D$46&amp;" quoted in "&amp;UKGas!$D$71&amp;" per "&amp;UKPower!$D$62</f>
        <v>An agreement whereby a floating price is exchanged  for a fixed price over a specified period for half hours between 11:00 p.m. on the last day of the previous EFA month (pick the date from EFA Calendar in the Database) and 11:00 p.m. on the last day of the EFA month for System Marginal Price in £/MWh as published for each half-hour by England and Wales Power Pool and settled against the average of all half-hour periods quoted in Pounds Sterling per Megawatt (1,000,000 watts) hour, where watt is a unit of electrical power equivalent to one joule per second</v>
      </c>
    </row>
    <row r="128" spans="1:13" ht="51" x14ac:dyDescent="0.2">
      <c r="A128" s="209" t="s">
        <v>414</v>
      </c>
      <c r="B128" s="140" t="s">
        <v>217</v>
      </c>
      <c r="C128" s="162" t="s">
        <v>519</v>
      </c>
      <c r="D128" s="140" t="s">
        <v>508</v>
      </c>
      <c r="E128" s="140" t="s">
        <v>309</v>
      </c>
      <c r="F128" s="209" t="s">
        <v>415</v>
      </c>
      <c r="G128" s="140" t="s">
        <v>147</v>
      </c>
      <c r="H128" s="140" t="s">
        <v>533</v>
      </c>
      <c r="I128" s="140" t="s">
        <v>309</v>
      </c>
      <c r="J128" s="140" t="s">
        <v>487</v>
      </c>
      <c r="K128" s="183" t="s">
        <v>804</v>
      </c>
      <c r="L128" s="207" t="s">
        <v>581</v>
      </c>
      <c r="M128" s="146" t="str">
        <f>UKGas!$D$56&amp;" for "&amp;UKPower!$E$35&amp;" for "&amp;UKPower!$D$43&amp;" and settled "&amp;UKPower!$D$46&amp;" quoted in "&amp;UKGas!$D$71&amp;" per "&amp;UKPower!$D$62</f>
        <v>An agreement whereby a floating price is exchanged  for a fixed price over a specified period for half hours between 00:00 a.m. on 1st of October and 00:00 a.m. on 1st of October one year year for System Marginal Price in £/MWh as published for each half-hour by England and Wales Power Pool and settled against the average of all half-hour periods quoted in Pounds Sterling per Megawatt (1,000,000 watts) hour, where watt is a unit of electrical power equivalent to one joule per second</v>
      </c>
    </row>
    <row r="129" spans="1:13" ht="51" x14ac:dyDescent="0.2">
      <c r="A129" s="210" t="s">
        <v>414</v>
      </c>
      <c r="B129" s="167" t="s">
        <v>217</v>
      </c>
      <c r="C129" s="166" t="s">
        <v>519</v>
      </c>
      <c r="D129" s="167" t="s">
        <v>508</v>
      </c>
      <c r="E129" s="167" t="s">
        <v>309</v>
      </c>
      <c r="F129" s="167" t="s">
        <v>416</v>
      </c>
      <c r="G129" s="167" t="s">
        <v>148</v>
      </c>
      <c r="H129" s="167" t="s">
        <v>533</v>
      </c>
      <c r="I129" s="167" t="s">
        <v>309</v>
      </c>
      <c r="J129" s="167" t="s">
        <v>487</v>
      </c>
      <c r="K129" s="184" t="s">
        <v>804</v>
      </c>
      <c r="L129" s="208" t="s">
        <v>581</v>
      </c>
      <c r="M129" s="146" t="str">
        <f>UKGas!$D$56&amp;" for "&amp;UKPower!$E$36&amp;" for "&amp;UKPower!$D$43&amp;" and settled "&amp;UKPower!$D$46&amp;" quoted in "&amp;UKGas!$D$71&amp;" per "&amp;UKPower!$D$62</f>
        <v>An agreement whereby a floating price is exchanged  for a fixed price over a specified period for half hours between 11:00 p.m. on 31st of March and 11:00 p.m. on  31st of March one year later for System Marginal Price in £/MWh as published for each half-hour by England and Wales Power Pool and settled against the average of all half-hour periods quoted in Pounds Sterling per Megawatt (1,000,000 watts) hour, where watt is a unit of electrical power equivalent to one joule per second</v>
      </c>
    </row>
    <row r="130" spans="1:13" ht="63.75" x14ac:dyDescent="0.2">
      <c r="A130" s="209" t="s">
        <v>414</v>
      </c>
      <c r="B130" s="140" t="s">
        <v>217</v>
      </c>
      <c r="C130" s="162" t="s">
        <v>519</v>
      </c>
      <c r="D130" s="140" t="s">
        <v>508</v>
      </c>
      <c r="E130" s="140" t="s">
        <v>309</v>
      </c>
      <c r="F130" s="209" t="s">
        <v>415</v>
      </c>
      <c r="G130" s="140" t="s">
        <v>476</v>
      </c>
      <c r="H130" s="140" t="s">
        <v>533</v>
      </c>
      <c r="I130" s="140" t="s">
        <v>309</v>
      </c>
      <c r="J130" s="140" t="s">
        <v>526</v>
      </c>
      <c r="K130" s="183" t="s">
        <v>804</v>
      </c>
      <c r="L130" s="207" t="s">
        <v>581</v>
      </c>
      <c r="M130" s="146" t="str">
        <f>UKGas!$D$56&amp;" for "&amp;UKPower!$E$23&amp;" for "&amp;UKPower!$D$43&amp;" and settled "&amp;UKPower!$D$47&amp;" quoted in "&amp;UKGas!D87&amp;" per "&amp;UKPower!$D$62</f>
        <v>An agreement whereby a floating price is exchanged  for a fixed price over a specified period for half hours between 00:00 a.m.tomorrow and 00:00 a.m.the day after tomorrow inclusive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per Megawatt (1,000,000 watts) hour, where watt is a unit of electrical power equivalent to one joule per second</v>
      </c>
    </row>
    <row r="131" spans="1:13" ht="63.75" x14ac:dyDescent="0.2">
      <c r="A131" s="209" t="s">
        <v>414</v>
      </c>
      <c r="B131" s="140" t="s">
        <v>217</v>
      </c>
      <c r="C131" s="162" t="s">
        <v>519</v>
      </c>
      <c r="D131" s="140" t="s">
        <v>508</v>
      </c>
      <c r="E131" s="140" t="s">
        <v>309</v>
      </c>
      <c r="F131" s="140" t="s">
        <v>416</v>
      </c>
      <c r="G131" s="140" t="s">
        <v>489</v>
      </c>
      <c r="H131" s="140" t="s">
        <v>533</v>
      </c>
      <c r="I131" s="140" t="s">
        <v>309</v>
      </c>
      <c r="J131" s="140" t="s">
        <v>526</v>
      </c>
      <c r="K131" s="183" t="s">
        <v>804</v>
      </c>
      <c r="L131" s="207" t="s">
        <v>581</v>
      </c>
      <c r="M131" s="146" t="str">
        <f>UKGas!$D$56&amp;" for "&amp;UKPower!$E$24&amp;" for "&amp;UKPower!$D$43&amp;" and settled "&amp;UKPower!$D$47&amp;" quoted in "&amp;UKGas!$D$71&amp;" per "&amp;UKPower!$D$62</f>
        <v>An agreement whereby a floating price is exchanged  for a fixed price over a specified period for half hours between 11:00 p.m. on the closest Sunday and 11:00 p.m. on the Sunday following week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Pounds Sterling per Megawatt (1,000,000 watts) hour, where watt is a unit of electrical power equivalent to one joule per second</v>
      </c>
    </row>
    <row r="132" spans="1:13" ht="63.75" x14ac:dyDescent="0.2">
      <c r="A132" s="209" t="s">
        <v>414</v>
      </c>
      <c r="B132" s="140" t="s">
        <v>217</v>
      </c>
      <c r="C132" s="162" t="s">
        <v>519</v>
      </c>
      <c r="D132" s="140" t="s">
        <v>508</v>
      </c>
      <c r="E132" s="140" t="s">
        <v>309</v>
      </c>
      <c r="F132" s="209" t="s">
        <v>415</v>
      </c>
      <c r="G132" s="140" t="s">
        <v>484</v>
      </c>
      <c r="H132" s="140" t="s">
        <v>533</v>
      </c>
      <c r="I132" s="140" t="s">
        <v>309</v>
      </c>
      <c r="J132" s="140" t="s">
        <v>526</v>
      </c>
      <c r="K132" s="183" t="s">
        <v>804</v>
      </c>
      <c r="L132" s="207" t="s">
        <v>581</v>
      </c>
      <c r="M132" s="146" t="str">
        <f>UKGas!$D$56&amp;" for "&amp;UKPower!$E$27&amp;" for "&amp;UKPower!$D$43&amp;" and settled "&amp;UKPower!$D$47&amp;" quoted in "&amp;UKGas!$D$71&amp;" per "&amp;UKPower!$D$62</f>
        <v>An agreement whereby a floating price is exchanged  for a fixed price over a specified period for half hours between 00:00 a.m. tomorrow and 00:00 a.m. on the first day of the next calendar month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Pounds Sterling per Megawatt (1,000,000 watts) hour, where watt is a unit of electrical power equivalent to one joule per second</v>
      </c>
    </row>
    <row r="133" spans="1:13" ht="76.5" x14ac:dyDescent="0.2">
      <c r="A133" s="209" t="s">
        <v>414</v>
      </c>
      <c r="B133" s="140" t="s">
        <v>217</v>
      </c>
      <c r="C133" s="162" t="s">
        <v>519</v>
      </c>
      <c r="D133" s="140" t="s">
        <v>508</v>
      </c>
      <c r="E133" s="140" t="s">
        <v>309</v>
      </c>
      <c r="F133" s="140" t="s">
        <v>416</v>
      </c>
      <c r="G133" s="140" t="s">
        <v>149</v>
      </c>
      <c r="H133" s="140" t="s">
        <v>533</v>
      </c>
      <c r="I133" s="140" t="s">
        <v>309</v>
      </c>
      <c r="J133" s="140" t="s">
        <v>526</v>
      </c>
      <c r="K133" s="183" t="s">
        <v>804</v>
      </c>
      <c r="L133" s="207" t="s">
        <v>581</v>
      </c>
      <c r="M133" s="146" t="str">
        <f>UKGas!$D$56&amp;" for "&amp;UKPower!$E$28&amp;" for "&amp;UKPower!$D$43&amp;" and settled "&amp;UKPower!$D$47&amp;" quoted in "&amp;UKGas!$D$71&amp;" per "&amp;UKPower!$D$62</f>
        <v>An agreement whereby a floating price is exchanged  for a fixed price over a specified period for half-hour periods between EFA weeks 14 and 39 inclusive according to the Electricity Forward Agreement calendar defined by England and Wales Power Pool Rules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Pounds Sterling per Megawatt (1,000,000 watts) hour, where watt is a unit of electrical power equivalent to one joule per second</v>
      </c>
    </row>
    <row r="134" spans="1:13" ht="63.75" x14ac:dyDescent="0.2">
      <c r="A134" s="209" t="s">
        <v>414</v>
      </c>
      <c r="B134" s="140" t="s">
        <v>217</v>
      </c>
      <c r="C134" s="162" t="s">
        <v>519</v>
      </c>
      <c r="D134" s="140" t="s">
        <v>508</v>
      </c>
      <c r="E134" s="140" t="s">
        <v>309</v>
      </c>
      <c r="F134" s="209" t="s">
        <v>415</v>
      </c>
      <c r="G134" s="140" t="s">
        <v>150</v>
      </c>
      <c r="H134" s="140" t="s">
        <v>533</v>
      </c>
      <c r="I134" s="140" t="s">
        <v>309</v>
      </c>
      <c r="J134" s="140" t="s">
        <v>526</v>
      </c>
      <c r="K134" s="183" t="s">
        <v>804</v>
      </c>
      <c r="L134" s="207" t="s">
        <v>581</v>
      </c>
      <c r="M134" s="146" t="str">
        <f>UKGas!$D$56&amp;" for "&amp;UKPower!$E$31&amp;" for "&amp;UKPower!$D$43&amp;" and settled "&amp;UKPower!$D$47&amp;" quoted in "&amp;UKGas!$D$71&amp;" per "&amp;UKPower!$D$62</f>
        <v>An agreement whereby a floating price is exchanged  for a fixed price over a specified period for half-hour periods between 00:00 a.m. on 1st of April and 00:00 a.m. on the 1st of October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Pounds Sterling per Megawatt (1,000,000 watts) hour, where watt is a unit of electrical power equivalent to one joule per second</v>
      </c>
    </row>
    <row r="135" spans="1:13" ht="76.5" x14ac:dyDescent="0.2">
      <c r="A135" s="209" t="s">
        <v>414</v>
      </c>
      <c r="B135" s="140" t="s">
        <v>217</v>
      </c>
      <c r="C135" s="162" t="s">
        <v>519</v>
      </c>
      <c r="D135" s="140" t="s">
        <v>508</v>
      </c>
      <c r="E135" s="140" t="s">
        <v>309</v>
      </c>
      <c r="F135" s="140" t="s">
        <v>416</v>
      </c>
      <c r="G135" s="140" t="s">
        <v>701</v>
      </c>
      <c r="H135" s="140" t="s">
        <v>533</v>
      </c>
      <c r="I135" s="140" t="s">
        <v>309</v>
      </c>
      <c r="J135" s="140" t="s">
        <v>526</v>
      </c>
      <c r="K135" s="183" t="s">
        <v>804</v>
      </c>
      <c r="L135" s="207" t="s">
        <v>581</v>
      </c>
      <c r="M135" s="146" t="str">
        <f>UKGas!$D$56&amp;" for "&amp;UKPower!$E$32&amp;" for "&amp;UKPower!$D$43&amp;" and settled "&amp;UKPower!$D$47&amp;" quoted in "&amp;UKGas!$D$71&amp;" per "&amp;UKPower!$D$62</f>
        <v>An agreement whereby a floating price is exchanged  for a fixed price over a specified period for half hours between 11:00 p.m. on the last day of the previous EFA month (pick the date from EFA Calendar in the Database) and 11:00 p.m. on the last day of the EFA month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Pounds Sterling per Megawatt (1,000,000 watts) hour, where watt is a unit of electrical power equivalent to one joule per second</v>
      </c>
    </row>
    <row r="136" spans="1:13" ht="63.75" x14ac:dyDescent="0.2">
      <c r="A136" s="209" t="s">
        <v>414</v>
      </c>
      <c r="B136" s="140" t="s">
        <v>217</v>
      </c>
      <c r="C136" s="162" t="s">
        <v>519</v>
      </c>
      <c r="D136" s="140" t="s">
        <v>508</v>
      </c>
      <c r="E136" s="140" t="s">
        <v>309</v>
      </c>
      <c r="F136" s="209" t="s">
        <v>415</v>
      </c>
      <c r="G136" s="140" t="s">
        <v>147</v>
      </c>
      <c r="H136" s="140" t="s">
        <v>533</v>
      </c>
      <c r="I136" s="140" t="s">
        <v>309</v>
      </c>
      <c r="J136" s="140" t="s">
        <v>526</v>
      </c>
      <c r="K136" s="183" t="s">
        <v>804</v>
      </c>
      <c r="L136" s="207" t="s">
        <v>581</v>
      </c>
      <c r="M136" s="146" t="str">
        <f>UKGas!$D$56&amp;" for "&amp;UKPower!$E$35&amp;" for "&amp;UKPower!$D$43&amp;" and settled "&amp;UKPower!$D$47&amp;" quoted in "&amp;UKGas!$D$71&amp;" per "&amp;UKPower!$D$62</f>
        <v>An agreement whereby a floating price is exchanged  for a fixed price over a specified period for half hours between 00:00 a.m. on 1st of October and 00:00 a.m. on 1st of October one year year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Pounds Sterling per Megawatt (1,000,000 watts) hour, where watt is a unit of electrical power equivalent to one joule per second</v>
      </c>
    </row>
    <row r="137" spans="1:13" ht="63.75" x14ac:dyDescent="0.2">
      <c r="A137" s="210" t="s">
        <v>414</v>
      </c>
      <c r="B137" s="167" t="s">
        <v>217</v>
      </c>
      <c r="C137" s="166" t="s">
        <v>519</v>
      </c>
      <c r="D137" s="167" t="s">
        <v>508</v>
      </c>
      <c r="E137" s="167" t="s">
        <v>309</v>
      </c>
      <c r="F137" s="167" t="s">
        <v>416</v>
      </c>
      <c r="G137" s="167" t="s">
        <v>148</v>
      </c>
      <c r="H137" s="167" t="s">
        <v>533</v>
      </c>
      <c r="I137" s="167" t="s">
        <v>309</v>
      </c>
      <c r="J137" s="167" t="s">
        <v>526</v>
      </c>
      <c r="K137" s="184" t="s">
        <v>804</v>
      </c>
      <c r="L137" s="208" t="s">
        <v>581</v>
      </c>
      <c r="M137" s="146" t="str">
        <f>UKGas!$D$56&amp;" for "&amp;UKPower!$E$36&amp;" for "&amp;UKPower!$D$43&amp;" and settled "&amp;UKPower!$D$47&amp;" quoted in "&amp;UKGas!$D$71&amp;" per "&amp;UKPower!$D$62</f>
        <v>An agreement whereby a floating price is exchanged  for a fixed price over a specified period for half hours between 11:00 p.m. on 31st of March and 11:00 p.m. on  31st of March one year later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Pounds Sterling per Megawatt (1,000,000 watts) hour, where watt is a unit of electrical power equivalent to one joule per second</v>
      </c>
    </row>
    <row r="138" spans="1:13" ht="51" x14ac:dyDescent="0.2">
      <c r="A138" s="209" t="s">
        <v>414</v>
      </c>
      <c r="B138" s="140" t="s">
        <v>217</v>
      </c>
      <c r="C138" s="162" t="s">
        <v>519</v>
      </c>
      <c r="D138" s="140" t="s">
        <v>508</v>
      </c>
      <c r="E138" s="140" t="s">
        <v>309</v>
      </c>
      <c r="F138" s="209" t="s">
        <v>415</v>
      </c>
      <c r="G138" s="140" t="s">
        <v>476</v>
      </c>
      <c r="H138" s="140" t="s">
        <v>534</v>
      </c>
      <c r="I138" s="140" t="s">
        <v>309</v>
      </c>
      <c r="J138" s="140" t="s">
        <v>487</v>
      </c>
      <c r="K138" s="183" t="s">
        <v>804</v>
      </c>
      <c r="L138" s="207" t="s">
        <v>581</v>
      </c>
      <c r="M138" s="146" t="str">
        <f>UKGas!$D$56&amp;" for "&amp;UKPower!$E$23&amp;" for "&amp;UKPower!$D$42&amp;" and settled "&amp;UKPower!$D$46&amp;" quoted in "&amp;UKGas!D95&amp;" per "&amp;UKPower!$D$62</f>
        <v>An agreement whereby a floating price is exchanged  for a fixed price over a specified period for half hours between 00:00 a.m.tomorrow and 00:00 a.m.the day after tomorrow inclusive for LOLP (Loss of Load Probability) or capacity payment in £/MWh as published for each half-hour by England and Wales Power Pool and settled against the average of all half-hour periods quoted in  per Megawatt (1,000,000 watts) hour, where watt is a unit of electrical power equivalent to one joule per second</v>
      </c>
    </row>
    <row r="139" spans="1:13" ht="63.75" x14ac:dyDescent="0.2">
      <c r="A139" s="209" t="s">
        <v>414</v>
      </c>
      <c r="B139" s="140" t="s">
        <v>217</v>
      </c>
      <c r="C139" s="162" t="s">
        <v>519</v>
      </c>
      <c r="D139" s="140" t="s">
        <v>508</v>
      </c>
      <c r="E139" s="140" t="s">
        <v>309</v>
      </c>
      <c r="F139" s="140" t="s">
        <v>416</v>
      </c>
      <c r="G139" s="140" t="s">
        <v>489</v>
      </c>
      <c r="H139" s="140" t="s">
        <v>534</v>
      </c>
      <c r="I139" s="140" t="s">
        <v>309</v>
      </c>
      <c r="J139" s="140" t="s">
        <v>487</v>
      </c>
      <c r="K139" s="183" t="s">
        <v>804</v>
      </c>
      <c r="L139" s="207" t="s">
        <v>581</v>
      </c>
      <c r="M139" s="146" t="str">
        <f>UKGas!$D$56&amp;" for "&amp;UKPower!$E$24&amp;" for "&amp;UKPower!$D$42&amp;" and settled "&amp;UKPower!$D$46&amp;" quoted in "&amp;UKGas!$D$71&amp;" per "&amp;UKPower!$D$62</f>
        <v>An agreement whereby a floating price is exchanged  for a fixed price over a specified period for half hours between 11:00 p.m. on the closest Sunday and 11:00 p.m. on the Sunday following week  for LOLP (Loss of Load Probability) or capacity payment in £/MWh as published for each half-hour by England and Wales Power Pool and settled against the average of all half-hour periods quoted in Pounds Sterling per Megawatt (1,000,000 watts) hour, where watt is a unit of electrical power equivalent to one joule per second</v>
      </c>
    </row>
    <row r="140" spans="1:13" ht="63.75" x14ac:dyDescent="0.2">
      <c r="A140" s="209" t="s">
        <v>414</v>
      </c>
      <c r="B140" s="140" t="s">
        <v>217</v>
      </c>
      <c r="C140" s="162" t="s">
        <v>519</v>
      </c>
      <c r="D140" s="140" t="s">
        <v>508</v>
      </c>
      <c r="E140" s="140" t="s">
        <v>309</v>
      </c>
      <c r="F140" s="209" t="s">
        <v>415</v>
      </c>
      <c r="G140" s="140" t="s">
        <v>484</v>
      </c>
      <c r="H140" s="140" t="s">
        <v>534</v>
      </c>
      <c r="I140" s="140" t="s">
        <v>309</v>
      </c>
      <c r="J140" s="140" t="s">
        <v>487</v>
      </c>
      <c r="K140" s="183" t="s">
        <v>804</v>
      </c>
      <c r="L140" s="207" t="s">
        <v>581</v>
      </c>
      <c r="M140" s="146" t="str">
        <f>UKGas!$D$56&amp;" for "&amp;UKPower!$E$27&amp;" for "&amp;UKPower!$D$42&amp;" and settled "&amp;UKPower!$D$46&amp;" quoted in "&amp;UKGas!$D$71&amp;" per "&amp;UKPower!$D$62</f>
        <v>An agreement whereby a floating price is exchanged  for a fixed price over a specified period for half hours between 00:00 a.m. tomorrow and 00:00 a.m. on the first day of the next calendar month  for LOLP (Loss of Load Probability) or capacity payment in £/MWh as published for each half-hour by England and Wales Power Pool and settled against the average of all half-hour periods quoted in Pounds Sterling per Megawatt (1,000,000 watts) hour, where watt is a unit of electrical power equivalent to one joule per second</v>
      </c>
    </row>
    <row r="141" spans="1:13" ht="63.75" x14ac:dyDescent="0.2">
      <c r="A141" s="209" t="s">
        <v>414</v>
      </c>
      <c r="B141" s="140" t="s">
        <v>217</v>
      </c>
      <c r="C141" s="162" t="s">
        <v>519</v>
      </c>
      <c r="D141" s="140" t="s">
        <v>508</v>
      </c>
      <c r="E141" s="140" t="s">
        <v>309</v>
      </c>
      <c r="F141" s="140" t="s">
        <v>416</v>
      </c>
      <c r="G141" s="140" t="s">
        <v>149</v>
      </c>
      <c r="H141" s="140" t="s">
        <v>534</v>
      </c>
      <c r="I141" s="140" t="s">
        <v>309</v>
      </c>
      <c r="J141" s="140" t="s">
        <v>487</v>
      </c>
      <c r="K141" s="183" t="s">
        <v>804</v>
      </c>
      <c r="L141" s="207" t="s">
        <v>581</v>
      </c>
      <c r="M141" s="146" t="str">
        <f>UKGas!$D$56&amp;" for "&amp;UKPower!$E$28&amp;" for "&amp;UKPower!$D$42&amp;" and settled "&amp;UKPower!$D$46&amp;" quoted in "&amp;UKGas!$D$71&amp;" per "&amp;UKPower!$D$62</f>
        <v>An agreement whereby a floating price is exchanged  for a fixed price over a specified period for half-hour periods between EFA weeks 14 and 39 inclusive according to the Electricity Forward Agreement calendar defined by England and Wales Power Pool Rules for LOLP (Loss of Load Probability) or capacity payment in £/MWh as published for each half-hour by England and Wales Power Pool and settled against the average of all half-hour periods quoted in Pounds Sterling per Megawatt (1,000,000 watts) hour, where watt is a unit of electrical power equivalent to one joule per second</v>
      </c>
    </row>
    <row r="142" spans="1:13" ht="51" x14ac:dyDescent="0.2">
      <c r="A142" s="209" t="s">
        <v>414</v>
      </c>
      <c r="B142" s="140" t="s">
        <v>217</v>
      </c>
      <c r="C142" s="162" t="s">
        <v>519</v>
      </c>
      <c r="D142" s="140" t="s">
        <v>508</v>
      </c>
      <c r="E142" s="140" t="s">
        <v>309</v>
      </c>
      <c r="F142" s="209" t="s">
        <v>415</v>
      </c>
      <c r="G142" s="140" t="s">
        <v>150</v>
      </c>
      <c r="H142" s="140" t="s">
        <v>534</v>
      </c>
      <c r="I142" s="140" t="s">
        <v>309</v>
      </c>
      <c r="J142" s="140" t="s">
        <v>487</v>
      </c>
      <c r="K142" s="183" t="s">
        <v>804</v>
      </c>
      <c r="L142" s="207" t="s">
        <v>581</v>
      </c>
      <c r="M142" s="146" t="str">
        <f>UKGas!$D$56&amp;" for "&amp;UKPower!$E$31&amp;" for "&amp;UKPower!$D$42&amp;" and settled "&amp;UKPower!$D$46&amp;" quoted in "&amp;UKGas!$D$71&amp;" per "&amp;UKPower!$D$62</f>
        <v>An agreement whereby a floating price is exchanged  for a fixed price over a specified period for half-hour periods between 00:00 a.m. on 1st of April and 00:00 a.m. on the 1st of October for LOLP (Loss of Load Probability) or capacity payment in £/MWh as published for each half-hour by England and Wales Power Pool and settled against the average of all half-hour periods quoted in Pounds Sterling per Megawatt (1,000,000 watts) hour, where watt is a unit of electrical power equivalent to one joule per second</v>
      </c>
    </row>
    <row r="143" spans="1:13" ht="63.75" x14ac:dyDescent="0.2">
      <c r="A143" s="209" t="s">
        <v>414</v>
      </c>
      <c r="B143" s="140" t="s">
        <v>217</v>
      </c>
      <c r="C143" s="162" t="s">
        <v>519</v>
      </c>
      <c r="D143" s="140" t="s">
        <v>508</v>
      </c>
      <c r="E143" s="140" t="s">
        <v>309</v>
      </c>
      <c r="F143" s="140" t="s">
        <v>416</v>
      </c>
      <c r="G143" s="140" t="s">
        <v>701</v>
      </c>
      <c r="H143" s="140" t="s">
        <v>534</v>
      </c>
      <c r="I143" s="140" t="s">
        <v>309</v>
      </c>
      <c r="J143" s="140" t="s">
        <v>487</v>
      </c>
      <c r="K143" s="183" t="s">
        <v>804</v>
      </c>
      <c r="L143" s="207" t="s">
        <v>581</v>
      </c>
      <c r="M143" s="146" t="str">
        <f>UKGas!$D$56&amp;" for "&amp;UKPower!$E$32&amp;" for "&amp;UKPower!$D$42&amp;" and settled "&amp;UKPower!$D$46&amp;" quoted in "&amp;UKGas!$D$71&amp;" per "&amp;UKPower!$D$62</f>
        <v>An agreement whereby a floating price is exchanged  for a fixed price over a specified period for half hours between 11:00 p.m. on the last day of the previous EFA month (pick the date from EFA Calendar in the Database) and 11:00 p.m. on the last day of the EFA month for LOLP (Loss of Load Probability) or capacity payment in £/MWh as published for each half-hour by England and Wales Power Pool and settled against the average of all half-hour periods quoted in Pounds Sterling per Megawatt (1,000,000 watts) hour, where watt is a unit of electrical power equivalent to one joule per second</v>
      </c>
    </row>
    <row r="144" spans="1:13" ht="51" x14ac:dyDescent="0.2">
      <c r="A144" s="209" t="s">
        <v>414</v>
      </c>
      <c r="B144" s="140" t="s">
        <v>217</v>
      </c>
      <c r="C144" s="162" t="s">
        <v>519</v>
      </c>
      <c r="D144" s="140" t="s">
        <v>508</v>
      </c>
      <c r="E144" s="140" t="s">
        <v>309</v>
      </c>
      <c r="F144" s="209" t="s">
        <v>415</v>
      </c>
      <c r="G144" s="140" t="s">
        <v>147</v>
      </c>
      <c r="H144" s="140" t="s">
        <v>534</v>
      </c>
      <c r="I144" s="140" t="s">
        <v>309</v>
      </c>
      <c r="J144" s="140" t="s">
        <v>487</v>
      </c>
      <c r="K144" s="183" t="s">
        <v>804</v>
      </c>
      <c r="L144" s="207" t="s">
        <v>581</v>
      </c>
      <c r="M144" s="146" t="str">
        <f>UKGas!$D$56&amp;" for "&amp;UKPower!$E$35&amp;" for "&amp;UKPower!$D$42&amp;" and settled "&amp;UKPower!$D$46&amp;" quoted in "&amp;UKGas!$D$71&amp;" per "&amp;UKPower!$D$62</f>
        <v>An agreement whereby a floating price is exchanged  for a fixed price over a specified period for half hours between 00:00 a.m. on 1st of October and 00:00 a.m. on 1st of October one year year for LOLP (Loss of Load Probability) or capacity payment in £/MWh as published for each half-hour by England and Wales Power Pool and settled against the average of all half-hour periods quoted in Pounds Sterling per Megawatt (1,000,000 watts) hour, where watt is a unit of electrical power equivalent to one joule per second</v>
      </c>
    </row>
    <row r="145" spans="1:13" ht="51" x14ac:dyDescent="0.2">
      <c r="A145" s="210" t="s">
        <v>414</v>
      </c>
      <c r="B145" s="167" t="s">
        <v>217</v>
      </c>
      <c r="C145" s="166" t="s">
        <v>519</v>
      </c>
      <c r="D145" s="167" t="s">
        <v>508</v>
      </c>
      <c r="E145" s="167" t="s">
        <v>309</v>
      </c>
      <c r="F145" s="167" t="s">
        <v>416</v>
      </c>
      <c r="G145" s="167" t="s">
        <v>148</v>
      </c>
      <c r="H145" s="167" t="s">
        <v>534</v>
      </c>
      <c r="I145" s="167" t="s">
        <v>309</v>
      </c>
      <c r="J145" s="167" t="s">
        <v>487</v>
      </c>
      <c r="K145" s="184" t="s">
        <v>804</v>
      </c>
      <c r="L145" s="208" t="s">
        <v>581</v>
      </c>
      <c r="M145" s="146" t="str">
        <f>UKGas!$D$56&amp;" for "&amp;UKPower!$E$36&amp;" for "&amp;UKPower!$D$42&amp;" and settled "&amp;UKPower!$D$46&amp;" quoted in "&amp;UKGas!$D$71&amp;" per "&amp;UKPower!$D$62</f>
        <v>An agreement whereby a floating price is exchanged  for a fixed price over a specified period for half hours between 11:00 p.m. on 31st of March and 11:00 p.m. on  31st of March one year later for LOLP (Loss of Load Probability) or capacity payment in £/MWh as published for each half-hour by England and Wales Power Pool and settled against the average of all half-hour periods quoted in Pounds Sterling per Megawatt (1,000,000 watts) hour, where watt is a unit of electrical power equivalent to one joule per second</v>
      </c>
    </row>
    <row r="146" spans="1:13" ht="63.75" x14ac:dyDescent="0.2">
      <c r="A146" s="209" t="s">
        <v>649</v>
      </c>
      <c r="B146" s="140" t="s">
        <v>217</v>
      </c>
      <c r="C146" s="162" t="s">
        <v>519</v>
      </c>
      <c r="D146" s="140" t="s">
        <v>509</v>
      </c>
      <c r="E146" s="209" t="s">
        <v>321</v>
      </c>
      <c r="F146" s="209" t="s">
        <v>415</v>
      </c>
      <c r="G146" s="140" t="s">
        <v>149</v>
      </c>
      <c r="H146" s="140" t="s">
        <v>532</v>
      </c>
      <c r="I146" s="140" t="s">
        <v>309</v>
      </c>
      <c r="J146" s="140" t="s">
        <v>487</v>
      </c>
      <c r="K146" s="183" t="s">
        <v>804</v>
      </c>
      <c r="L146" s="207" t="s">
        <v>581</v>
      </c>
      <c r="M146" s="175" t="str">
        <f>CONCATENATE(UKPower!$D$55," for ",UKPower!$E$29,", for ",UKPower!$D$44,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Pool Purchase Price in £/MWh which is the sum of LOLP and SMP prices,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47" spans="1:13" ht="76.5" x14ac:dyDescent="0.2">
      <c r="A147" s="209" t="s">
        <v>649</v>
      </c>
      <c r="B147" s="140" t="s">
        <v>217</v>
      </c>
      <c r="C147" s="162" t="s">
        <v>519</v>
      </c>
      <c r="D147" s="140" t="s">
        <v>509</v>
      </c>
      <c r="E147" s="140" t="s">
        <v>322</v>
      </c>
      <c r="F147" s="140" t="s">
        <v>416</v>
      </c>
      <c r="G147" s="140" t="s">
        <v>150</v>
      </c>
      <c r="H147" s="140" t="s">
        <v>532</v>
      </c>
      <c r="I147" s="140" t="s">
        <v>309</v>
      </c>
      <c r="J147" s="140" t="s">
        <v>487</v>
      </c>
      <c r="K147" s="183" t="s">
        <v>804</v>
      </c>
      <c r="L147" s="207" t="s">
        <v>581</v>
      </c>
      <c r="M147" s="175" t="str">
        <f>CONCATENATE(UKPower!$D$56," for ",UKPower!$E$30,", for ",UKPower!$D$44, " and settled ",UKPower!$D$46,"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40 in the Year 1999 and 13 in the Year 2000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48" spans="1:13" ht="76.5" x14ac:dyDescent="0.2">
      <c r="A148" s="209" t="s">
        <v>649</v>
      </c>
      <c r="B148" s="140" t="s">
        <v>217</v>
      </c>
      <c r="C148" s="162" t="s">
        <v>519</v>
      </c>
      <c r="D148" s="140" t="s">
        <v>509</v>
      </c>
      <c r="E148" s="209" t="s">
        <v>321</v>
      </c>
      <c r="F148" s="209" t="s">
        <v>415</v>
      </c>
      <c r="G148" s="140" t="s">
        <v>701</v>
      </c>
      <c r="H148" s="140" t="s">
        <v>532</v>
      </c>
      <c r="I148" s="140" t="s">
        <v>309</v>
      </c>
      <c r="J148" s="140" t="s">
        <v>487</v>
      </c>
      <c r="K148" s="183" t="s">
        <v>804</v>
      </c>
      <c r="L148" s="207" t="s">
        <v>581</v>
      </c>
      <c r="M148" s="175" t="str">
        <f>CONCATENATE(UKPower!$D$55," for ",UKPower!$E$33,", for ",UKPower!$D$44,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the first day of the calendar month and  00:00 a.m. on the first day of the next calendar month, for Pool Purchase Price in £/MWh which is the sum of LOLP and SMP prices,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49" spans="1:13" ht="76.5" x14ac:dyDescent="0.2">
      <c r="A149" s="209" t="s">
        <v>649</v>
      </c>
      <c r="B149" s="140" t="s">
        <v>217</v>
      </c>
      <c r="C149" s="162" t="s">
        <v>519</v>
      </c>
      <c r="D149" s="140" t="s">
        <v>509</v>
      </c>
      <c r="E149" s="140" t="s">
        <v>322</v>
      </c>
      <c r="F149" s="140" t="s">
        <v>416</v>
      </c>
      <c r="G149" s="140" t="s">
        <v>147</v>
      </c>
      <c r="H149" s="140" t="s">
        <v>532</v>
      </c>
      <c r="I149" s="140" t="s">
        <v>309</v>
      </c>
      <c r="J149" s="140" t="s">
        <v>487</v>
      </c>
      <c r="K149" s="183" t="s">
        <v>804</v>
      </c>
      <c r="L149" s="207" t="s">
        <v>581</v>
      </c>
      <c r="M149" s="175" t="str">
        <f>CONCATENATE(UKPower!$D$56," for ",UKPower!$E$34,", for ",UKPower!$D$44, " and settled ",UKPower!$D$46,"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30th of September and 11:00 p.m. on 30th of September one year later, for Pool Purchase Price in £/MWh which is the sum of LOLP and SMP prices,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50" spans="1:13" ht="63.75" x14ac:dyDescent="0.2">
      <c r="A150" s="210" t="s">
        <v>649</v>
      </c>
      <c r="B150" s="167" t="s">
        <v>217</v>
      </c>
      <c r="C150" s="166" t="s">
        <v>519</v>
      </c>
      <c r="D150" s="167" t="s">
        <v>509</v>
      </c>
      <c r="E150" s="210" t="s">
        <v>321</v>
      </c>
      <c r="F150" s="210" t="s">
        <v>415</v>
      </c>
      <c r="G150" s="167" t="s">
        <v>148</v>
      </c>
      <c r="H150" s="167" t="s">
        <v>532</v>
      </c>
      <c r="I150" s="167" t="s">
        <v>309</v>
      </c>
      <c r="J150" s="167" t="s">
        <v>487</v>
      </c>
      <c r="K150" s="184" t="s">
        <v>804</v>
      </c>
      <c r="L150" s="208" t="s">
        <v>581</v>
      </c>
      <c r="M150" s="175" t="str">
        <f>CONCATENATE(UKPower!$D$55," for ",UKPower!$E$37,", for ",UKPower!$D$44,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31st of March and 00:00 a.m. on 31st of March one year later, for Pool Purchase Price in £/MWh which is the sum of LOLP and SMP prices,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51" spans="1:13" ht="89.25" x14ac:dyDescent="0.2">
      <c r="A151" s="209" t="s">
        <v>649</v>
      </c>
      <c r="B151" s="140" t="s">
        <v>217</v>
      </c>
      <c r="C151" s="162" t="s">
        <v>519</v>
      </c>
      <c r="D151" s="140" t="s">
        <v>509</v>
      </c>
      <c r="E151" s="140" t="s">
        <v>322</v>
      </c>
      <c r="F151" s="140" t="s">
        <v>416</v>
      </c>
      <c r="G151" s="140" t="s">
        <v>149</v>
      </c>
      <c r="H151" s="140" t="s">
        <v>532</v>
      </c>
      <c r="I151" s="140" t="s">
        <v>309</v>
      </c>
      <c r="J151" s="140" t="s">
        <v>526</v>
      </c>
      <c r="K151" s="183" t="s">
        <v>804</v>
      </c>
      <c r="L151" s="207" t="s">
        <v>581</v>
      </c>
      <c r="M151" s="175" t="str">
        <f>CONCATENATE(UKPower!$D$56," for ",UKPower!$E$28,", for ",UKPower!$D$44, " and settled ",UKPower!$D$47,"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52" spans="1:13" ht="76.5" x14ac:dyDescent="0.2">
      <c r="A152" s="209" t="s">
        <v>649</v>
      </c>
      <c r="B152" s="140" t="s">
        <v>217</v>
      </c>
      <c r="C152" s="162" t="s">
        <v>519</v>
      </c>
      <c r="D152" s="140" t="s">
        <v>509</v>
      </c>
      <c r="E152" s="209" t="s">
        <v>321</v>
      </c>
      <c r="F152" s="209" t="s">
        <v>415</v>
      </c>
      <c r="G152" s="140" t="s">
        <v>150</v>
      </c>
      <c r="H152" s="140" t="s">
        <v>532</v>
      </c>
      <c r="I152" s="140" t="s">
        <v>309</v>
      </c>
      <c r="J152" s="140" t="s">
        <v>526</v>
      </c>
      <c r="K152" s="183" t="s">
        <v>804</v>
      </c>
      <c r="L152" s="207" t="s">
        <v>581</v>
      </c>
      <c r="M152" s="175" t="str">
        <f>CONCATENATE(UKPower!$D$55," for ",UKPower!$E$31,", for ",UKPower!$D$44, " and settled ",UKPower!$D$47,"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53" spans="1:13" ht="89.25" x14ac:dyDescent="0.2">
      <c r="A153" s="209" t="s">
        <v>649</v>
      </c>
      <c r="B153" s="140" t="s">
        <v>217</v>
      </c>
      <c r="C153" s="162" t="s">
        <v>519</v>
      </c>
      <c r="D153" s="140" t="s">
        <v>509</v>
      </c>
      <c r="E153" s="140" t="s">
        <v>322</v>
      </c>
      <c r="F153" s="140" t="s">
        <v>416</v>
      </c>
      <c r="G153" s="140" t="s">
        <v>701</v>
      </c>
      <c r="H153" s="140" t="s">
        <v>532</v>
      </c>
      <c r="I153" s="140" t="s">
        <v>309</v>
      </c>
      <c r="J153" s="140" t="s">
        <v>526</v>
      </c>
      <c r="K153" s="183" t="s">
        <v>804</v>
      </c>
      <c r="L153" s="207" t="s">
        <v>581</v>
      </c>
      <c r="M153" s="175" t="str">
        <f>CONCATENATE(UKPower!$D$56," for ",UKPower!$E$32,", for ",UKPower!$D$44, " and settled ",UKPower!$D$47,"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54" spans="1:13" ht="89.25" x14ac:dyDescent="0.2">
      <c r="A154" s="209" t="s">
        <v>649</v>
      </c>
      <c r="B154" s="140" t="s">
        <v>217</v>
      </c>
      <c r="C154" s="162" t="s">
        <v>519</v>
      </c>
      <c r="D154" s="140" t="s">
        <v>509</v>
      </c>
      <c r="E154" s="209" t="s">
        <v>321</v>
      </c>
      <c r="F154" s="209" t="s">
        <v>415</v>
      </c>
      <c r="G154" s="140" t="s">
        <v>147</v>
      </c>
      <c r="H154" s="140" t="s">
        <v>532</v>
      </c>
      <c r="I154" s="140" t="s">
        <v>309</v>
      </c>
      <c r="J154" s="140" t="s">
        <v>526</v>
      </c>
      <c r="K154" s="183" t="s">
        <v>804</v>
      </c>
      <c r="L154" s="207" t="s">
        <v>581</v>
      </c>
      <c r="M154" s="175" t="str">
        <f>CONCATENATE(UKPower!$D$55," for ",UKPower!$E$35,", for ",UKPower!$D$44, " and settled ",UKPower!$D$47,"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55" spans="1:13" ht="89.25" x14ac:dyDescent="0.2">
      <c r="A155" s="210" t="s">
        <v>649</v>
      </c>
      <c r="B155" s="167" t="s">
        <v>217</v>
      </c>
      <c r="C155" s="166" t="s">
        <v>519</v>
      </c>
      <c r="D155" s="167" t="s">
        <v>509</v>
      </c>
      <c r="E155" s="167" t="s">
        <v>322</v>
      </c>
      <c r="F155" s="167" t="s">
        <v>416</v>
      </c>
      <c r="G155" s="167" t="s">
        <v>148</v>
      </c>
      <c r="H155" s="167" t="s">
        <v>532</v>
      </c>
      <c r="I155" s="167" t="s">
        <v>309</v>
      </c>
      <c r="J155" s="167" t="s">
        <v>526</v>
      </c>
      <c r="K155" s="184" t="s">
        <v>804</v>
      </c>
      <c r="L155" s="208" t="s">
        <v>581</v>
      </c>
      <c r="M155" s="175" t="str">
        <f>CONCATENATE(UKPower!$D$56," for ",UKPower!$E$36,", for ",UKPower!$D$44, " and settled ",UKPower!$D$47,"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56" spans="1:13" ht="89.25" x14ac:dyDescent="0.2">
      <c r="A156" s="209" t="s">
        <v>649</v>
      </c>
      <c r="B156" s="140" t="s">
        <v>217</v>
      </c>
      <c r="C156" s="162" t="s">
        <v>519</v>
      </c>
      <c r="D156" s="140" t="s">
        <v>509</v>
      </c>
      <c r="E156" s="140" t="s">
        <v>322</v>
      </c>
      <c r="F156" s="140" t="s">
        <v>416</v>
      </c>
      <c r="G156" s="140" t="s">
        <v>149</v>
      </c>
      <c r="H156" s="140" t="s">
        <v>532</v>
      </c>
      <c r="I156" s="140" t="s">
        <v>309</v>
      </c>
      <c r="J156" s="140" t="s">
        <v>527</v>
      </c>
      <c r="K156" s="183" t="s">
        <v>804</v>
      </c>
      <c r="L156" s="207" t="s">
        <v>581</v>
      </c>
      <c r="M156" s="175" t="str">
        <f>CONCATENATE(UKPower!$D$56," for ",UKPower!$E$28,", for ",UKPower!$D$44, " and settled ",UKPower!$D$48,"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at a strike of XXX qouted in Pounds Sterling per Megawatt (1,000,000 watts) hour, where watt is a unit of electrical power equivalent to one joule per second.</v>
      </c>
    </row>
    <row r="157" spans="1:13" ht="89.25" x14ac:dyDescent="0.2">
      <c r="A157" s="209" t="s">
        <v>649</v>
      </c>
      <c r="B157" s="140" t="s">
        <v>217</v>
      </c>
      <c r="C157" s="162" t="s">
        <v>519</v>
      </c>
      <c r="D157" s="140" t="s">
        <v>509</v>
      </c>
      <c r="E157" s="209" t="s">
        <v>321</v>
      </c>
      <c r="F157" s="209" t="s">
        <v>415</v>
      </c>
      <c r="G157" s="140" t="s">
        <v>150</v>
      </c>
      <c r="H157" s="140" t="s">
        <v>532</v>
      </c>
      <c r="I157" s="140" t="s">
        <v>309</v>
      </c>
      <c r="J157" s="140" t="s">
        <v>527</v>
      </c>
      <c r="K157" s="183" t="s">
        <v>804</v>
      </c>
      <c r="L157" s="207" t="s">
        <v>581</v>
      </c>
      <c r="M157" s="175" t="str">
        <f>CONCATENATE(UKPower!$D$55," for ",UKPower!$E$31,", for ",UKPower!$D$44, " and settled ",UKPower!$D$48,"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at a strike of XXX qouted in Pounds Sterling per Megawatt (1,000,000 watts) hour, where watt is a unit of electrical power equivalent to one joule per second.</v>
      </c>
    </row>
    <row r="158" spans="1:13" ht="89.25" x14ac:dyDescent="0.2">
      <c r="A158" s="209" t="s">
        <v>649</v>
      </c>
      <c r="B158" s="140" t="s">
        <v>217</v>
      </c>
      <c r="C158" s="162" t="s">
        <v>519</v>
      </c>
      <c r="D158" s="140" t="s">
        <v>509</v>
      </c>
      <c r="E158" s="140" t="s">
        <v>322</v>
      </c>
      <c r="F158" s="140" t="s">
        <v>416</v>
      </c>
      <c r="G158" s="140" t="s">
        <v>701</v>
      </c>
      <c r="H158" s="140" t="s">
        <v>532</v>
      </c>
      <c r="I158" s="140" t="s">
        <v>309</v>
      </c>
      <c r="J158" s="140" t="s">
        <v>527</v>
      </c>
      <c r="K158" s="183" t="s">
        <v>804</v>
      </c>
      <c r="L158" s="207" t="s">
        <v>581</v>
      </c>
      <c r="M158" s="175" t="str">
        <f>CONCATENATE(UKPower!$D$56," for ",UKPower!$E$32,", for ",UKPower!$D$44, " and settled ",UKPower!$D$48,"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at a strike of XXX qouted in Pounds Sterling per Megawatt (1,000,000 watts) hour, where watt is a unit of electrical power equivalent to one joule per second.</v>
      </c>
    </row>
    <row r="159" spans="1:13" ht="89.25" x14ac:dyDescent="0.2">
      <c r="A159" s="209" t="s">
        <v>649</v>
      </c>
      <c r="B159" s="140" t="s">
        <v>217</v>
      </c>
      <c r="C159" s="162" t="s">
        <v>519</v>
      </c>
      <c r="D159" s="140" t="s">
        <v>509</v>
      </c>
      <c r="E159" s="209" t="s">
        <v>321</v>
      </c>
      <c r="F159" s="209" t="s">
        <v>415</v>
      </c>
      <c r="G159" s="140" t="s">
        <v>147</v>
      </c>
      <c r="H159" s="140" t="s">
        <v>532</v>
      </c>
      <c r="I159" s="140" t="s">
        <v>309</v>
      </c>
      <c r="J159" s="140" t="s">
        <v>527</v>
      </c>
      <c r="K159" s="183" t="s">
        <v>804</v>
      </c>
      <c r="L159" s="207" t="s">
        <v>581</v>
      </c>
      <c r="M159" s="175" t="str">
        <f>CONCATENATE(UKPower!$D$55," for ",UKPower!$E$35,", for ",UKPower!$D$44, " and settled ",UKPower!$D$48,"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at a strike of XXX qouted in Pounds Sterling per Megawatt (1,000,000 watts) hour, where watt is a unit of electrical power equivalent to one joule per second.</v>
      </c>
    </row>
    <row r="160" spans="1:13" ht="89.25" x14ac:dyDescent="0.2">
      <c r="A160" s="210" t="s">
        <v>649</v>
      </c>
      <c r="B160" s="167" t="s">
        <v>217</v>
      </c>
      <c r="C160" s="166" t="s">
        <v>519</v>
      </c>
      <c r="D160" s="167" t="s">
        <v>509</v>
      </c>
      <c r="E160" s="167" t="s">
        <v>322</v>
      </c>
      <c r="F160" s="167" t="s">
        <v>416</v>
      </c>
      <c r="G160" s="167" t="s">
        <v>148</v>
      </c>
      <c r="H160" s="167" t="s">
        <v>532</v>
      </c>
      <c r="I160" s="167" t="s">
        <v>309</v>
      </c>
      <c r="J160" s="167" t="s">
        <v>527</v>
      </c>
      <c r="K160" s="184" t="s">
        <v>804</v>
      </c>
      <c r="L160" s="208" t="s">
        <v>581</v>
      </c>
      <c r="M160" s="175" t="str">
        <f>CONCATENATE(UKPower!$D$56," for ",UKPower!$E$36,", for ",UKPower!$D$44, " and settled ",UKPower!$D$48,"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at a strike of XXX qouted in Pounds Sterling per Megawatt (1,000,000 watts) hour, where watt is a unit of electrical power equivalent to one joule per second.</v>
      </c>
    </row>
    <row r="161" spans="1:13" ht="89.25" x14ac:dyDescent="0.2">
      <c r="A161" s="209" t="s">
        <v>649</v>
      </c>
      <c r="B161" s="140" t="s">
        <v>217</v>
      </c>
      <c r="C161" s="162" t="s">
        <v>519</v>
      </c>
      <c r="D161" s="140" t="s">
        <v>509</v>
      </c>
      <c r="E161" s="140" t="s">
        <v>322</v>
      </c>
      <c r="F161" s="140" t="s">
        <v>416</v>
      </c>
      <c r="G161" s="140" t="s">
        <v>149</v>
      </c>
      <c r="H161" s="140" t="s">
        <v>532</v>
      </c>
      <c r="I161" s="140" t="s">
        <v>309</v>
      </c>
      <c r="J161" s="140" t="s">
        <v>524</v>
      </c>
      <c r="K161" s="183" t="s">
        <v>804</v>
      </c>
      <c r="L161" s="207" t="s">
        <v>581</v>
      </c>
      <c r="M161" s="175" t="str">
        <f>CONCATENATE(UKPower!$D$56," for ",UKPower!$E$28,", for ",UKPower!$D$44, " and settled ",UKPower!$D$49,"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62" spans="1:13" ht="89.25" x14ac:dyDescent="0.2">
      <c r="A162" s="209" t="s">
        <v>649</v>
      </c>
      <c r="B162" s="140" t="s">
        <v>217</v>
      </c>
      <c r="C162" s="162" t="s">
        <v>519</v>
      </c>
      <c r="D162" s="140" t="s">
        <v>509</v>
      </c>
      <c r="E162" s="209" t="s">
        <v>321</v>
      </c>
      <c r="F162" s="209" t="s">
        <v>415</v>
      </c>
      <c r="G162" s="140" t="s">
        <v>150</v>
      </c>
      <c r="H162" s="140" t="s">
        <v>532</v>
      </c>
      <c r="I162" s="140" t="s">
        <v>309</v>
      </c>
      <c r="J162" s="140" t="s">
        <v>524</v>
      </c>
      <c r="K162" s="183" t="s">
        <v>804</v>
      </c>
      <c r="L162" s="207" t="s">
        <v>581</v>
      </c>
      <c r="M162" s="175" t="str">
        <f>CONCATENATE(UKPower!$D$55," for ",UKPower!$E$31,", for ",UKPower!$D$44, " and settled ",UKPower!$D$49,"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63" spans="1:13" ht="89.25" x14ac:dyDescent="0.2">
      <c r="A163" s="209" t="s">
        <v>649</v>
      </c>
      <c r="B163" s="140" t="s">
        <v>217</v>
      </c>
      <c r="C163" s="162" t="s">
        <v>519</v>
      </c>
      <c r="D163" s="140" t="s">
        <v>509</v>
      </c>
      <c r="E163" s="140" t="s">
        <v>322</v>
      </c>
      <c r="F163" s="140" t="s">
        <v>416</v>
      </c>
      <c r="G163" s="140" t="s">
        <v>701</v>
      </c>
      <c r="H163" s="140" t="s">
        <v>532</v>
      </c>
      <c r="I163" s="140" t="s">
        <v>309</v>
      </c>
      <c r="J163" s="140" t="s">
        <v>524</v>
      </c>
      <c r="K163" s="183" t="s">
        <v>804</v>
      </c>
      <c r="L163" s="207" t="s">
        <v>581</v>
      </c>
      <c r="M163" s="175" t="str">
        <f>CONCATENATE(UKPower!$D$56," for ",UKPower!$E$32,", for ",UKPower!$D$44, " and settled ",UKPower!$D$49,"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64" spans="1:13" ht="89.25" x14ac:dyDescent="0.2">
      <c r="A164" s="209" t="s">
        <v>649</v>
      </c>
      <c r="B164" s="140" t="s">
        <v>217</v>
      </c>
      <c r="C164" s="162" t="s">
        <v>519</v>
      </c>
      <c r="D164" s="140" t="s">
        <v>509</v>
      </c>
      <c r="E164" s="209" t="s">
        <v>321</v>
      </c>
      <c r="F164" s="209" t="s">
        <v>415</v>
      </c>
      <c r="G164" s="140" t="s">
        <v>147</v>
      </c>
      <c r="H164" s="140" t="s">
        <v>532</v>
      </c>
      <c r="I164" s="140" t="s">
        <v>309</v>
      </c>
      <c r="J164" s="140" t="s">
        <v>524</v>
      </c>
      <c r="K164" s="183" t="s">
        <v>804</v>
      </c>
      <c r="L164" s="207" t="s">
        <v>581</v>
      </c>
      <c r="M164" s="175" t="str">
        <f>CONCATENATE(UKPower!$D$55," for ",UKPower!$E$35,", for ",UKPower!$D$44, " and settled ",UKPower!$D$49,"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1st of October and 00:00 a.m. on 1st of October one year year,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65" spans="1:13" ht="89.25" x14ac:dyDescent="0.2">
      <c r="A165" s="210" t="s">
        <v>649</v>
      </c>
      <c r="B165" s="167" t="s">
        <v>217</v>
      </c>
      <c r="C165" s="166" t="s">
        <v>519</v>
      </c>
      <c r="D165" s="167" t="s">
        <v>509</v>
      </c>
      <c r="E165" s="167" t="s">
        <v>322</v>
      </c>
      <c r="F165" s="167" t="s">
        <v>416</v>
      </c>
      <c r="G165" s="167" t="s">
        <v>148</v>
      </c>
      <c r="H165" s="167" t="s">
        <v>532</v>
      </c>
      <c r="I165" s="167" t="s">
        <v>309</v>
      </c>
      <c r="J165" s="167" t="s">
        <v>524</v>
      </c>
      <c r="K165" s="184" t="s">
        <v>804</v>
      </c>
      <c r="L165" s="208" t="s">
        <v>581</v>
      </c>
      <c r="M165" s="175" t="str">
        <f>CONCATENATE(UKPower!$D$56," for ",UKPower!$E$36,", for ",UKPower!$D$44, " and settled ",UKPower!$D$49,"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31st of March and 11:00 p.m. on  31st of March one year later,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66" spans="1:13" ht="89.25" x14ac:dyDescent="0.2">
      <c r="A166" s="209" t="s">
        <v>649</v>
      </c>
      <c r="B166" s="140" t="s">
        <v>217</v>
      </c>
      <c r="C166" s="162" t="s">
        <v>519</v>
      </c>
      <c r="D166" s="140" t="s">
        <v>509</v>
      </c>
      <c r="E166" s="140" t="s">
        <v>322</v>
      </c>
      <c r="F166" s="140" t="s">
        <v>416</v>
      </c>
      <c r="G166" s="140" t="s">
        <v>149</v>
      </c>
      <c r="H166" s="140" t="s">
        <v>532</v>
      </c>
      <c r="I166" s="140" t="s">
        <v>309</v>
      </c>
      <c r="J166" s="140" t="s">
        <v>525</v>
      </c>
      <c r="K166" s="183" t="s">
        <v>804</v>
      </c>
      <c r="L166" s="207" t="s">
        <v>581</v>
      </c>
      <c r="M166" s="175" t="str">
        <f>CONCATENATE(UKPower!$D$56," for ",UKPower!$E$28,", for ",UKPower!$D$44, " and settled ",UKPower!$D$50,"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at a strike of XXX qouted in Pounds Sterling per Megawatt (1,000,000 watts) hour, where watt is a unit of electrical power equivalent to one joule per second.</v>
      </c>
    </row>
    <row r="167" spans="1:13" ht="89.25" x14ac:dyDescent="0.2">
      <c r="A167" s="209" t="s">
        <v>649</v>
      </c>
      <c r="B167" s="140" t="s">
        <v>217</v>
      </c>
      <c r="C167" s="162" t="s">
        <v>519</v>
      </c>
      <c r="D167" s="140" t="s">
        <v>509</v>
      </c>
      <c r="E167" s="209" t="s">
        <v>321</v>
      </c>
      <c r="F167" s="209" t="s">
        <v>415</v>
      </c>
      <c r="G167" s="140" t="s">
        <v>150</v>
      </c>
      <c r="H167" s="140" t="s">
        <v>532</v>
      </c>
      <c r="I167" s="140" t="s">
        <v>309</v>
      </c>
      <c r="J167" s="140" t="s">
        <v>525</v>
      </c>
      <c r="K167" s="183" t="s">
        <v>804</v>
      </c>
      <c r="L167" s="207" t="s">
        <v>581</v>
      </c>
      <c r="M167" s="175" t="str">
        <f>CONCATENATE(UKPower!$D$55," for ",UKPower!$E$31,", for ",UKPower!$D$44, " and settled ",UKPower!$D$50,"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at a strike of XXX qouted in Pounds Sterling per Megawatt (1,000,000 watts) hour, where watt is a unit of electrical power equivalent to one joule per second.</v>
      </c>
    </row>
    <row r="168" spans="1:13" ht="89.25" x14ac:dyDescent="0.2">
      <c r="A168" s="209" t="s">
        <v>649</v>
      </c>
      <c r="B168" s="140" t="s">
        <v>217</v>
      </c>
      <c r="C168" s="162" t="s">
        <v>519</v>
      </c>
      <c r="D168" s="140" t="s">
        <v>509</v>
      </c>
      <c r="E168" s="140" t="s">
        <v>322</v>
      </c>
      <c r="F168" s="140" t="s">
        <v>416</v>
      </c>
      <c r="G168" s="140" t="s">
        <v>701</v>
      </c>
      <c r="H168" s="140" t="s">
        <v>532</v>
      </c>
      <c r="I168" s="140" t="s">
        <v>309</v>
      </c>
      <c r="J168" s="140" t="s">
        <v>525</v>
      </c>
      <c r="K168" s="183" t="s">
        <v>804</v>
      </c>
      <c r="L168" s="207" t="s">
        <v>581</v>
      </c>
      <c r="M168" s="175" t="str">
        <f>CONCATENATE(UKPower!$D$56," for ",UKPower!$E$32,", for ",UKPower!$D$44, " and settled ",UKPower!$D$50,"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at a strike of XXX qouted in Pounds Sterling per Megawatt (1,000,000 watts) hour, where watt is a unit of electrical power equivalent to one joule per second.</v>
      </c>
    </row>
    <row r="169" spans="1:13" ht="89.25" x14ac:dyDescent="0.2">
      <c r="A169" s="209" t="s">
        <v>649</v>
      </c>
      <c r="B169" s="140" t="s">
        <v>217</v>
      </c>
      <c r="C169" s="162" t="s">
        <v>519</v>
      </c>
      <c r="D169" s="140" t="s">
        <v>509</v>
      </c>
      <c r="E169" s="209" t="s">
        <v>321</v>
      </c>
      <c r="F169" s="209" t="s">
        <v>415</v>
      </c>
      <c r="G169" s="140" t="s">
        <v>147</v>
      </c>
      <c r="H169" s="140" t="s">
        <v>532</v>
      </c>
      <c r="I169" s="140" t="s">
        <v>309</v>
      </c>
      <c r="J169" s="140" t="s">
        <v>525</v>
      </c>
      <c r="K169" s="183" t="s">
        <v>804</v>
      </c>
      <c r="L169" s="207" t="s">
        <v>581</v>
      </c>
      <c r="M169" s="175" t="str">
        <f>CONCATENATE(UKPower!$D$55," for ",UKPower!$E$35,", for ",UKPower!$D$44, " and settled ",UKPower!$D$50,"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at a strike of XXX qouted in Pounds Sterling per Megawatt (1,000,000 watts) hour, where watt is a unit of electrical power equivalent to one joule per second.</v>
      </c>
    </row>
    <row r="170" spans="1:13" ht="89.25" x14ac:dyDescent="0.2">
      <c r="A170" s="210" t="s">
        <v>649</v>
      </c>
      <c r="B170" s="167" t="s">
        <v>217</v>
      </c>
      <c r="C170" s="166" t="s">
        <v>519</v>
      </c>
      <c r="D170" s="167" t="s">
        <v>509</v>
      </c>
      <c r="E170" s="167" t="s">
        <v>322</v>
      </c>
      <c r="F170" s="167" t="s">
        <v>416</v>
      </c>
      <c r="G170" s="167" t="s">
        <v>148</v>
      </c>
      <c r="H170" s="167" t="s">
        <v>532</v>
      </c>
      <c r="I170" s="167" t="s">
        <v>309</v>
      </c>
      <c r="J170" s="167" t="s">
        <v>525</v>
      </c>
      <c r="K170" s="184" t="s">
        <v>804</v>
      </c>
      <c r="L170" s="208" t="s">
        <v>581</v>
      </c>
      <c r="M170" s="175" t="str">
        <f>CONCATENATE(UKPower!$D$56," for ",UKPower!$E$36,", for ",UKPower!$D$44, " and settled ",UKPower!$D$50,"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at a strike of XXX qouted in Pounds Sterling per Megawatt (1,000,000 watts) hour, where watt is a unit of electrical power equivalent to one joule per second.</v>
      </c>
    </row>
    <row r="171" spans="1:13" ht="89.25" x14ac:dyDescent="0.2">
      <c r="A171" s="209" t="s">
        <v>649</v>
      </c>
      <c r="B171" s="140" t="s">
        <v>217</v>
      </c>
      <c r="C171" s="162" t="s">
        <v>519</v>
      </c>
      <c r="D171" s="140" t="s">
        <v>509</v>
      </c>
      <c r="E171" s="140" t="s">
        <v>322</v>
      </c>
      <c r="F171" s="140" t="s">
        <v>416</v>
      </c>
      <c r="G171" s="140" t="s">
        <v>149</v>
      </c>
      <c r="H171" s="140" t="s">
        <v>532</v>
      </c>
      <c r="I171" s="140" t="s">
        <v>309</v>
      </c>
      <c r="J171" s="140" t="s">
        <v>528</v>
      </c>
      <c r="K171" s="183" t="s">
        <v>804</v>
      </c>
      <c r="L171" s="207" t="s">
        <v>581</v>
      </c>
      <c r="M171" s="175" t="str">
        <f>CONCATENATE(UKPower!$D$56," for ",UKPower!$E$28,", for ",UKPower!$D$44, " and settled ",UKPower!$D$51,"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at a strike of XXX qouted in Pounds Sterling per Megawatt (1,000,000 watts) hour, where watt is a unit of electrical power equivalent to one joule per second.</v>
      </c>
    </row>
    <row r="172" spans="1:13" ht="89.25" x14ac:dyDescent="0.2">
      <c r="A172" s="209" t="s">
        <v>649</v>
      </c>
      <c r="B172" s="140" t="s">
        <v>217</v>
      </c>
      <c r="C172" s="162" t="s">
        <v>519</v>
      </c>
      <c r="D172" s="140" t="s">
        <v>509</v>
      </c>
      <c r="E172" s="209" t="s">
        <v>321</v>
      </c>
      <c r="F172" s="209" t="s">
        <v>415</v>
      </c>
      <c r="G172" s="140" t="s">
        <v>150</v>
      </c>
      <c r="H172" s="140" t="s">
        <v>532</v>
      </c>
      <c r="I172" s="140" t="s">
        <v>309</v>
      </c>
      <c r="J172" s="140" t="s">
        <v>528</v>
      </c>
      <c r="K172" s="183" t="s">
        <v>804</v>
      </c>
      <c r="L172" s="207" t="s">
        <v>581</v>
      </c>
      <c r="M172" s="175" t="str">
        <f>CONCATENATE(UKPower!$D$55," for ",UKPower!$E$31,", for ",UKPower!$D$44, " and settled ",UKPower!$D$51,"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at a strike of XXX qouted in Pounds Sterling per Megawatt (1,000,000 watts) hour, where watt is a unit of electrical power equivalent to one joule per second.</v>
      </c>
    </row>
    <row r="173" spans="1:13" ht="89.25" x14ac:dyDescent="0.2">
      <c r="A173" s="209" t="s">
        <v>649</v>
      </c>
      <c r="B173" s="140" t="s">
        <v>217</v>
      </c>
      <c r="C173" s="162" t="s">
        <v>519</v>
      </c>
      <c r="D173" s="140" t="s">
        <v>509</v>
      </c>
      <c r="E173" s="140" t="s">
        <v>322</v>
      </c>
      <c r="F173" s="140" t="s">
        <v>416</v>
      </c>
      <c r="G173" s="140" t="s">
        <v>701</v>
      </c>
      <c r="H173" s="140" t="s">
        <v>532</v>
      </c>
      <c r="I173" s="140" t="s">
        <v>309</v>
      </c>
      <c r="J173" s="140" t="s">
        <v>528</v>
      </c>
      <c r="K173" s="183" t="s">
        <v>804</v>
      </c>
      <c r="L173" s="207" t="s">
        <v>581</v>
      </c>
      <c r="M173" s="175" t="str">
        <f>CONCATENATE(UKPower!$D$56," for ",UKPower!$E$32,", for ",UKPower!$D$44, " and settled ",UKPower!$D$51,"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at a strike of XXX qouted in Pounds Sterling per Megawatt (1,000,000 watts) hour, where watt is a unit of electrical power equivalent to one joule per second.</v>
      </c>
    </row>
    <row r="174" spans="1:13" ht="89.25" x14ac:dyDescent="0.2">
      <c r="A174" s="209" t="s">
        <v>649</v>
      </c>
      <c r="B174" s="140" t="s">
        <v>217</v>
      </c>
      <c r="C174" s="162" t="s">
        <v>519</v>
      </c>
      <c r="D174" s="140" t="s">
        <v>509</v>
      </c>
      <c r="E174" s="209" t="s">
        <v>321</v>
      </c>
      <c r="F174" s="209" t="s">
        <v>415</v>
      </c>
      <c r="G174" s="140" t="s">
        <v>147</v>
      </c>
      <c r="H174" s="140" t="s">
        <v>532</v>
      </c>
      <c r="I174" s="140" t="s">
        <v>309</v>
      </c>
      <c r="J174" s="140" t="s">
        <v>528</v>
      </c>
      <c r="K174" s="183" t="s">
        <v>804</v>
      </c>
      <c r="L174" s="207" t="s">
        <v>581</v>
      </c>
      <c r="M174" s="175" t="str">
        <f>CONCATENATE(UKPower!$D$55," for ",UKPower!$E$35,", for ",UKPower!$D$44, " and settled ",UKPower!$D$51,"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at a strike of XXX qouted in Pounds Sterling per Megawatt (1,000,000 watts) hour, where watt is a unit of electrical power equivalent to one joule per second.</v>
      </c>
    </row>
    <row r="175" spans="1:13" ht="89.25" x14ac:dyDescent="0.2">
      <c r="A175" s="210" t="s">
        <v>649</v>
      </c>
      <c r="B175" s="167" t="s">
        <v>217</v>
      </c>
      <c r="C175" s="166" t="s">
        <v>519</v>
      </c>
      <c r="D175" s="167" t="s">
        <v>509</v>
      </c>
      <c r="E175" s="167" t="s">
        <v>322</v>
      </c>
      <c r="F175" s="167" t="s">
        <v>416</v>
      </c>
      <c r="G175" s="167" t="s">
        <v>148</v>
      </c>
      <c r="H175" s="167" t="s">
        <v>532</v>
      </c>
      <c r="I175" s="167" t="s">
        <v>309</v>
      </c>
      <c r="J175" s="167" t="s">
        <v>528</v>
      </c>
      <c r="K175" s="184" t="s">
        <v>804</v>
      </c>
      <c r="L175" s="208" t="s">
        <v>581</v>
      </c>
      <c r="M175" s="175" t="str">
        <f>CONCATENATE(UKPower!$D$56," for ",UKPower!$E$36,", for ",UKPower!$D$44, " and settled ",UKPower!$D$51,"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at a strike of XXX qouted in Pounds Sterling per Megawatt (1,000,000 watts) hour, where watt is a unit of electrical power equivalent to one joule per second.</v>
      </c>
    </row>
    <row r="176" spans="1:13" ht="63.75" x14ac:dyDescent="0.2">
      <c r="A176" s="209" t="s">
        <v>649</v>
      </c>
      <c r="B176" s="140" t="s">
        <v>217</v>
      </c>
      <c r="C176" s="162" t="s">
        <v>519</v>
      </c>
      <c r="D176" s="140" t="s">
        <v>509</v>
      </c>
      <c r="E176" s="209" t="s">
        <v>321</v>
      </c>
      <c r="F176" s="209" t="s">
        <v>415</v>
      </c>
      <c r="G176" s="140" t="s">
        <v>149</v>
      </c>
      <c r="H176" s="140" t="s">
        <v>533</v>
      </c>
      <c r="I176" s="140" t="s">
        <v>309</v>
      </c>
      <c r="J176" s="140" t="s">
        <v>487</v>
      </c>
      <c r="K176" s="183" t="s">
        <v>804</v>
      </c>
      <c r="L176" s="207" t="s">
        <v>581</v>
      </c>
      <c r="M176" s="175" t="str">
        <f>CONCATENATE(UKPower!$D$55," for ",UKPower!$E$29,", for ",UKPower!$D$43,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System Marginal Price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77" spans="1:55" ht="76.5" x14ac:dyDescent="0.2">
      <c r="A177" s="209" t="s">
        <v>649</v>
      </c>
      <c r="B177" s="140" t="s">
        <v>217</v>
      </c>
      <c r="C177" s="162" t="s">
        <v>519</v>
      </c>
      <c r="D177" s="140" t="s">
        <v>509</v>
      </c>
      <c r="E177" s="140" t="s">
        <v>322</v>
      </c>
      <c r="F177" s="140" t="s">
        <v>416</v>
      </c>
      <c r="G177" s="140" t="s">
        <v>150</v>
      </c>
      <c r="H177" s="140" t="s">
        <v>533</v>
      </c>
      <c r="I177" s="140" t="s">
        <v>309</v>
      </c>
      <c r="J177" s="140" t="s">
        <v>487</v>
      </c>
      <c r="K177" s="183" t="s">
        <v>804</v>
      </c>
      <c r="L177" s="207" t="s">
        <v>581</v>
      </c>
      <c r="M177" s="175" t="str">
        <f>CONCATENATE(UKPower!$D$56," for ",UKPower!$E$30,", for ",UKPower!$D$43, " and settled ",UKPower!$D$46,"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40 in the Year 1999 and 13 in the Year 2000 inclusive, according to the Electricity Forward Agreement calendar defined by England and Wales Power Pool Rules, for System Marginal Price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78" spans="1:55" ht="63.75" x14ac:dyDescent="0.2">
      <c r="A178" s="209" t="s">
        <v>649</v>
      </c>
      <c r="B178" s="140" t="s">
        <v>217</v>
      </c>
      <c r="C178" s="162" t="s">
        <v>519</v>
      </c>
      <c r="D178" s="140" t="s">
        <v>509</v>
      </c>
      <c r="E178" s="209" t="s">
        <v>321</v>
      </c>
      <c r="F178" s="209" t="s">
        <v>415</v>
      </c>
      <c r="G178" s="140" t="s">
        <v>701</v>
      </c>
      <c r="H178" s="140" t="s">
        <v>533</v>
      </c>
      <c r="I178" s="140" t="s">
        <v>309</v>
      </c>
      <c r="J178" s="140" t="s">
        <v>487</v>
      </c>
      <c r="K178" s="183" t="s">
        <v>804</v>
      </c>
      <c r="L178" s="207" t="s">
        <v>581</v>
      </c>
      <c r="M178" s="175" t="str">
        <f>CONCATENATE(UKPower!$D$55," for ",UKPower!$E$33,", for ",UKPower!$D$43,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the first day of the calendar month and  00:00 a.m. on the first day of the next calendar month, for System Marginal Price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79" spans="1:55" ht="63.75" x14ac:dyDescent="0.2">
      <c r="A179" s="209" t="s">
        <v>649</v>
      </c>
      <c r="B179" s="140" t="s">
        <v>217</v>
      </c>
      <c r="C179" s="162" t="s">
        <v>519</v>
      </c>
      <c r="D179" s="140" t="s">
        <v>509</v>
      </c>
      <c r="E179" s="140" t="s">
        <v>322</v>
      </c>
      <c r="F179" s="140" t="s">
        <v>416</v>
      </c>
      <c r="G179" s="140" t="s">
        <v>147</v>
      </c>
      <c r="H179" s="140" t="s">
        <v>533</v>
      </c>
      <c r="I179" s="140" t="s">
        <v>309</v>
      </c>
      <c r="J179" s="140" t="s">
        <v>487</v>
      </c>
      <c r="K179" s="183" t="s">
        <v>804</v>
      </c>
      <c r="L179" s="207" t="s">
        <v>581</v>
      </c>
      <c r="M179" s="175" t="str">
        <f>CONCATENATE(UKPower!$D$56," for ",UKPower!$E$34,", for ",UKPower!$D$43, " and settled ",UKPower!$D$46,"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30th of September and 11:00 p.m. on 30th of September one year later, for System Marginal Price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80" spans="1:55" ht="63.75" x14ac:dyDescent="0.2">
      <c r="A180" s="210" t="s">
        <v>649</v>
      </c>
      <c r="B180" s="167" t="s">
        <v>217</v>
      </c>
      <c r="C180" s="166" t="s">
        <v>519</v>
      </c>
      <c r="D180" s="167" t="s">
        <v>509</v>
      </c>
      <c r="E180" s="210" t="s">
        <v>321</v>
      </c>
      <c r="F180" s="210" t="s">
        <v>415</v>
      </c>
      <c r="G180" s="167" t="s">
        <v>148</v>
      </c>
      <c r="H180" s="167" t="s">
        <v>533</v>
      </c>
      <c r="I180" s="167" t="s">
        <v>309</v>
      </c>
      <c r="J180" s="167" t="s">
        <v>487</v>
      </c>
      <c r="K180" s="184" t="s">
        <v>804</v>
      </c>
      <c r="L180" s="208" t="s">
        <v>581</v>
      </c>
      <c r="M180" s="175" t="str">
        <f>CONCATENATE(UKPower!$D$55," for ",UKPower!$E$37,", for ",UKPower!$D$43,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31st of March and 00:00 a.m. on 31st of March one year later, for System Marginal Price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81" spans="1:55" ht="89.25" x14ac:dyDescent="0.2">
      <c r="A181" s="209" t="s">
        <v>649</v>
      </c>
      <c r="B181" s="140" t="s">
        <v>217</v>
      </c>
      <c r="C181" s="162" t="s">
        <v>519</v>
      </c>
      <c r="D181" s="140" t="s">
        <v>509</v>
      </c>
      <c r="E181" s="140" t="s">
        <v>322</v>
      </c>
      <c r="F181" s="140" t="s">
        <v>416</v>
      </c>
      <c r="G181" s="140" t="s">
        <v>149</v>
      </c>
      <c r="H181" s="140" t="s">
        <v>533</v>
      </c>
      <c r="I181" s="140" t="s">
        <v>309</v>
      </c>
      <c r="J181" s="140" t="s">
        <v>526</v>
      </c>
      <c r="K181" s="183" t="s">
        <v>804</v>
      </c>
      <c r="L181" s="207" t="s">
        <v>581</v>
      </c>
      <c r="M181" s="175" t="str">
        <f>CONCATENATE(UKPower!$D$56," for ",UKPower!$E$28,", for ",UKPower!$D$43, " and settled ",UKPower!$D$47,"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14 and 39 inclusive according to the Electricity Forward Agreement calendar defined by England and Wales Power Pool Rules,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82" spans="1:55" ht="76.5" x14ac:dyDescent="0.2">
      <c r="A182" s="209" t="s">
        <v>649</v>
      </c>
      <c r="B182" s="140" t="s">
        <v>217</v>
      </c>
      <c r="C182" s="162" t="s">
        <v>519</v>
      </c>
      <c r="D182" s="140" t="s">
        <v>509</v>
      </c>
      <c r="E182" s="209" t="s">
        <v>321</v>
      </c>
      <c r="F182" s="209" t="s">
        <v>415</v>
      </c>
      <c r="G182" s="140" t="s">
        <v>150</v>
      </c>
      <c r="H182" s="140" t="s">
        <v>533</v>
      </c>
      <c r="I182" s="140" t="s">
        <v>309</v>
      </c>
      <c r="J182" s="140" t="s">
        <v>526</v>
      </c>
      <c r="K182" s="183" t="s">
        <v>804</v>
      </c>
      <c r="L182" s="207" t="s">
        <v>581</v>
      </c>
      <c r="M182" s="175" t="str">
        <f>CONCATENATE(UKPower!$D$55," for ",UKPower!$E$31,", for ",UKPower!$D$43, " and settled ",UKPower!$D$47,"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83" spans="1:55" ht="89.25" x14ac:dyDescent="0.2">
      <c r="A183" s="209" t="s">
        <v>649</v>
      </c>
      <c r="B183" s="140" t="s">
        <v>217</v>
      </c>
      <c r="C183" s="162" t="s">
        <v>519</v>
      </c>
      <c r="D183" s="140" t="s">
        <v>509</v>
      </c>
      <c r="E183" s="140" t="s">
        <v>322</v>
      </c>
      <c r="F183" s="140" t="s">
        <v>416</v>
      </c>
      <c r="G183" s="140" t="s">
        <v>701</v>
      </c>
      <c r="H183" s="140" t="s">
        <v>533</v>
      </c>
      <c r="I183" s="140" t="s">
        <v>309</v>
      </c>
      <c r="J183" s="140" t="s">
        <v>526</v>
      </c>
      <c r="K183" s="183" t="s">
        <v>804</v>
      </c>
      <c r="L183" s="207" t="s">
        <v>581</v>
      </c>
      <c r="M183" s="175" t="str">
        <f>CONCATENATE(UKPower!$D$56," for ",UKPower!$E$32,", for ",UKPower!$D$43, " and settled ",UKPower!$D$47,"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the last day of the previous EFA month (pick the date from EFA Calendar in the Database) and 11:00 p.m. on the last day of the EFA month,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84" spans="1:55" ht="76.5" x14ac:dyDescent="0.2">
      <c r="A184" s="209" t="s">
        <v>649</v>
      </c>
      <c r="B184" s="140" t="s">
        <v>217</v>
      </c>
      <c r="C184" s="162" t="s">
        <v>519</v>
      </c>
      <c r="D184" s="140" t="s">
        <v>509</v>
      </c>
      <c r="E184" s="209" t="s">
        <v>321</v>
      </c>
      <c r="F184" s="209" t="s">
        <v>415</v>
      </c>
      <c r="G184" s="140" t="s">
        <v>147</v>
      </c>
      <c r="H184" s="140" t="s">
        <v>533</v>
      </c>
      <c r="I184" s="140" t="s">
        <v>309</v>
      </c>
      <c r="J184" s="140" t="s">
        <v>526</v>
      </c>
      <c r="K184" s="183" t="s">
        <v>804</v>
      </c>
      <c r="L184" s="207" t="s">
        <v>581</v>
      </c>
      <c r="M184" s="175" t="str">
        <f>CONCATENATE(UKPower!$D$55," for ",UKPower!$E$35,", for ",UKPower!$D$43, " and settled ",UKPower!$D$47,"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1st of October and 00:00 a.m. on 1st of October one year year,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85" spans="1:55" ht="76.5" x14ac:dyDescent="0.2">
      <c r="A185" s="210" t="s">
        <v>649</v>
      </c>
      <c r="B185" s="167" t="s">
        <v>217</v>
      </c>
      <c r="C185" s="166" t="s">
        <v>519</v>
      </c>
      <c r="D185" s="167" t="s">
        <v>509</v>
      </c>
      <c r="E185" s="167" t="s">
        <v>322</v>
      </c>
      <c r="F185" s="167" t="s">
        <v>416</v>
      </c>
      <c r="G185" s="167" t="s">
        <v>148</v>
      </c>
      <c r="H185" s="167" t="s">
        <v>533</v>
      </c>
      <c r="I185" s="167" t="s">
        <v>309</v>
      </c>
      <c r="J185" s="167" t="s">
        <v>526</v>
      </c>
      <c r="K185" s="184" t="s">
        <v>804</v>
      </c>
      <c r="L185" s="208" t="s">
        <v>581</v>
      </c>
      <c r="M185" s="175" t="str">
        <f>CONCATENATE(UKPower!$D$56," for ",UKPower!$E$36,", for ",UKPower!$D$43, " and settled ",UKPower!$D$47,"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31st of March and 11:00 p.m. on  31st of March one year later,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86" spans="1:55" ht="63.75" x14ac:dyDescent="0.2">
      <c r="A186" s="209" t="s">
        <v>649</v>
      </c>
      <c r="B186" s="140" t="s">
        <v>217</v>
      </c>
      <c r="C186" s="162" t="s">
        <v>519</v>
      </c>
      <c r="D186" s="140" t="s">
        <v>509</v>
      </c>
      <c r="E186" s="209" t="s">
        <v>321</v>
      </c>
      <c r="F186" s="209" t="s">
        <v>415</v>
      </c>
      <c r="G186" s="140" t="s">
        <v>149</v>
      </c>
      <c r="H186" s="140" t="s">
        <v>534</v>
      </c>
      <c r="I186" s="140" t="s">
        <v>309</v>
      </c>
      <c r="J186" s="140" t="s">
        <v>487</v>
      </c>
      <c r="K186" s="183" t="s">
        <v>804</v>
      </c>
      <c r="L186" s="207" t="s">
        <v>581</v>
      </c>
      <c r="M186" s="175" t="str">
        <f>CONCATENATE(UKPower!$D$55," for ",UKPower!$E$29,", for ",UKPower!$D$42,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LOLP (Loss of Load Probability) or capacity payment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87" spans="1:55" ht="76.5" x14ac:dyDescent="0.2">
      <c r="A187" s="209" t="s">
        <v>649</v>
      </c>
      <c r="B187" s="140" t="s">
        <v>217</v>
      </c>
      <c r="C187" s="162" t="s">
        <v>519</v>
      </c>
      <c r="D187" s="140" t="s">
        <v>509</v>
      </c>
      <c r="E187" s="140" t="s">
        <v>322</v>
      </c>
      <c r="F187" s="140" t="s">
        <v>416</v>
      </c>
      <c r="G187" s="140" t="s">
        <v>150</v>
      </c>
      <c r="H187" s="140" t="s">
        <v>534</v>
      </c>
      <c r="I187" s="140" t="s">
        <v>309</v>
      </c>
      <c r="J187" s="140" t="s">
        <v>487</v>
      </c>
      <c r="K187" s="183" t="s">
        <v>804</v>
      </c>
      <c r="L187" s="207" t="s">
        <v>581</v>
      </c>
      <c r="M187" s="175" t="str">
        <f>CONCATENATE(UKPower!$D$56," for ",UKPower!$E$30,", for ",UKPower!$D$42, " and settled ",UKPower!$D$46,"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40 in the Year 1999 and 13 in the Year 2000 inclusive, according to the Electricity Forward Agreement calendar defined by England and Wales Power Pool Rules, for LOLP (Loss of Load Probability) or capacity payment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88" spans="1:55" ht="76.5" x14ac:dyDescent="0.2">
      <c r="A188" s="209" t="s">
        <v>649</v>
      </c>
      <c r="B188" s="140" t="s">
        <v>217</v>
      </c>
      <c r="C188" s="162" t="s">
        <v>519</v>
      </c>
      <c r="D188" s="140" t="s">
        <v>509</v>
      </c>
      <c r="E188" s="209" t="s">
        <v>321</v>
      </c>
      <c r="F188" s="209" t="s">
        <v>415</v>
      </c>
      <c r="G188" s="140" t="s">
        <v>701</v>
      </c>
      <c r="H188" s="140" t="s">
        <v>534</v>
      </c>
      <c r="I188" s="140" t="s">
        <v>309</v>
      </c>
      <c r="J188" s="140" t="s">
        <v>487</v>
      </c>
      <c r="K188" s="183" t="s">
        <v>804</v>
      </c>
      <c r="L188" s="207" t="s">
        <v>581</v>
      </c>
      <c r="M188" s="175" t="str">
        <f>CONCATENATE(UKPower!$D$55," for ",UKPower!$E$33,", for ",UKPower!$D$42,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the first day of the calendar month and  00:00 a.m. on the first day of the next calendar month, for LOLP (Loss of Load Probability) or capacity payment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89" spans="1:55" ht="63.75" x14ac:dyDescent="0.2">
      <c r="A189" s="209" t="s">
        <v>649</v>
      </c>
      <c r="B189" s="140" t="s">
        <v>217</v>
      </c>
      <c r="C189" s="162" t="s">
        <v>519</v>
      </c>
      <c r="D189" s="140" t="s">
        <v>509</v>
      </c>
      <c r="E189" s="140" t="s">
        <v>322</v>
      </c>
      <c r="F189" s="140" t="s">
        <v>416</v>
      </c>
      <c r="G189" s="140" t="s">
        <v>147</v>
      </c>
      <c r="H189" s="140" t="s">
        <v>534</v>
      </c>
      <c r="I189" s="140" t="s">
        <v>309</v>
      </c>
      <c r="J189" s="140" t="s">
        <v>487</v>
      </c>
      <c r="K189" s="183" t="s">
        <v>804</v>
      </c>
      <c r="L189" s="207" t="s">
        <v>581</v>
      </c>
      <c r="M189" s="175" t="str">
        <f>CONCATENATE(UKPower!$D$56," for ",UKPower!$E$34,", for ",UKPower!$D$42, " and settled ",UKPower!$D$46,"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30th of September and 11:00 p.m. on 30th of September one year later, for LOLP (Loss of Load Probability) or capacity payment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90" spans="1:55" ht="64.5" thickBot="1" x14ac:dyDescent="0.25">
      <c r="A190" s="211" t="s">
        <v>649</v>
      </c>
      <c r="B190" s="141" t="s">
        <v>217</v>
      </c>
      <c r="C190" s="129" t="s">
        <v>519</v>
      </c>
      <c r="D190" s="141" t="s">
        <v>509</v>
      </c>
      <c r="E190" s="211" t="s">
        <v>321</v>
      </c>
      <c r="F190" s="211" t="s">
        <v>415</v>
      </c>
      <c r="G190" s="141" t="s">
        <v>148</v>
      </c>
      <c r="H190" s="141" t="s">
        <v>534</v>
      </c>
      <c r="I190" s="141" t="s">
        <v>309</v>
      </c>
      <c r="J190" s="141" t="s">
        <v>487</v>
      </c>
      <c r="K190" s="185" t="s">
        <v>804</v>
      </c>
      <c r="L190" s="212" t="s">
        <v>581</v>
      </c>
      <c r="M190" s="175" t="str">
        <f>CONCATENATE(UKPower!$D$55," for ",UKPower!$E$37,", for ",UKPower!$D$42,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31st of March and 00:00 a.m. on 31st of March one year later, for LOLP (Loss of Load Probability) or capacity payment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91" spans="1:55" s="284" customFormat="1" ht="63.75" x14ac:dyDescent="0.2">
      <c r="A191" s="313" t="s">
        <v>679</v>
      </c>
      <c r="B191" s="278" t="s">
        <v>217</v>
      </c>
      <c r="C191" s="279" t="s">
        <v>519</v>
      </c>
      <c r="D191" s="278" t="s">
        <v>508</v>
      </c>
      <c r="E191" s="278" t="s">
        <v>309</v>
      </c>
      <c r="F191" s="278" t="s">
        <v>309</v>
      </c>
      <c r="G191" s="278" t="s">
        <v>476</v>
      </c>
      <c r="H191" s="278" t="s">
        <v>488</v>
      </c>
      <c r="I191" s="278" t="s">
        <v>309</v>
      </c>
      <c r="J191" s="278" t="s">
        <v>106</v>
      </c>
      <c r="K191" s="280" t="s">
        <v>406</v>
      </c>
      <c r="L191" s="281" t="s">
        <v>581</v>
      </c>
      <c r="M191" s="282" t="str">
        <f>CONCATENATE(ContPower!$C$39, " against ",ContPower!$C$43,", for ",ContPower!$C$52, " for ",ContPower!$C$63, " and settled in ",ContPower!$C$69, " per ", ContPower!$C$80,".")</f>
        <v>An agreement whereby a floating price is exchanged  for a fixed price over a specified period against the Swiss high voltage grid as published by Dow Jones (arithmetic average) for hour 11:00 - 12:00 CET (Central European Time), for all hours from  00:00 CET  (Central European Time) to 24:00 CET tomorrow for energy delivered between 11:00 to 12:00 at Laufenburg on week days and settled in German Marks per Megawatt (1,000,000 watts) hour, where watt is a unit of electrical power equivalent to one Joule per second.</v>
      </c>
      <c r="N191" s="283"/>
      <c r="O191" s="283"/>
      <c r="P191" s="283"/>
      <c r="Q191" s="283"/>
      <c r="R191" s="283"/>
      <c r="S191" s="283"/>
      <c r="T191" s="283"/>
      <c r="U191" s="283"/>
      <c r="V191" s="283"/>
      <c r="W191" s="283"/>
      <c r="X191" s="283"/>
      <c r="Y191" s="283"/>
      <c r="Z191" s="283"/>
      <c r="AA191" s="283"/>
      <c r="AB191" s="283"/>
      <c r="AC191" s="283"/>
      <c r="AD191" s="283"/>
      <c r="AE191" s="283"/>
      <c r="AF191" s="283"/>
      <c r="AG191" s="283"/>
      <c r="AH191" s="283"/>
      <c r="AI191" s="283"/>
      <c r="AJ191" s="283"/>
      <c r="AK191" s="283"/>
      <c r="AL191" s="283"/>
      <c r="AM191" s="283"/>
      <c r="AN191" s="283"/>
      <c r="AO191" s="283"/>
      <c r="AP191" s="283"/>
      <c r="AQ191" s="283"/>
      <c r="AR191" s="283"/>
      <c r="AS191" s="283"/>
      <c r="AT191" s="283"/>
      <c r="AU191" s="283"/>
      <c r="AV191" s="283"/>
      <c r="AW191" s="283"/>
      <c r="AX191" s="283"/>
      <c r="AY191" s="283"/>
      <c r="AZ191" s="283"/>
      <c r="BA191" s="283"/>
      <c r="BB191" s="283"/>
      <c r="BC191" s="283"/>
    </row>
    <row r="192" spans="1:55" s="284" customFormat="1" ht="63.75" x14ac:dyDescent="0.2">
      <c r="A192" s="313" t="s">
        <v>679</v>
      </c>
      <c r="B192" s="278" t="s">
        <v>217</v>
      </c>
      <c r="C192" s="279" t="s">
        <v>519</v>
      </c>
      <c r="D192" s="278" t="s">
        <v>508</v>
      </c>
      <c r="E192" s="278" t="s">
        <v>309</v>
      </c>
      <c r="F192" s="278" t="s">
        <v>309</v>
      </c>
      <c r="G192" s="278" t="s">
        <v>489</v>
      </c>
      <c r="H192" s="278" t="s">
        <v>488</v>
      </c>
      <c r="I192" s="278" t="s">
        <v>309</v>
      </c>
      <c r="J192" s="278" t="s">
        <v>106</v>
      </c>
      <c r="K192" s="280" t="s">
        <v>406</v>
      </c>
      <c r="L192" s="281" t="s">
        <v>581</v>
      </c>
      <c r="M192" s="282" t="str">
        <f>CONCATENATE(ContPower!$C$39, " against ",ContPower!$C$43,", for ",ContPower!$C$53, " for ",ContPower!$C$63, " and settled in ",ContPower!$C$69, " per ", ContPower!$C$80,".")</f>
        <v>An agreement whereby a floating price is exchanged  for a fixed price over a specified period against the Swiss high voltage grid as published by Dow Jones (arithmetic average) for hour 11:00 - 12:00 CET (Central European Time), for all hours from 00:00 on the closest Monday to 24:00 on the following Sunday for energy delivered between 11:00 to 12:00 at Laufenburg on week days and settled in German Marks per Megawatt (1,000,000 watts) hour, where watt is a unit of electrical power equivalent to one Joule per second.</v>
      </c>
      <c r="N192" s="283"/>
      <c r="O192" s="283"/>
      <c r="P192" s="283"/>
      <c r="Q192" s="283"/>
      <c r="R192" s="283"/>
      <c r="S192" s="283"/>
      <c r="T192" s="283"/>
      <c r="U192" s="283"/>
      <c r="V192" s="283"/>
      <c r="W192" s="283"/>
      <c r="X192" s="283"/>
      <c r="Y192" s="283"/>
      <c r="Z192" s="283"/>
      <c r="AA192" s="283"/>
      <c r="AB192" s="283"/>
      <c r="AC192" s="283"/>
      <c r="AD192" s="283"/>
      <c r="AE192" s="283"/>
      <c r="AF192" s="283"/>
      <c r="AG192" s="283"/>
      <c r="AH192" s="283"/>
      <c r="AI192" s="283"/>
      <c r="AJ192" s="283"/>
      <c r="AK192" s="283"/>
      <c r="AL192" s="283"/>
      <c r="AM192" s="283"/>
      <c r="AN192" s="283"/>
      <c r="AO192" s="283"/>
      <c r="AP192" s="283"/>
      <c r="AQ192" s="283"/>
      <c r="AR192" s="283"/>
      <c r="AS192" s="283"/>
      <c r="AT192" s="283"/>
      <c r="AU192" s="283"/>
      <c r="AV192" s="283"/>
      <c r="AW192" s="283"/>
      <c r="AX192" s="283"/>
      <c r="AY192" s="283"/>
      <c r="AZ192" s="283"/>
      <c r="BA192" s="283"/>
      <c r="BB192" s="283"/>
      <c r="BC192" s="283"/>
    </row>
    <row r="193" spans="1:55" s="284" customFormat="1" ht="63.75" x14ac:dyDescent="0.2">
      <c r="A193" s="313" t="s">
        <v>679</v>
      </c>
      <c r="B193" s="278" t="s">
        <v>217</v>
      </c>
      <c r="C193" s="279" t="s">
        <v>519</v>
      </c>
      <c r="D193" s="278" t="s">
        <v>508</v>
      </c>
      <c r="E193" s="278" t="s">
        <v>309</v>
      </c>
      <c r="F193" s="278" t="s">
        <v>309</v>
      </c>
      <c r="G193" s="278" t="s">
        <v>138</v>
      </c>
      <c r="H193" s="278" t="s">
        <v>488</v>
      </c>
      <c r="I193" s="278" t="s">
        <v>309</v>
      </c>
      <c r="J193" s="278" t="s">
        <v>106</v>
      </c>
      <c r="K193" s="280" t="s">
        <v>406</v>
      </c>
      <c r="L193" s="281" t="s">
        <v>581</v>
      </c>
      <c r="M193" s="282" t="str">
        <f>CONCATENATE(ContPower!$C$39, " against ",ContPower!$C$43,", for ",ContPower!$C$54, " for ",ContPower!$C$63, " and settled in ",ContPower!$C$69, " per ", ContPower!$C$80,".")</f>
        <v>An agreement whereby a floating price is exchanged  for a fixed price over a specified period against the Swiss high voltage grid as published by Dow Jones (arithmetic average) for hour 11:00 - 12:00 CET (Central European Time), for all hours from 00.00 on the closest Monday to 24.00 on the Sunday two weeks forward for energy delivered between 11:00 to 12:00 at Laufenburg on week days and settled in German Marks per Megawatt (1,000,000 watts) hour, where watt is a unit of electrical power equivalent to one Joule per second.</v>
      </c>
      <c r="N193" s="283"/>
      <c r="O193" s="283"/>
      <c r="P193" s="283"/>
      <c r="Q193" s="283"/>
      <c r="R193" s="283"/>
      <c r="S193" s="283"/>
      <c r="T193" s="283"/>
      <c r="U193" s="283"/>
      <c r="V193" s="283"/>
      <c r="W193" s="283"/>
      <c r="X193" s="283"/>
      <c r="Y193" s="283"/>
      <c r="Z193" s="283"/>
      <c r="AA193" s="283"/>
      <c r="AB193" s="283"/>
      <c r="AC193" s="283"/>
      <c r="AD193" s="283"/>
      <c r="AE193" s="283"/>
      <c r="AF193" s="283"/>
      <c r="AG193" s="283"/>
      <c r="AH193" s="283"/>
      <c r="AI193" s="283"/>
      <c r="AJ193" s="283"/>
      <c r="AK193" s="283"/>
      <c r="AL193" s="283"/>
      <c r="AM193" s="283"/>
      <c r="AN193" s="283"/>
      <c r="AO193" s="283"/>
      <c r="AP193" s="283"/>
      <c r="AQ193" s="283"/>
      <c r="AR193" s="283"/>
      <c r="AS193" s="283"/>
      <c r="AT193" s="283"/>
      <c r="AU193" s="283"/>
      <c r="AV193" s="283"/>
      <c r="AW193" s="283"/>
      <c r="AX193" s="283"/>
      <c r="AY193" s="283"/>
      <c r="AZ193" s="283"/>
      <c r="BA193" s="283"/>
      <c r="BB193" s="283"/>
      <c r="BC193" s="283"/>
    </row>
    <row r="194" spans="1:55" s="284" customFormat="1" ht="63.75" x14ac:dyDescent="0.2">
      <c r="A194" s="314" t="s">
        <v>679</v>
      </c>
      <c r="B194" s="285" t="s">
        <v>217</v>
      </c>
      <c r="C194" s="286" t="s">
        <v>519</v>
      </c>
      <c r="D194" s="285" t="s">
        <v>508</v>
      </c>
      <c r="E194" s="285" t="s">
        <v>309</v>
      </c>
      <c r="F194" s="285" t="s">
        <v>309</v>
      </c>
      <c r="G194" s="285" t="s">
        <v>139</v>
      </c>
      <c r="H194" s="285" t="s">
        <v>488</v>
      </c>
      <c r="I194" s="285" t="s">
        <v>309</v>
      </c>
      <c r="J194" s="285" t="s">
        <v>106</v>
      </c>
      <c r="K194" s="287" t="s">
        <v>406</v>
      </c>
      <c r="L194" s="288" t="s">
        <v>581</v>
      </c>
      <c r="M194" s="282" t="str">
        <f>CONCATENATE(ContPower!$C$39, " against ",ContPower!$C$43,", for ",ContPower!$C$55, " for ",ContPower!$C$63, " and settled in ",ContPower!$C$69, " per ", ContPower!$C$80,".")</f>
        <v>An agreement whereby a floating price is exchanged  for a fixed price over a specified period against the Swiss high voltage grid as published by Dow Jones (arithmetic average) for hour 11:00 - 12:00 CET (Central European Time), for all hours from 00.00 on the closest Monday to 24.00 on the Sunday four weeks forward for energy delivered between 11:00 to 12:00 at Laufenburg on week days and settled in German Marks per Megawatt (1,000,000 watts) hour, where watt is a unit of electrical power equivalent to one Joule per second.</v>
      </c>
      <c r="N194" s="283"/>
      <c r="O194" s="283"/>
      <c r="P194" s="283"/>
      <c r="Q194" s="283"/>
      <c r="R194" s="283"/>
      <c r="S194" s="283"/>
      <c r="T194" s="283"/>
      <c r="U194" s="283"/>
      <c r="V194" s="283"/>
      <c r="W194" s="283"/>
      <c r="X194" s="283"/>
      <c r="Y194" s="283"/>
      <c r="Z194" s="283"/>
      <c r="AA194" s="283"/>
      <c r="AB194" s="283"/>
      <c r="AC194" s="283"/>
      <c r="AD194" s="283"/>
      <c r="AE194" s="283"/>
      <c r="AF194" s="283"/>
      <c r="AG194" s="283"/>
      <c r="AH194" s="283"/>
      <c r="AI194" s="283"/>
      <c r="AJ194" s="283"/>
      <c r="AK194" s="283"/>
      <c r="AL194" s="283"/>
      <c r="AM194" s="283"/>
      <c r="AN194" s="283"/>
      <c r="AO194" s="283"/>
      <c r="AP194" s="283"/>
      <c r="AQ194" s="283"/>
      <c r="AR194" s="283"/>
      <c r="AS194" s="283"/>
      <c r="AT194" s="283"/>
      <c r="AU194" s="283"/>
      <c r="AV194" s="283"/>
      <c r="AW194" s="283"/>
      <c r="AX194" s="283"/>
      <c r="AY194" s="283"/>
      <c r="AZ194" s="283"/>
      <c r="BA194" s="283"/>
      <c r="BB194" s="283"/>
      <c r="BC194" s="283"/>
    </row>
    <row r="195" spans="1:55" s="284" customFormat="1" ht="63.75" x14ac:dyDescent="0.2">
      <c r="A195" s="313" t="s">
        <v>679</v>
      </c>
      <c r="B195" s="278" t="s">
        <v>217</v>
      </c>
      <c r="C195" s="279" t="s">
        <v>519</v>
      </c>
      <c r="D195" s="278" t="s">
        <v>508</v>
      </c>
      <c r="E195" s="278" t="s">
        <v>309</v>
      </c>
      <c r="F195" s="278" t="s">
        <v>309</v>
      </c>
      <c r="G195" s="278" t="s">
        <v>476</v>
      </c>
      <c r="H195" s="278" t="s">
        <v>593</v>
      </c>
      <c r="I195" s="278" t="s">
        <v>309</v>
      </c>
      <c r="J195" s="278" t="s">
        <v>487</v>
      </c>
      <c r="K195" s="280" t="s">
        <v>406</v>
      </c>
      <c r="L195" s="281" t="s">
        <v>581</v>
      </c>
      <c r="M195" s="282" t="str">
        <f>CONCATENATE(ContPower!$C$39, " against ",ContPower!$C$44,", for ",ContPower!$C$52, " for ",ContPower!$C$59, " and settled in ",ContPower!$C$69, " per ", ContPower!$C$80,".")</f>
        <v>An agreement whereby a floating price is exchanged  for a fixed price over a specified period against Next day electricity price on PreussenElektra borders (arithmetic average) as published by Dow Jones, for all hours from  00:00 CET  (Central European Time) to 24:00 CET tomorrow for energy delivered 00:00 to 24:00 at a steady rate and settled in German Marks per Megawatt (1,000,000 watts) hour, where watt is a unit of electrical power equivalent to one Joule per second.</v>
      </c>
      <c r="N195" s="283"/>
      <c r="O195" s="283"/>
      <c r="P195" s="283"/>
      <c r="Q195" s="283"/>
      <c r="R195" s="283"/>
      <c r="S195" s="283"/>
      <c r="T195" s="283"/>
      <c r="U195" s="283"/>
      <c r="V195" s="283"/>
      <c r="W195" s="283"/>
      <c r="X195" s="283"/>
      <c r="Y195" s="283"/>
      <c r="Z195" s="283"/>
      <c r="AA195" s="283"/>
      <c r="AB195" s="283"/>
      <c r="AC195" s="283"/>
      <c r="AD195" s="283"/>
      <c r="AE195" s="283"/>
      <c r="AF195" s="283"/>
      <c r="AG195" s="283"/>
      <c r="AH195" s="283"/>
      <c r="AI195" s="283"/>
      <c r="AJ195" s="283"/>
      <c r="AK195" s="283"/>
      <c r="AL195" s="283"/>
      <c r="AM195" s="283"/>
      <c r="AN195" s="283"/>
      <c r="AO195" s="283"/>
      <c r="AP195" s="283"/>
      <c r="AQ195" s="283"/>
      <c r="AR195" s="283"/>
      <c r="AS195" s="283"/>
      <c r="AT195" s="283"/>
      <c r="AU195" s="283"/>
      <c r="AV195" s="283"/>
      <c r="AW195" s="283"/>
      <c r="AX195" s="283"/>
      <c r="AY195" s="283"/>
      <c r="AZ195" s="283"/>
      <c r="BA195" s="283"/>
      <c r="BB195" s="283"/>
      <c r="BC195" s="283"/>
    </row>
    <row r="196" spans="1:55" s="284" customFormat="1" ht="63.75" x14ac:dyDescent="0.2">
      <c r="A196" s="313" t="s">
        <v>679</v>
      </c>
      <c r="B196" s="278" t="s">
        <v>217</v>
      </c>
      <c r="C196" s="279" t="s">
        <v>519</v>
      </c>
      <c r="D196" s="278" t="s">
        <v>508</v>
      </c>
      <c r="E196" s="278" t="s">
        <v>309</v>
      </c>
      <c r="F196" s="278" t="s">
        <v>309</v>
      </c>
      <c r="G196" s="278" t="s">
        <v>489</v>
      </c>
      <c r="H196" s="278" t="s">
        <v>593</v>
      </c>
      <c r="I196" s="278" t="s">
        <v>309</v>
      </c>
      <c r="J196" s="278" t="s">
        <v>487</v>
      </c>
      <c r="K196" s="280" t="s">
        <v>406</v>
      </c>
      <c r="L196" s="281" t="s">
        <v>581</v>
      </c>
      <c r="M196" s="282" t="str">
        <f>CONCATENATE(ContPower!$C$39, " against ",ContPower!$C$44,", for ",ContPower!$C$53, " for ",ContPower!$C$59, " and settled in ",ContPower!$C$69, " per ", ContPower!$C$80,".")</f>
        <v>An agreement whereby a floating price is exchanged  for a fixed price over a specified period against Next day electricity price on PreussenElektra borders (arithmetic average) as published by Dow Jones, for all hours from 00:00 on the closest Monday to 24:00 on the following Sunday for energy delivered 00:00 to 24:00 at a steady rate and settled in German Marks per Megawatt (1,000,000 watts) hour, where watt is a unit of electrical power equivalent to one Joule per second.</v>
      </c>
      <c r="N196" s="283"/>
      <c r="O196" s="283"/>
      <c r="P196" s="283"/>
      <c r="Q196" s="283"/>
      <c r="R196" s="283"/>
      <c r="S196" s="283"/>
      <c r="T196" s="283"/>
      <c r="U196" s="283"/>
      <c r="V196" s="283"/>
      <c r="W196" s="283"/>
      <c r="X196" s="283"/>
      <c r="Y196" s="283"/>
      <c r="Z196" s="283"/>
      <c r="AA196" s="283"/>
      <c r="AB196" s="283"/>
      <c r="AC196" s="283"/>
      <c r="AD196" s="283"/>
      <c r="AE196" s="283"/>
      <c r="AF196" s="283"/>
      <c r="AG196" s="283"/>
      <c r="AH196" s="283"/>
      <c r="AI196" s="283"/>
      <c r="AJ196" s="283"/>
      <c r="AK196" s="283"/>
      <c r="AL196" s="283"/>
      <c r="AM196" s="283"/>
      <c r="AN196" s="283"/>
      <c r="AO196" s="283"/>
      <c r="AP196" s="283"/>
      <c r="AQ196" s="283"/>
      <c r="AR196" s="283"/>
      <c r="AS196" s="283"/>
      <c r="AT196" s="283"/>
      <c r="AU196" s="283"/>
      <c r="AV196" s="283"/>
      <c r="AW196" s="283"/>
      <c r="AX196" s="283"/>
      <c r="AY196" s="283"/>
      <c r="AZ196" s="283"/>
      <c r="BA196" s="283"/>
      <c r="BB196" s="283"/>
      <c r="BC196" s="283"/>
    </row>
    <row r="197" spans="1:55" s="284" customFormat="1" ht="63.75" x14ac:dyDescent="0.2">
      <c r="A197" s="313" t="s">
        <v>679</v>
      </c>
      <c r="B197" s="278" t="s">
        <v>217</v>
      </c>
      <c r="C197" s="279" t="s">
        <v>519</v>
      </c>
      <c r="D197" s="278" t="s">
        <v>508</v>
      </c>
      <c r="E197" s="278" t="s">
        <v>309</v>
      </c>
      <c r="F197" s="278" t="s">
        <v>309</v>
      </c>
      <c r="G197" s="278" t="s">
        <v>138</v>
      </c>
      <c r="H197" s="278" t="s">
        <v>593</v>
      </c>
      <c r="I197" s="278" t="s">
        <v>309</v>
      </c>
      <c r="J197" s="278" t="s">
        <v>487</v>
      </c>
      <c r="K197" s="280" t="s">
        <v>406</v>
      </c>
      <c r="L197" s="281" t="s">
        <v>581</v>
      </c>
      <c r="M197" s="282" t="str">
        <f>CONCATENATE(ContPower!$C$39, " against ",ContPower!$C$44,", for ",ContPower!$C$54, " for ",ContPower!$C$59, " and settled in ",ContPower!$C$69, " per ", ContPower!$C$80,".")</f>
        <v>An agreement whereby a floating price is exchanged  for a fixed price over a specified period against Next day electricity price on PreussenElektra borders (arithmetic average) as published by Dow Jones, for all hours from 00.00 on the closest Monday to 24.00 on the Sunday two weeks forward for energy delivered 00:00 to 24:00 at a steady rate and settled in German Marks per Megawatt (1,000,000 watts) hour, where watt is a unit of electrical power equivalent to one Joule per second.</v>
      </c>
      <c r="N197" s="283"/>
      <c r="O197" s="283"/>
      <c r="P197" s="283"/>
      <c r="Q197" s="283"/>
      <c r="R197" s="283"/>
      <c r="S197" s="283"/>
      <c r="T197" s="283"/>
      <c r="U197" s="283"/>
      <c r="V197" s="283"/>
      <c r="W197" s="283"/>
      <c r="X197" s="283"/>
      <c r="Y197" s="283"/>
      <c r="Z197" s="283"/>
      <c r="AA197" s="283"/>
      <c r="AB197" s="283"/>
      <c r="AC197" s="283"/>
      <c r="AD197" s="283"/>
      <c r="AE197" s="283"/>
      <c r="AF197" s="283"/>
      <c r="AG197" s="283"/>
      <c r="AH197" s="283"/>
      <c r="AI197" s="283"/>
      <c r="AJ197" s="283"/>
      <c r="AK197" s="283"/>
      <c r="AL197" s="283"/>
      <c r="AM197" s="283"/>
      <c r="AN197" s="283"/>
      <c r="AO197" s="283"/>
      <c r="AP197" s="283"/>
      <c r="AQ197" s="283"/>
      <c r="AR197" s="283"/>
      <c r="AS197" s="283"/>
      <c r="AT197" s="283"/>
      <c r="AU197" s="283"/>
      <c r="AV197" s="283"/>
      <c r="AW197" s="283"/>
      <c r="AX197" s="283"/>
      <c r="AY197" s="283"/>
      <c r="AZ197" s="283"/>
      <c r="BA197" s="283"/>
      <c r="BB197" s="283"/>
      <c r="BC197" s="283"/>
    </row>
    <row r="198" spans="1:55" s="284" customFormat="1" ht="63.75" x14ac:dyDescent="0.2">
      <c r="A198" s="314" t="s">
        <v>679</v>
      </c>
      <c r="B198" s="285" t="s">
        <v>217</v>
      </c>
      <c r="C198" s="286" t="s">
        <v>519</v>
      </c>
      <c r="D198" s="285" t="s">
        <v>508</v>
      </c>
      <c r="E198" s="285" t="s">
        <v>309</v>
      </c>
      <c r="F198" s="285" t="s">
        <v>309</v>
      </c>
      <c r="G198" s="285" t="s">
        <v>139</v>
      </c>
      <c r="H198" s="285" t="s">
        <v>593</v>
      </c>
      <c r="I198" s="285" t="s">
        <v>309</v>
      </c>
      <c r="J198" s="285" t="s">
        <v>487</v>
      </c>
      <c r="K198" s="287" t="s">
        <v>406</v>
      </c>
      <c r="L198" s="288" t="s">
        <v>581</v>
      </c>
      <c r="M198" s="282" t="str">
        <f>CONCATENATE(ContPower!$C$39, " against ",ContPower!$C$44,", for ",ContPower!$C$55, " for ",ContPower!$C$59, " and settled in ",ContPower!$C$69, " per ", ContPower!$C$80,".")</f>
        <v>An agreement whereby a floating price is exchanged  for a fixed price over a specified period against Next day electricity price on PreussenElektra borders (arithmetic average) as published by Dow Jones, for all hours from 00.00 on the closest Monday to 24.00 on the Sunday four weeks forward for energy delivered 00:00 to 24:00 at a steady rate and settled in German Marks per Megawatt (1,000,000 watts) hour, where watt is a unit of electrical power equivalent to one Joule per second.</v>
      </c>
      <c r="N198" s="283"/>
      <c r="O198" s="283"/>
      <c r="P198" s="283"/>
      <c r="Q198" s="283"/>
      <c r="R198" s="283"/>
      <c r="S198" s="283"/>
      <c r="T198" s="283"/>
      <c r="U198" s="283"/>
      <c r="V198" s="283"/>
      <c r="W198" s="283"/>
      <c r="X198" s="283"/>
      <c r="Y198" s="283"/>
      <c r="Z198" s="283"/>
      <c r="AA198" s="283"/>
      <c r="AB198" s="283"/>
      <c r="AC198" s="283"/>
      <c r="AD198" s="283"/>
      <c r="AE198" s="283"/>
      <c r="AF198" s="283"/>
      <c r="AG198" s="283"/>
      <c r="AH198" s="283"/>
      <c r="AI198" s="283"/>
      <c r="AJ198" s="283"/>
      <c r="AK198" s="283"/>
      <c r="AL198" s="283"/>
      <c r="AM198" s="283"/>
      <c r="AN198" s="283"/>
      <c r="AO198" s="283"/>
      <c r="AP198" s="283"/>
      <c r="AQ198" s="283"/>
      <c r="AR198" s="283"/>
      <c r="AS198" s="283"/>
      <c r="AT198" s="283"/>
      <c r="AU198" s="283"/>
      <c r="AV198" s="283"/>
      <c r="AW198" s="283"/>
      <c r="AX198" s="283"/>
      <c r="AY198" s="283"/>
      <c r="AZ198" s="283"/>
      <c r="BA198" s="283"/>
      <c r="BB198" s="283"/>
      <c r="BC198" s="283"/>
    </row>
    <row r="199" spans="1:55" s="284" customFormat="1" ht="63.75" x14ac:dyDescent="0.2">
      <c r="A199" s="313" t="s">
        <v>679</v>
      </c>
      <c r="B199" s="278" t="s">
        <v>217</v>
      </c>
      <c r="C199" s="279" t="s">
        <v>519</v>
      </c>
      <c r="D199" s="278" t="s">
        <v>508</v>
      </c>
      <c r="E199" s="278" t="s">
        <v>309</v>
      </c>
      <c r="F199" s="278" t="s">
        <v>309</v>
      </c>
      <c r="G199" s="278" t="s">
        <v>476</v>
      </c>
      <c r="H199" s="278" t="s">
        <v>593</v>
      </c>
      <c r="I199" s="278" t="s">
        <v>309</v>
      </c>
      <c r="J199" s="278" t="s">
        <v>458</v>
      </c>
      <c r="K199" s="280" t="s">
        <v>406</v>
      </c>
      <c r="L199" s="281" t="s">
        <v>581</v>
      </c>
      <c r="M199" s="282" t="str">
        <f>CONCATENATE(ContPower!$C$39, " against ",ContPower!$C$44,", for ",ContPower!$C$52, " for ",ContPower!$C$60, " and settled in ",ContPower!$C$69, " per ", ContPower!$C$80,".")</f>
        <v>An agreement whereby a floating price is exchanged  for a fixed price over a specified period against Next day electricity price on PreussenElektra borders (arithmetic average) as published by Dow Jones, for all hours from  00:00 CET  (Central European Time) to 24:00 CET tomorrow for energy delivered in a period 08:00 to 20:00 on a weekday and settled in German Marks per Megawatt (1,000,000 watts) hour, where watt is a unit of electrical power equivalent to one Joule per second.</v>
      </c>
      <c r="N199" s="283"/>
      <c r="O199" s="283"/>
      <c r="P199" s="283"/>
      <c r="Q199" s="283"/>
      <c r="R199" s="283"/>
      <c r="S199" s="283"/>
      <c r="T199" s="283"/>
      <c r="U199" s="283"/>
      <c r="V199" s="283"/>
      <c r="W199" s="283"/>
      <c r="X199" s="283"/>
      <c r="Y199" s="283"/>
      <c r="Z199" s="283"/>
      <c r="AA199" s="283"/>
      <c r="AB199" s="283"/>
      <c r="AC199" s="283"/>
      <c r="AD199" s="283"/>
      <c r="AE199" s="283"/>
      <c r="AF199" s="283"/>
      <c r="AG199" s="283"/>
      <c r="AH199" s="283"/>
      <c r="AI199" s="283"/>
      <c r="AJ199" s="283"/>
      <c r="AK199" s="283"/>
      <c r="AL199" s="283"/>
      <c r="AM199" s="283"/>
      <c r="AN199" s="283"/>
      <c r="AO199" s="283"/>
      <c r="AP199" s="283"/>
      <c r="AQ199" s="283"/>
      <c r="AR199" s="283"/>
      <c r="AS199" s="283"/>
      <c r="AT199" s="283"/>
      <c r="AU199" s="283"/>
      <c r="AV199" s="283"/>
      <c r="AW199" s="283"/>
      <c r="AX199" s="283"/>
      <c r="AY199" s="283"/>
      <c r="AZ199" s="283"/>
      <c r="BA199" s="283"/>
      <c r="BB199" s="283"/>
      <c r="BC199" s="283"/>
    </row>
    <row r="200" spans="1:55" s="284" customFormat="1" ht="63.75" x14ac:dyDescent="0.2">
      <c r="A200" s="313" t="s">
        <v>679</v>
      </c>
      <c r="B200" s="278" t="s">
        <v>217</v>
      </c>
      <c r="C200" s="279" t="s">
        <v>519</v>
      </c>
      <c r="D200" s="278" t="s">
        <v>508</v>
      </c>
      <c r="E200" s="278" t="s">
        <v>309</v>
      </c>
      <c r="F200" s="278" t="s">
        <v>309</v>
      </c>
      <c r="G200" s="278" t="s">
        <v>489</v>
      </c>
      <c r="H200" s="278" t="s">
        <v>593</v>
      </c>
      <c r="I200" s="278" t="s">
        <v>309</v>
      </c>
      <c r="J200" s="278" t="s">
        <v>458</v>
      </c>
      <c r="K200" s="280" t="s">
        <v>406</v>
      </c>
      <c r="L200" s="281" t="s">
        <v>581</v>
      </c>
      <c r="M200" s="282" t="str">
        <f>CONCATENATE(ContPower!$C$39, " against ",ContPower!$C$44,", for ",ContPower!$C$53, " for ",ContPower!$C$60, " and settled in ",ContPower!$C$69, " per ", ContPower!$C$80,".")</f>
        <v>An agreement whereby a floating price is exchanged  for a fixed price over a specified period against Next day electricity price on PreussenElektra borders (arithmetic average) as published by Dow Jones, for all hours from 00:00 on the closest Monday to 24:00 on the following Sunday for energy delivered in a period 08:00 to 20:00 on a weekday and settled in German Marks per Megawatt (1,000,000 watts) hour, where watt is a unit of electrical power equivalent to one Joule per second.</v>
      </c>
      <c r="N200" s="283"/>
      <c r="O200" s="283"/>
      <c r="P200" s="283"/>
      <c r="Q200" s="283"/>
      <c r="R200" s="283"/>
      <c r="S200" s="283"/>
      <c r="T200" s="283"/>
      <c r="U200" s="283"/>
      <c r="V200" s="283"/>
      <c r="W200" s="283"/>
      <c r="X200" s="283"/>
      <c r="Y200" s="283"/>
      <c r="Z200" s="283"/>
      <c r="AA200" s="283"/>
      <c r="AB200" s="283"/>
      <c r="AC200" s="283"/>
      <c r="AD200" s="283"/>
      <c r="AE200" s="283"/>
      <c r="AF200" s="283"/>
      <c r="AG200" s="283"/>
      <c r="AH200" s="283"/>
      <c r="AI200" s="283"/>
      <c r="AJ200" s="283"/>
      <c r="AK200" s="283"/>
      <c r="AL200" s="283"/>
      <c r="AM200" s="283"/>
      <c r="AN200" s="283"/>
      <c r="AO200" s="283"/>
      <c r="AP200" s="283"/>
      <c r="AQ200" s="283"/>
      <c r="AR200" s="283"/>
      <c r="AS200" s="283"/>
      <c r="AT200" s="283"/>
      <c r="AU200" s="283"/>
      <c r="AV200" s="283"/>
      <c r="AW200" s="283"/>
      <c r="AX200" s="283"/>
      <c r="AY200" s="283"/>
      <c r="AZ200" s="283"/>
      <c r="BA200" s="283"/>
      <c r="BB200" s="283"/>
      <c r="BC200" s="283"/>
    </row>
    <row r="201" spans="1:55" s="284" customFormat="1" ht="63.75" x14ac:dyDescent="0.2">
      <c r="A201" s="313" t="s">
        <v>679</v>
      </c>
      <c r="B201" s="278" t="s">
        <v>217</v>
      </c>
      <c r="C201" s="279" t="s">
        <v>519</v>
      </c>
      <c r="D201" s="278" t="s">
        <v>508</v>
      </c>
      <c r="E201" s="278" t="s">
        <v>309</v>
      </c>
      <c r="F201" s="278" t="s">
        <v>309</v>
      </c>
      <c r="G201" s="278" t="s">
        <v>138</v>
      </c>
      <c r="H201" s="278" t="s">
        <v>593</v>
      </c>
      <c r="I201" s="278" t="s">
        <v>309</v>
      </c>
      <c r="J201" s="278" t="s">
        <v>458</v>
      </c>
      <c r="K201" s="280" t="s">
        <v>406</v>
      </c>
      <c r="L201" s="281" t="s">
        <v>581</v>
      </c>
      <c r="M201" s="282" t="str">
        <f>CONCATENATE(ContPower!$C$39, " against ",ContPower!$C$44,", for ",ContPower!$C$54, " for ",ContPower!$C$60, " and settled in ",ContPower!$C$69, " per ", ContPower!$C$80,".")</f>
        <v>An agreement whereby a floating price is exchanged  for a fixed price over a specified period against Next day electricity price on PreussenElektra borders (arithmetic average) as published by Dow Jones, for all hours from 00.00 on the closest Monday to 24.00 on the Sunday two weeks forward for energy delivered in a period 08:00 to 20:00 on a weekday and settled in German Marks per Megawatt (1,000,000 watts) hour, where watt is a unit of electrical power equivalent to one Joule per second.</v>
      </c>
      <c r="N201" s="283"/>
      <c r="O201" s="283"/>
      <c r="P201" s="283"/>
      <c r="Q201" s="283"/>
      <c r="R201" s="283"/>
      <c r="S201" s="283"/>
      <c r="T201" s="283"/>
      <c r="U201" s="283"/>
      <c r="V201" s="283"/>
      <c r="W201" s="283"/>
      <c r="X201" s="283"/>
      <c r="Y201" s="283"/>
      <c r="Z201" s="283"/>
      <c r="AA201" s="283"/>
      <c r="AB201" s="283"/>
      <c r="AC201" s="283"/>
      <c r="AD201" s="283"/>
      <c r="AE201" s="283"/>
      <c r="AF201" s="283"/>
      <c r="AG201" s="283"/>
      <c r="AH201" s="283"/>
      <c r="AI201" s="283"/>
      <c r="AJ201" s="283"/>
      <c r="AK201" s="283"/>
      <c r="AL201" s="283"/>
      <c r="AM201" s="283"/>
      <c r="AN201" s="283"/>
      <c r="AO201" s="283"/>
      <c r="AP201" s="283"/>
      <c r="AQ201" s="283"/>
      <c r="AR201" s="283"/>
      <c r="AS201" s="283"/>
      <c r="AT201" s="283"/>
      <c r="AU201" s="283"/>
      <c r="AV201" s="283"/>
      <c r="AW201" s="283"/>
      <c r="AX201" s="283"/>
      <c r="AY201" s="283"/>
      <c r="AZ201" s="283"/>
      <c r="BA201" s="283"/>
      <c r="BB201" s="283"/>
      <c r="BC201" s="283"/>
    </row>
    <row r="202" spans="1:55" s="284" customFormat="1" ht="64.5" thickBot="1" x14ac:dyDescent="0.25">
      <c r="A202" s="315" t="s">
        <v>679</v>
      </c>
      <c r="B202" s="289" t="s">
        <v>217</v>
      </c>
      <c r="C202" s="290" t="s">
        <v>519</v>
      </c>
      <c r="D202" s="289" t="s">
        <v>508</v>
      </c>
      <c r="E202" s="289" t="s">
        <v>309</v>
      </c>
      <c r="F202" s="289" t="s">
        <v>309</v>
      </c>
      <c r="G202" s="289" t="s">
        <v>139</v>
      </c>
      <c r="H202" s="289" t="s">
        <v>593</v>
      </c>
      <c r="I202" s="289" t="s">
        <v>309</v>
      </c>
      <c r="J202" s="289" t="s">
        <v>458</v>
      </c>
      <c r="K202" s="291" t="s">
        <v>406</v>
      </c>
      <c r="L202" s="292" t="s">
        <v>581</v>
      </c>
      <c r="M202" s="293" t="str">
        <f>CONCATENATE(ContPower!$C$39, " against ",ContPower!$C$44,", for ",ContPower!$C$55, " for ",ContPower!$C$60, " and settled in ",ContPower!$C$69, " per ", ContPower!$C$80,".")</f>
        <v>An agreement whereby a floating price is exchanged  for a fixed price over a specified period against Next day electricity price on PreussenElektra borders (arithmetic average) as published by Dow Jones, for all hours from 00.00 on the closest Monday to 24.00 on the Sunday four weeks forward for energy delivered in a period 08:00 to 20:00 on a weekday and settled in German Marks per Megawatt (1,000,000 watts) hour, where watt is a unit of electrical power equivalent to one Joule per second.</v>
      </c>
      <c r="N202" s="283"/>
      <c r="O202" s="283"/>
      <c r="P202" s="283"/>
      <c r="Q202" s="283"/>
      <c r="R202" s="283"/>
      <c r="S202" s="283"/>
      <c r="T202" s="283"/>
      <c r="U202" s="283"/>
      <c r="V202" s="283"/>
      <c r="W202" s="283"/>
      <c r="X202" s="283"/>
      <c r="Y202" s="283"/>
      <c r="Z202" s="283"/>
      <c r="AA202" s="283"/>
      <c r="AB202" s="283"/>
      <c r="AC202" s="283"/>
      <c r="AD202" s="283"/>
      <c r="AE202" s="283"/>
      <c r="AF202" s="283"/>
      <c r="AG202" s="283"/>
      <c r="AH202" s="283"/>
      <c r="AI202" s="283"/>
      <c r="AJ202" s="283"/>
      <c r="AK202" s="283"/>
      <c r="AL202" s="283"/>
      <c r="AM202" s="283"/>
      <c r="AN202" s="283"/>
      <c r="AO202" s="283"/>
      <c r="AP202" s="283"/>
      <c r="AQ202" s="283"/>
      <c r="AR202" s="283"/>
      <c r="AS202" s="283"/>
      <c r="AT202" s="283"/>
      <c r="AU202" s="283"/>
      <c r="AV202" s="283"/>
      <c r="AW202" s="283"/>
      <c r="AX202" s="283"/>
      <c r="AY202" s="283"/>
      <c r="AZ202" s="283"/>
      <c r="BA202" s="283"/>
      <c r="BB202" s="283"/>
      <c r="BC202" s="283"/>
    </row>
    <row r="203" spans="1:55" ht="63.75" x14ac:dyDescent="0.2">
      <c r="A203" s="209" t="s">
        <v>651</v>
      </c>
      <c r="B203" s="140" t="s">
        <v>217</v>
      </c>
      <c r="C203" s="162" t="s">
        <v>519</v>
      </c>
      <c r="D203" s="140" t="s">
        <v>508</v>
      </c>
      <c r="E203" s="140" t="s">
        <v>309</v>
      </c>
      <c r="F203" s="140" t="s">
        <v>309</v>
      </c>
      <c r="G203" s="140" t="s">
        <v>476</v>
      </c>
      <c r="H203" s="140" t="s">
        <v>546</v>
      </c>
      <c r="I203" s="140" t="s">
        <v>309</v>
      </c>
      <c r="J203" s="140" t="s">
        <v>487</v>
      </c>
      <c r="K203" s="183" t="s">
        <v>407</v>
      </c>
      <c r="L203" s="205" t="s">
        <v>581</v>
      </c>
      <c r="M203" s="220" t="str">
        <f>IberianPower!$D$18&amp;" at "&amp;IberianPower!$D$31&amp;" for "&amp;IberianPower!$D$24&amp;"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minimum amount of electric power delivered or required over a given period of time at a steady ratequoted in Portuguese Escudos per Megawatt (1,000,000 watts) hour, where watt is a unit of electrical power equivalent to one joule per second</v>
      </c>
    </row>
    <row r="204" spans="1:55" ht="63.75" x14ac:dyDescent="0.2">
      <c r="A204" s="209" t="s">
        <v>651</v>
      </c>
      <c r="B204" s="140" t="s">
        <v>217</v>
      </c>
      <c r="C204" s="162" t="s">
        <v>519</v>
      </c>
      <c r="D204" s="140" t="s">
        <v>508</v>
      </c>
      <c r="E204" s="140" t="s">
        <v>309</v>
      </c>
      <c r="F204" s="140" t="s">
        <v>309</v>
      </c>
      <c r="G204" s="140" t="s">
        <v>489</v>
      </c>
      <c r="H204" s="140" t="s">
        <v>546</v>
      </c>
      <c r="I204" s="140" t="s">
        <v>309</v>
      </c>
      <c r="J204" s="140" t="s">
        <v>487</v>
      </c>
      <c r="K204" s="183" t="s">
        <v>407</v>
      </c>
      <c r="L204" s="205" t="s">
        <v>581</v>
      </c>
      <c r="M204" s="220" t="str">
        <f>IberianPower!$D$18&amp;" at "&amp;IberianPower!$D$31&amp;" for "&amp;IberianPower!$D$25&amp;"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minimum amount of electric power delivered or required over a given period of time at a steady ratequoted in Portuguese Escudos per Megawatt (1,000,000 watts) hour, where watt is a unit of electrical power equivalent to one joule per second</v>
      </c>
    </row>
    <row r="205" spans="1:55" ht="63.75" x14ac:dyDescent="0.2">
      <c r="A205" s="209" t="s">
        <v>651</v>
      </c>
      <c r="B205" s="140" t="s">
        <v>217</v>
      </c>
      <c r="C205" s="162" t="s">
        <v>519</v>
      </c>
      <c r="D205" s="140" t="s">
        <v>508</v>
      </c>
      <c r="E205" s="140" t="s">
        <v>309</v>
      </c>
      <c r="F205" s="140" t="s">
        <v>309</v>
      </c>
      <c r="G205" s="140" t="s">
        <v>495</v>
      </c>
      <c r="H205" s="140" t="s">
        <v>546</v>
      </c>
      <c r="I205" s="140" t="s">
        <v>309</v>
      </c>
      <c r="J205" s="140" t="s">
        <v>487</v>
      </c>
      <c r="K205" s="183" t="s">
        <v>407</v>
      </c>
      <c r="L205" s="205" t="s">
        <v>581</v>
      </c>
      <c r="M205" s="220" t="str">
        <f>IberianPower!$D$18&amp;" at "&amp;IberianPower!$D$31&amp;" for "&amp;IberianPower!$D$26&amp;"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minimum amount of electric power delivered or required over a given period of time at a steady ratequoted in Portuguese Escudos per Megawatt (1,000,000 watts) hour, where watt is a unit of electrical power equivalent to one joule per second</v>
      </c>
    </row>
    <row r="206" spans="1:55" ht="63.75" x14ac:dyDescent="0.2">
      <c r="A206" s="209" t="s">
        <v>651</v>
      </c>
      <c r="B206" s="140" t="s">
        <v>217</v>
      </c>
      <c r="C206" s="162" t="s">
        <v>519</v>
      </c>
      <c r="D206" s="140" t="s">
        <v>508</v>
      </c>
      <c r="E206" s="140" t="s">
        <v>309</v>
      </c>
      <c r="F206" s="140" t="s">
        <v>309</v>
      </c>
      <c r="G206" s="140" t="s">
        <v>494</v>
      </c>
      <c r="H206" s="140" t="s">
        <v>546</v>
      </c>
      <c r="I206" s="140" t="s">
        <v>309</v>
      </c>
      <c r="J206" s="140" t="s">
        <v>487</v>
      </c>
      <c r="K206" s="183" t="s">
        <v>407</v>
      </c>
      <c r="L206" s="205" t="s">
        <v>581</v>
      </c>
      <c r="M206" s="220" t="str">
        <f>IberianPower!$D$18&amp;" at "&amp;IberianPower!$D$31&amp;" for "&amp;IberianPower!$D$27&amp;"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minimum amount of electric power delivered or required over a given period of time at a steady ratequoted in Portuguese Escudos per Megawatt (1,000,000 watts) hour, where watt is a unit of electrical power equivalent to one joule per second</v>
      </c>
    </row>
    <row r="207" spans="1:55" ht="63.75" x14ac:dyDescent="0.2">
      <c r="A207" s="209" t="s">
        <v>651</v>
      </c>
      <c r="B207" s="140" t="s">
        <v>217</v>
      </c>
      <c r="C207" s="162" t="s">
        <v>519</v>
      </c>
      <c r="D207" s="140" t="s">
        <v>508</v>
      </c>
      <c r="E207" s="140" t="s">
        <v>309</v>
      </c>
      <c r="F207" s="140" t="s">
        <v>309</v>
      </c>
      <c r="G207" s="140" t="s">
        <v>496</v>
      </c>
      <c r="H207" s="140" t="s">
        <v>546</v>
      </c>
      <c r="I207" s="140" t="s">
        <v>309</v>
      </c>
      <c r="J207" s="140" t="s">
        <v>487</v>
      </c>
      <c r="K207" s="183" t="s">
        <v>407</v>
      </c>
      <c r="L207" s="205" t="s">
        <v>581</v>
      </c>
      <c r="M207" s="220" t="str">
        <f>IberianPower!$D$18&amp;" at "&amp;IberianPower!$D$31&amp;" for "&amp;IberianPower!$D$28&amp;"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minimum amount of electric power delivered or required over a given period of time at a steady ratequoted in Portuguese Escudos per Megawatt (1,000,000 watts) hour, where watt is a unit of electrical power equivalent to one joule per second</v>
      </c>
    </row>
    <row r="208" spans="1:55" ht="76.5" x14ac:dyDescent="0.2">
      <c r="A208" s="210" t="s">
        <v>651</v>
      </c>
      <c r="B208" s="167" t="s">
        <v>217</v>
      </c>
      <c r="C208" s="184" t="s">
        <v>519</v>
      </c>
      <c r="D208" s="167" t="s">
        <v>508</v>
      </c>
      <c r="E208" s="167" t="s">
        <v>309</v>
      </c>
      <c r="F208" s="167" t="s">
        <v>309</v>
      </c>
      <c r="G208" s="167" t="s">
        <v>140</v>
      </c>
      <c r="H208" s="167" t="s">
        <v>546</v>
      </c>
      <c r="I208" s="167" t="s">
        <v>309</v>
      </c>
      <c r="J208" s="167" t="s">
        <v>487</v>
      </c>
      <c r="K208" s="184" t="s">
        <v>407</v>
      </c>
      <c r="L208" s="213" t="s">
        <v>581</v>
      </c>
      <c r="M208" s="220" t="str">
        <f>IberianPower!$D$18&amp;" at "&amp;IberianPower!$D$31&amp;" for "&amp;IberianPower!$D$29&amp;"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minimum amount of electric power delivered or required over a given period of time at a steady ratequoted in Portuguese Escudos per Megawatt (1,000,000 watts) hour, where watt is a unit of electrical power equivalent to one joule per second</v>
      </c>
    </row>
    <row r="209" spans="1:13" ht="63.75" x14ac:dyDescent="0.2">
      <c r="A209" s="209" t="s">
        <v>651</v>
      </c>
      <c r="B209" s="140" t="s">
        <v>217</v>
      </c>
      <c r="C209" s="162" t="s">
        <v>519</v>
      </c>
      <c r="D209" s="140" t="s">
        <v>508</v>
      </c>
      <c r="E209" s="140" t="s">
        <v>309</v>
      </c>
      <c r="F209" s="140" t="s">
        <v>309</v>
      </c>
      <c r="G209" s="140" t="s">
        <v>476</v>
      </c>
      <c r="H209" s="140" t="s">
        <v>546</v>
      </c>
      <c r="I209" s="140" t="s">
        <v>309</v>
      </c>
      <c r="J209" s="140" t="s">
        <v>543</v>
      </c>
      <c r="K209" s="183" t="s">
        <v>407</v>
      </c>
      <c r="L209" s="205" t="s">
        <v>581</v>
      </c>
      <c r="M209" s="220" t="str">
        <f>IberianPower!$D$18&amp;" at "&amp;IberianPower!$D$31&amp;" for "&amp;IberianPower!$D$24&amp;"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amount of electric power delivered between hours H09 and H24 (inclusive), Monday to Sundayquoted in Portuguese Escudos per Megawatt (1,000,000 watts) hour, where watt is a unit of electrical power equivalent to one joule per second</v>
      </c>
    </row>
    <row r="210" spans="1:13" ht="63.75" x14ac:dyDescent="0.2">
      <c r="A210" s="209" t="s">
        <v>651</v>
      </c>
      <c r="B210" s="140" t="s">
        <v>217</v>
      </c>
      <c r="C210" s="162" t="s">
        <v>519</v>
      </c>
      <c r="D210" s="140" t="s">
        <v>508</v>
      </c>
      <c r="E210" s="140" t="s">
        <v>309</v>
      </c>
      <c r="F210" s="140" t="s">
        <v>309</v>
      </c>
      <c r="G210" s="140" t="s">
        <v>489</v>
      </c>
      <c r="H210" s="140" t="s">
        <v>546</v>
      </c>
      <c r="I210" s="140" t="s">
        <v>309</v>
      </c>
      <c r="J210" s="140" t="s">
        <v>543</v>
      </c>
      <c r="K210" s="183" t="s">
        <v>407</v>
      </c>
      <c r="L210" s="205" t="s">
        <v>581</v>
      </c>
      <c r="M210" s="220" t="str">
        <f>IberianPower!$D$18&amp;" at "&amp;IberianPower!$D$31&amp;" for "&amp;IberianPower!$D$25&amp;"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amount of electric power delivered between hours H09 and H24 (inclusive), Monday to Sundayquoted in Portuguese Escudos per Megawatt (1,000,000 watts) hour, where watt is a unit of electrical power equivalent to one joule per second</v>
      </c>
    </row>
    <row r="211" spans="1:13" ht="63.75" x14ac:dyDescent="0.2">
      <c r="A211" s="209" t="s">
        <v>651</v>
      </c>
      <c r="B211" s="140" t="s">
        <v>217</v>
      </c>
      <c r="C211" s="162" t="s">
        <v>519</v>
      </c>
      <c r="D211" s="140" t="s">
        <v>508</v>
      </c>
      <c r="E211" s="140" t="s">
        <v>309</v>
      </c>
      <c r="F211" s="140" t="s">
        <v>309</v>
      </c>
      <c r="G211" s="140" t="s">
        <v>495</v>
      </c>
      <c r="H211" s="140" t="s">
        <v>546</v>
      </c>
      <c r="I211" s="140" t="s">
        <v>309</v>
      </c>
      <c r="J211" s="140" t="s">
        <v>543</v>
      </c>
      <c r="K211" s="183" t="s">
        <v>407</v>
      </c>
      <c r="L211" s="205" t="s">
        <v>581</v>
      </c>
      <c r="M211" s="220" t="str">
        <f>IberianPower!$D$18&amp;" at "&amp;IberianPower!$D$31&amp;" for "&amp;IberianPower!$D$26&amp;"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amount of electric power delivered between hours H09 and H24 (inclusive), Monday to Sundayquoted in Portuguese Escudos per Megawatt (1,000,000 watts) hour, where watt is a unit of electrical power equivalent to one joule per second</v>
      </c>
    </row>
    <row r="212" spans="1:13" ht="63.75" x14ac:dyDescent="0.2">
      <c r="A212" s="209" t="s">
        <v>651</v>
      </c>
      <c r="B212" s="140" t="s">
        <v>217</v>
      </c>
      <c r="C212" s="162" t="s">
        <v>519</v>
      </c>
      <c r="D212" s="140" t="s">
        <v>508</v>
      </c>
      <c r="E212" s="140" t="s">
        <v>309</v>
      </c>
      <c r="F212" s="140" t="s">
        <v>309</v>
      </c>
      <c r="G212" s="140" t="s">
        <v>494</v>
      </c>
      <c r="H212" s="140" t="s">
        <v>546</v>
      </c>
      <c r="I212" s="140" t="s">
        <v>309</v>
      </c>
      <c r="J212" s="140" t="s">
        <v>543</v>
      </c>
      <c r="K212" s="183" t="s">
        <v>407</v>
      </c>
      <c r="L212" s="205" t="s">
        <v>581</v>
      </c>
      <c r="M212" s="220" t="str">
        <f>IberianPower!$D$18&amp;" at "&amp;IberianPower!$D$31&amp;" for "&amp;IberianPower!$D$27&amp;"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amount of electric power delivered between hours H09 and H24 (inclusive), Monday to Sundayquoted in Portuguese Escudos per Megawatt (1,000,000 watts) hour, where watt is a unit of electrical power equivalent to one joule per second</v>
      </c>
    </row>
    <row r="213" spans="1:13" ht="63.75" x14ac:dyDescent="0.2">
      <c r="A213" s="209" t="s">
        <v>651</v>
      </c>
      <c r="B213" s="140" t="s">
        <v>217</v>
      </c>
      <c r="C213" s="162" t="s">
        <v>519</v>
      </c>
      <c r="D213" s="140" t="s">
        <v>508</v>
      </c>
      <c r="E213" s="140" t="s">
        <v>309</v>
      </c>
      <c r="F213" s="140" t="s">
        <v>309</v>
      </c>
      <c r="G213" s="140" t="s">
        <v>496</v>
      </c>
      <c r="H213" s="140" t="s">
        <v>546</v>
      </c>
      <c r="I213" s="140" t="s">
        <v>309</v>
      </c>
      <c r="J213" s="140" t="s">
        <v>543</v>
      </c>
      <c r="K213" s="183" t="s">
        <v>407</v>
      </c>
      <c r="L213" s="205" t="s">
        <v>581</v>
      </c>
      <c r="M213" s="220" t="str">
        <f>IberianPower!$D$18&amp;" at "&amp;IberianPower!$D$31&amp;" for "&amp;IberianPower!$D$28&amp;"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amount of electric power delivered between hours H09 and H24 (inclusive), Monday to Sundayquoted in Portuguese Escudos per Megawatt (1,000,000 watts) hour, where watt is a unit of electrical power equivalent to one joule per second</v>
      </c>
    </row>
    <row r="214" spans="1:13" ht="76.5" x14ac:dyDescent="0.2">
      <c r="A214" s="210" t="s">
        <v>651</v>
      </c>
      <c r="B214" s="167" t="s">
        <v>217</v>
      </c>
      <c r="C214" s="184" t="s">
        <v>519</v>
      </c>
      <c r="D214" s="167" t="s">
        <v>508</v>
      </c>
      <c r="E214" s="167" t="s">
        <v>309</v>
      </c>
      <c r="F214" s="167" t="s">
        <v>309</v>
      </c>
      <c r="G214" s="167" t="s">
        <v>140</v>
      </c>
      <c r="H214" s="167" t="s">
        <v>546</v>
      </c>
      <c r="I214" s="167" t="s">
        <v>309</v>
      </c>
      <c r="J214" s="167" t="s">
        <v>543</v>
      </c>
      <c r="K214" s="184" t="s">
        <v>407</v>
      </c>
      <c r="L214" s="213" t="s">
        <v>581</v>
      </c>
      <c r="M214" s="220" t="str">
        <f>IberianPower!$D$18&amp;" at "&amp;IberianPower!$D$31&amp;" for "&amp;IberianPower!$D$29&amp;"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H09 and H24 (inclusive), Monday to Sundayquoted in Portuguese Escudos per Megawatt (1,000,000 watts) hour, where watt is a unit of electrical power equivalent to one joule per second</v>
      </c>
    </row>
    <row r="215" spans="1:13" ht="63.75" x14ac:dyDescent="0.2">
      <c r="A215" s="209" t="s">
        <v>651</v>
      </c>
      <c r="B215" s="140" t="s">
        <v>217</v>
      </c>
      <c r="C215" s="162" t="s">
        <v>519</v>
      </c>
      <c r="D215" s="140" t="s">
        <v>508</v>
      </c>
      <c r="E215" s="140" t="s">
        <v>309</v>
      </c>
      <c r="F215" s="140" t="s">
        <v>309</v>
      </c>
      <c r="G215" s="140" t="s">
        <v>476</v>
      </c>
      <c r="H215" s="140" t="s">
        <v>546</v>
      </c>
      <c r="I215" s="140" t="s">
        <v>309</v>
      </c>
      <c r="J215" s="140" t="s">
        <v>544</v>
      </c>
      <c r="K215" s="183" t="s">
        <v>407</v>
      </c>
      <c r="L215" s="205" t="s">
        <v>581</v>
      </c>
      <c r="M215" s="220" t="str">
        <f>IberianPower!$D$18&amp;" at "&amp;IberianPower!$D$31&amp;" for "&amp;IberianPower!$D$24&amp;"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amount of electric power delivered between hours H01 and H08 (inclusive), Monday to Sundayquoted in Portuguese Escudos per Megawatt (1,000,000 watts) hour, where watt is a unit of electrical power equivalent to one joule per second</v>
      </c>
    </row>
    <row r="216" spans="1:13" ht="63.75" x14ac:dyDescent="0.2">
      <c r="A216" s="209" t="s">
        <v>651</v>
      </c>
      <c r="B216" s="140" t="s">
        <v>217</v>
      </c>
      <c r="C216" s="162" t="s">
        <v>519</v>
      </c>
      <c r="D216" s="140" t="s">
        <v>508</v>
      </c>
      <c r="E216" s="140" t="s">
        <v>309</v>
      </c>
      <c r="F216" s="140" t="s">
        <v>309</v>
      </c>
      <c r="G216" s="140" t="s">
        <v>489</v>
      </c>
      <c r="H216" s="140" t="s">
        <v>546</v>
      </c>
      <c r="I216" s="140" t="s">
        <v>309</v>
      </c>
      <c r="J216" s="140" t="s">
        <v>544</v>
      </c>
      <c r="K216" s="183" t="s">
        <v>407</v>
      </c>
      <c r="L216" s="205" t="s">
        <v>581</v>
      </c>
      <c r="M216" s="220" t="str">
        <f>IberianPower!$D$18&amp;" at "&amp;IberianPower!$D$31&amp;" for "&amp;IberianPower!$D$25&amp;"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amount of electric power delivered between hours H01 and H08 (inclusive), Monday to Sundayquoted in Portuguese Escudos per Megawatt (1,000,000 watts) hour, where watt is a unit of electrical power equivalent to one joule per second</v>
      </c>
    </row>
    <row r="217" spans="1:13" ht="63.75" x14ac:dyDescent="0.2">
      <c r="A217" s="209" t="s">
        <v>651</v>
      </c>
      <c r="B217" s="140" t="s">
        <v>217</v>
      </c>
      <c r="C217" s="162" t="s">
        <v>519</v>
      </c>
      <c r="D217" s="140" t="s">
        <v>508</v>
      </c>
      <c r="E217" s="140" t="s">
        <v>309</v>
      </c>
      <c r="F217" s="140" t="s">
        <v>309</v>
      </c>
      <c r="G217" s="140" t="s">
        <v>495</v>
      </c>
      <c r="H217" s="140" t="s">
        <v>546</v>
      </c>
      <c r="I217" s="140" t="s">
        <v>309</v>
      </c>
      <c r="J217" s="140" t="s">
        <v>544</v>
      </c>
      <c r="K217" s="183" t="s">
        <v>407</v>
      </c>
      <c r="L217" s="205" t="s">
        <v>581</v>
      </c>
      <c r="M217" s="220" t="str">
        <f>IberianPower!$D$18&amp;" at "&amp;IberianPower!$D$31&amp;" for "&amp;IberianPower!$D$26&amp;"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amount of electric power delivered between hours H01 and H08 (inclusive), Monday to Sundayquoted in Portuguese Escudos per Megawatt (1,000,000 watts) hour, where watt is a unit of electrical power equivalent to one joule per second</v>
      </c>
    </row>
    <row r="218" spans="1:13" ht="63.75" x14ac:dyDescent="0.2">
      <c r="A218" s="209" t="s">
        <v>651</v>
      </c>
      <c r="B218" s="140" t="s">
        <v>217</v>
      </c>
      <c r="C218" s="162" t="s">
        <v>519</v>
      </c>
      <c r="D218" s="140" t="s">
        <v>508</v>
      </c>
      <c r="E218" s="140" t="s">
        <v>309</v>
      </c>
      <c r="F218" s="140" t="s">
        <v>309</v>
      </c>
      <c r="G218" s="140" t="s">
        <v>494</v>
      </c>
      <c r="H218" s="140" t="s">
        <v>546</v>
      </c>
      <c r="I218" s="140" t="s">
        <v>309</v>
      </c>
      <c r="J218" s="140" t="s">
        <v>544</v>
      </c>
      <c r="K218" s="183" t="s">
        <v>407</v>
      </c>
      <c r="L218" s="205" t="s">
        <v>581</v>
      </c>
      <c r="M218" s="220" t="str">
        <f>IberianPower!$D$18&amp;" at "&amp;IberianPower!$D$31&amp;" for "&amp;IberianPower!$D$27&amp;"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amount of electric power delivered between hours H01 and H08 (inclusive), Monday to Sundayquoted in Portuguese Escudos per Megawatt (1,000,000 watts) hour, where watt is a unit of electrical power equivalent to one joule per second</v>
      </c>
    </row>
    <row r="219" spans="1:13" ht="63.75" x14ac:dyDescent="0.2">
      <c r="A219" s="209" t="s">
        <v>651</v>
      </c>
      <c r="B219" s="140" t="s">
        <v>217</v>
      </c>
      <c r="C219" s="162" t="s">
        <v>519</v>
      </c>
      <c r="D219" s="140" t="s">
        <v>508</v>
      </c>
      <c r="E219" s="140" t="s">
        <v>309</v>
      </c>
      <c r="F219" s="140" t="s">
        <v>309</v>
      </c>
      <c r="G219" s="140" t="s">
        <v>496</v>
      </c>
      <c r="H219" s="140" t="s">
        <v>546</v>
      </c>
      <c r="I219" s="140" t="s">
        <v>309</v>
      </c>
      <c r="J219" s="140" t="s">
        <v>544</v>
      </c>
      <c r="K219" s="183" t="s">
        <v>407</v>
      </c>
      <c r="L219" s="205" t="s">
        <v>581</v>
      </c>
      <c r="M219" s="220" t="str">
        <f>IberianPower!$D$18&amp;" at "&amp;IberianPower!$D$31&amp;" for "&amp;IberianPower!$D$28&amp;"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amount of electric power delivered between hours H01 and H08 (inclusive), Monday to Sundayquoted in Portuguese Escudos per Megawatt (1,000,000 watts) hour, where watt is a unit of electrical power equivalent to one joule per second</v>
      </c>
    </row>
    <row r="220" spans="1:13" ht="76.5" x14ac:dyDescent="0.2">
      <c r="A220" s="210" t="s">
        <v>651</v>
      </c>
      <c r="B220" s="167" t="s">
        <v>217</v>
      </c>
      <c r="C220" s="184" t="s">
        <v>519</v>
      </c>
      <c r="D220" s="167" t="s">
        <v>508</v>
      </c>
      <c r="E220" s="167" t="s">
        <v>309</v>
      </c>
      <c r="F220" s="167" t="s">
        <v>309</v>
      </c>
      <c r="G220" s="167" t="s">
        <v>140</v>
      </c>
      <c r="H220" s="167" t="s">
        <v>546</v>
      </c>
      <c r="I220" s="167" t="s">
        <v>309</v>
      </c>
      <c r="J220" s="167" t="s">
        <v>544</v>
      </c>
      <c r="K220" s="184" t="s">
        <v>407</v>
      </c>
      <c r="L220" s="213" t="s">
        <v>581</v>
      </c>
      <c r="M220" s="220" t="str">
        <f>IberianPower!$D$18&amp;" at "&amp;IberianPower!$D$31&amp;" for "&amp;IberianPower!$D$29&amp;"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H01 and H08 (inclusive), Monday to Sundayquoted in Portuguese Escudos per Megawatt (1,000,000 watts) hour, where watt is a unit of electrical power equivalent to one joule per second</v>
      </c>
    </row>
    <row r="221" spans="1:13" ht="63.75" x14ac:dyDescent="0.2">
      <c r="A221" s="209" t="s">
        <v>651</v>
      </c>
      <c r="B221" s="140" t="s">
        <v>217</v>
      </c>
      <c r="C221" s="162" t="s">
        <v>519</v>
      </c>
      <c r="D221" s="140" t="s">
        <v>508</v>
      </c>
      <c r="E221" s="140" t="s">
        <v>309</v>
      </c>
      <c r="F221" s="140" t="s">
        <v>309</v>
      </c>
      <c r="G221" s="140" t="s">
        <v>476</v>
      </c>
      <c r="H221" s="140" t="s">
        <v>546</v>
      </c>
      <c r="I221" s="140" t="s">
        <v>309</v>
      </c>
      <c r="J221" s="140" t="s">
        <v>545</v>
      </c>
      <c r="K221" s="183" t="s">
        <v>407</v>
      </c>
      <c r="L221" s="205" t="s">
        <v>581</v>
      </c>
      <c r="M221" s="220" t="str">
        <f>IberianPower!$D$18&amp;" at "&amp;IberianPower!$D$31&amp;" for "&amp;IberianPower!$D$24&amp;"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amount of electric power delivered between hours H09 and H24 (inclusive), Monday to Fridayquoted in Portuguese Escudos per Megawatt (1,000,000 watts) hour, where watt is a unit of electrical power equivalent to one joule per second</v>
      </c>
    </row>
    <row r="222" spans="1:13" ht="63.75" x14ac:dyDescent="0.2">
      <c r="A222" s="209" t="s">
        <v>651</v>
      </c>
      <c r="B222" s="140" t="s">
        <v>217</v>
      </c>
      <c r="C222" s="162" t="s">
        <v>519</v>
      </c>
      <c r="D222" s="140" t="s">
        <v>508</v>
      </c>
      <c r="E222" s="140" t="s">
        <v>309</v>
      </c>
      <c r="F222" s="140" t="s">
        <v>309</v>
      </c>
      <c r="G222" s="140" t="s">
        <v>489</v>
      </c>
      <c r="H222" s="140" t="s">
        <v>546</v>
      </c>
      <c r="I222" s="140" t="s">
        <v>309</v>
      </c>
      <c r="J222" s="140" t="s">
        <v>545</v>
      </c>
      <c r="K222" s="183" t="s">
        <v>407</v>
      </c>
      <c r="L222" s="205" t="s">
        <v>581</v>
      </c>
      <c r="M222" s="220" t="str">
        <f>IberianPower!$D$18&amp;" at "&amp;IberianPower!$D$31&amp;" for "&amp;IberianPower!$D$25&amp;"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amount of electric power delivered between hours H09 and H24 (inclusive), Monday to Fridayquoted in Portuguese Escudos per Megawatt (1,000,000 watts) hour, where watt is a unit of electrical power equivalent to one joule per second</v>
      </c>
    </row>
    <row r="223" spans="1:13" ht="63.75" x14ac:dyDescent="0.2">
      <c r="A223" s="209" t="s">
        <v>651</v>
      </c>
      <c r="B223" s="140" t="s">
        <v>217</v>
      </c>
      <c r="C223" s="162" t="s">
        <v>519</v>
      </c>
      <c r="D223" s="140" t="s">
        <v>508</v>
      </c>
      <c r="E223" s="140" t="s">
        <v>309</v>
      </c>
      <c r="F223" s="140" t="s">
        <v>309</v>
      </c>
      <c r="G223" s="140" t="s">
        <v>495</v>
      </c>
      <c r="H223" s="140" t="s">
        <v>546</v>
      </c>
      <c r="I223" s="140" t="s">
        <v>309</v>
      </c>
      <c r="J223" s="140" t="s">
        <v>545</v>
      </c>
      <c r="K223" s="183" t="s">
        <v>407</v>
      </c>
      <c r="L223" s="205" t="s">
        <v>581</v>
      </c>
      <c r="M223" s="220" t="str">
        <f>IberianPower!$D$18&amp;" at "&amp;IberianPower!$D$31&amp;" for "&amp;IberianPower!$D$26&amp;"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amount of electric power delivered between hours H09 and H24 (inclusive), Monday to Fridayquoted in Portuguese Escudos per Megawatt (1,000,000 watts) hour, where watt is a unit of electrical power equivalent to one joule per second</v>
      </c>
    </row>
    <row r="224" spans="1:13" ht="63.75" x14ac:dyDescent="0.2">
      <c r="A224" s="209" t="s">
        <v>651</v>
      </c>
      <c r="B224" s="140" t="s">
        <v>217</v>
      </c>
      <c r="C224" s="162" t="s">
        <v>519</v>
      </c>
      <c r="D224" s="140" t="s">
        <v>508</v>
      </c>
      <c r="E224" s="140" t="s">
        <v>309</v>
      </c>
      <c r="F224" s="140" t="s">
        <v>309</v>
      </c>
      <c r="G224" s="140" t="s">
        <v>494</v>
      </c>
      <c r="H224" s="140" t="s">
        <v>546</v>
      </c>
      <c r="I224" s="140" t="s">
        <v>309</v>
      </c>
      <c r="J224" s="140" t="s">
        <v>545</v>
      </c>
      <c r="K224" s="183" t="s">
        <v>407</v>
      </c>
      <c r="L224" s="205" t="s">
        <v>581</v>
      </c>
      <c r="M224" s="220" t="str">
        <f>IberianPower!$D$18&amp;" at "&amp;IberianPower!$D$31&amp;" for "&amp;IberianPower!$D$27&amp;"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amount of electric power delivered between hours H09 and H24 (inclusive), Monday to Fridayquoted in Portuguese Escudos per Megawatt (1,000,000 watts) hour, where watt is a unit of electrical power equivalent to one joule per second</v>
      </c>
    </row>
    <row r="225" spans="1:13" ht="63.75" x14ac:dyDescent="0.2">
      <c r="A225" s="209" t="s">
        <v>651</v>
      </c>
      <c r="B225" s="140" t="s">
        <v>217</v>
      </c>
      <c r="C225" s="162" t="s">
        <v>519</v>
      </c>
      <c r="D225" s="140" t="s">
        <v>508</v>
      </c>
      <c r="E225" s="140" t="s">
        <v>309</v>
      </c>
      <c r="F225" s="140" t="s">
        <v>309</v>
      </c>
      <c r="G225" s="140" t="s">
        <v>496</v>
      </c>
      <c r="H225" s="140" t="s">
        <v>546</v>
      </c>
      <c r="I225" s="140" t="s">
        <v>309</v>
      </c>
      <c r="J225" s="140" t="s">
        <v>545</v>
      </c>
      <c r="K225" s="183" t="s">
        <v>407</v>
      </c>
      <c r="L225" s="205" t="s">
        <v>581</v>
      </c>
      <c r="M225" s="220" t="str">
        <f>IberianPower!$D$18&amp;" at "&amp;IberianPower!$D$31&amp;" for "&amp;IberianPower!$D$28&amp;"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amount of electric power delivered between hours H09 and H24 (inclusive), Monday to Fridayquoted in Portuguese Escudos per Megawatt (1,000,000 watts) hour, where watt is a unit of electrical power equivalent to one joule per second</v>
      </c>
    </row>
    <row r="226" spans="1:13" ht="76.5" x14ac:dyDescent="0.2">
      <c r="A226" s="210" t="s">
        <v>651</v>
      </c>
      <c r="B226" s="167" t="s">
        <v>217</v>
      </c>
      <c r="C226" s="184" t="s">
        <v>519</v>
      </c>
      <c r="D226" s="167" t="s">
        <v>508</v>
      </c>
      <c r="E226" s="167" t="s">
        <v>309</v>
      </c>
      <c r="F226" s="167" t="s">
        <v>309</v>
      </c>
      <c r="G226" s="167" t="s">
        <v>140</v>
      </c>
      <c r="H226" s="167" t="s">
        <v>546</v>
      </c>
      <c r="I226" s="167" t="s">
        <v>309</v>
      </c>
      <c r="J226" s="167" t="s">
        <v>545</v>
      </c>
      <c r="K226" s="184" t="s">
        <v>407</v>
      </c>
      <c r="L226" s="213" t="s">
        <v>581</v>
      </c>
      <c r="M226" s="220" t="str">
        <f>IberianPower!$D$18&amp;" at "&amp;IberianPower!$D$31&amp;" for "&amp;IberianPower!$D$29&amp;"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H09 and H24 (inclusive), Monday to Fridayquoted in Portuguese Escudos per Megawatt (1,000,000 watts) hour, where watt is a unit of electrical power equivalent to one joule per second</v>
      </c>
    </row>
    <row r="227" spans="1:13" ht="63.75" x14ac:dyDescent="0.2">
      <c r="A227" s="209" t="s">
        <v>651</v>
      </c>
      <c r="B227" s="140" t="s">
        <v>217</v>
      </c>
      <c r="C227" s="162" t="s">
        <v>519</v>
      </c>
      <c r="D227" s="140" t="s">
        <v>508</v>
      </c>
      <c r="E227" s="140" t="s">
        <v>309</v>
      </c>
      <c r="F227" s="140" t="s">
        <v>309</v>
      </c>
      <c r="G227" s="140" t="s">
        <v>476</v>
      </c>
      <c r="H227" s="140" t="s">
        <v>665</v>
      </c>
      <c r="I227" s="140" t="s">
        <v>309</v>
      </c>
      <c r="J227" s="140" t="s">
        <v>487</v>
      </c>
      <c r="K227" s="183" t="s">
        <v>407</v>
      </c>
      <c r="L227" s="205" t="s">
        <v>581</v>
      </c>
      <c r="M227" s="220" t="str">
        <f>IberianPower!$D$18&amp;" at "&amp;IberianPower!$D$32&amp;" for "&amp;IberianPower!$D$24&amp;"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minimum amount of electric power delivered or required over a given period of time at a steady ratequoted in Portuguese Escudos per Megawatt (1,000,000 watts) hour, where watt is a unit of electrical power equivalent to one joule per second</v>
      </c>
    </row>
    <row r="228" spans="1:13" ht="63.75" x14ac:dyDescent="0.2">
      <c r="A228" s="209" t="s">
        <v>651</v>
      </c>
      <c r="B228" s="140" t="s">
        <v>217</v>
      </c>
      <c r="C228" s="162" t="s">
        <v>519</v>
      </c>
      <c r="D228" s="140" t="s">
        <v>508</v>
      </c>
      <c r="E228" s="140" t="s">
        <v>309</v>
      </c>
      <c r="F228" s="140" t="s">
        <v>309</v>
      </c>
      <c r="G228" s="140" t="s">
        <v>489</v>
      </c>
      <c r="H228" s="140" t="s">
        <v>665</v>
      </c>
      <c r="I228" s="140" t="s">
        <v>309</v>
      </c>
      <c r="J228" s="140" t="s">
        <v>487</v>
      </c>
      <c r="K228" s="183" t="s">
        <v>407</v>
      </c>
      <c r="L228" s="205" t="s">
        <v>581</v>
      </c>
      <c r="M228" s="220" t="str">
        <f>IberianPower!$D$18&amp;" at "&amp;IberianPower!$D$32&amp;" for "&amp;IberianPower!$D$25&amp;"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minimum amount of electric power delivered or required over a given period of time at a steady ratequoted in Portuguese Escudos per Megawatt (1,000,000 watts) hour, where watt is a unit of electrical power equivalent to one joule per second</v>
      </c>
    </row>
    <row r="229" spans="1:13" ht="63.75" x14ac:dyDescent="0.2">
      <c r="A229" s="209" t="s">
        <v>651</v>
      </c>
      <c r="B229" s="140" t="s">
        <v>217</v>
      </c>
      <c r="C229" s="162" t="s">
        <v>519</v>
      </c>
      <c r="D229" s="140" t="s">
        <v>508</v>
      </c>
      <c r="E229" s="140" t="s">
        <v>309</v>
      </c>
      <c r="F229" s="140" t="s">
        <v>309</v>
      </c>
      <c r="G229" s="140" t="s">
        <v>495</v>
      </c>
      <c r="H229" s="140" t="s">
        <v>665</v>
      </c>
      <c r="I229" s="140" t="s">
        <v>309</v>
      </c>
      <c r="J229" s="140" t="s">
        <v>487</v>
      </c>
      <c r="K229" s="183" t="s">
        <v>407</v>
      </c>
      <c r="L229" s="205" t="s">
        <v>581</v>
      </c>
      <c r="M229" s="220" t="str">
        <f>IberianPower!$D$18&amp;" at "&amp;IberianPower!$D$32&amp;" for "&amp;IberianPower!$D$26&amp;"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minimum amount of electric power delivered or required over a given period of time at a steady ratequoted in Portuguese Escudos per Megawatt (1,000,000 watts) hour, where watt is a unit of electrical power equivalent to one joule per second</v>
      </c>
    </row>
    <row r="230" spans="1:13" ht="63.75" x14ac:dyDescent="0.2">
      <c r="A230" s="209" t="s">
        <v>651</v>
      </c>
      <c r="B230" s="140" t="s">
        <v>217</v>
      </c>
      <c r="C230" s="162" t="s">
        <v>519</v>
      </c>
      <c r="D230" s="140" t="s">
        <v>508</v>
      </c>
      <c r="E230" s="140" t="s">
        <v>309</v>
      </c>
      <c r="F230" s="140" t="s">
        <v>309</v>
      </c>
      <c r="G230" s="140" t="s">
        <v>494</v>
      </c>
      <c r="H230" s="140" t="s">
        <v>665</v>
      </c>
      <c r="I230" s="140" t="s">
        <v>309</v>
      </c>
      <c r="J230" s="140" t="s">
        <v>487</v>
      </c>
      <c r="K230" s="183" t="s">
        <v>407</v>
      </c>
      <c r="L230" s="205" t="s">
        <v>581</v>
      </c>
      <c r="M230" s="220" t="str">
        <f>IberianPower!$D$18&amp;" at "&amp;IberianPower!$D$32&amp;" for "&amp;IberianPower!$D$27&amp;"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minimum amount of electric power delivered or required over a given period of time at a steady ratequoted in Portuguese Escudos per Megawatt (1,000,000 watts) hour, where watt is a unit of electrical power equivalent to one joule per second</v>
      </c>
    </row>
    <row r="231" spans="1:13" ht="63.75" x14ac:dyDescent="0.2">
      <c r="A231" s="209" t="s">
        <v>651</v>
      </c>
      <c r="B231" s="140" t="s">
        <v>217</v>
      </c>
      <c r="C231" s="162" t="s">
        <v>519</v>
      </c>
      <c r="D231" s="140" t="s">
        <v>508</v>
      </c>
      <c r="E231" s="140" t="s">
        <v>309</v>
      </c>
      <c r="F231" s="140" t="s">
        <v>309</v>
      </c>
      <c r="G231" s="140" t="s">
        <v>496</v>
      </c>
      <c r="H231" s="140" t="s">
        <v>665</v>
      </c>
      <c r="I231" s="140" t="s">
        <v>309</v>
      </c>
      <c r="J231" s="140" t="s">
        <v>487</v>
      </c>
      <c r="K231" s="183" t="s">
        <v>407</v>
      </c>
      <c r="L231" s="205" t="s">
        <v>581</v>
      </c>
      <c r="M231" s="220" t="str">
        <f>IberianPower!$D$18&amp;" at "&amp;IberianPower!$D$32&amp;" for "&amp;IberianPower!$D$28&amp;"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minimum amount of electric power delivered or required over a given period of time at a steady ratequoted in Portuguese Escudos per Megawatt (1,000,000 watts) hour, where watt is a unit of electrical power equivalent to one joule per second</v>
      </c>
    </row>
    <row r="232" spans="1:13" ht="76.5" x14ac:dyDescent="0.2">
      <c r="A232" s="210" t="s">
        <v>651</v>
      </c>
      <c r="B232" s="167" t="s">
        <v>217</v>
      </c>
      <c r="C232" s="184" t="s">
        <v>519</v>
      </c>
      <c r="D232" s="167" t="s">
        <v>508</v>
      </c>
      <c r="E232" s="167" t="s">
        <v>309</v>
      </c>
      <c r="F232" s="167" t="s">
        <v>309</v>
      </c>
      <c r="G232" s="167" t="s">
        <v>140</v>
      </c>
      <c r="H232" s="167" t="s">
        <v>665</v>
      </c>
      <c r="I232" s="167" t="s">
        <v>309</v>
      </c>
      <c r="J232" s="167" t="s">
        <v>487</v>
      </c>
      <c r="K232" s="184" t="s">
        <v>407</v>
      </c>
      <c r="L232" s="213" t="s">
        <v>581</v>
      </c>
      <c r="M232" s="220" t="str">
        <f>IberianPower!$D$18&amp;" at "&amp;IberianPower!$D$32&amp;" for "&amp;IberianPower!$D$29&amp;"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minimum amount of electric power delivered or required over a given period of time at a steady ratequoted in Portuguese Escudos per Megawatt (1,000,000 watts) hour, where watt is a unit of electrical power equivalent to one joule per second</v>
      </c>
    </row>
    <row r="233" spans="1:13" ht="63.75" x14ac:dyDescent="0.2">
      <c r="A233" s="209" t="s">
        <v>651</v>
      </c>
      <c r="B233" s="140" t="s">
        <v>217</v>
      </c>
      <c r="C233" s="162" t="s">
        <v>519</v>
      </c>
      <c r="D233" s="140" t="s">
        <v>508</v>
      </c>
      <c r="E233" s="140" t="s">
        <v>309</v>
      </c>
      <c r="F233" s="140" t="s">
        <v>309</v>
      </c>
      <c r="G233" s="140" t="s">
        <v>476</v>
      </c>
      <c r="H233" s="140" t="s">
        <v>665</v>
      </c>
      <c r="I233" s="140" t="s">
        <v>309</v>
      </c>
      <c r="J233" s="140" t="s">
        <v>543</v>
      </c>
      <c r="K233" s="183" t="s">
        <v>407</v>
      </c>
      <c r="L233" s="205" t="s">
        <v>581</v>
      </c>
      <c r="M233" s="220" t="str">
        <f>IberianPower!$D$18&amp;" at "&amp;IberianPower!$D$32&amp;" for "&amp;IberianPower!$D$24&amp;"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amount of electric power delivered between hours H09 and H24 (inclusive), Monday to Sundayquoted in Portuguese Escudos per Megawatt (1,000,000 watts) hour, where watt is a unit of electrical power equivalent to one joule per second</v>
      </c>
    </row>
    <row r="234" spans="1:13" ht="63.75" x14ac:dyDescent="0.2">
      <c r="A234" s="209" t="s">
        <v>651</v>
      </c>
      <c r="B234" s="140" t="s">
        <v>217</v>
      </c>
      <c r="C234" s="162" t="s">
        <v>519</v>
      </c>
      <c r="D234" s="140" t="s">
        <v>508</v>
      </c>
      <c r="E234" s="140" t="s">
        <v>309</v>
      </c>
      <c r="F234" s="140" t="s">
        <v>309</v>
      </c>
      <c r="G234" s="140" t="s">
        <v>489</v>
      </c>
      <c r="H234" s="140" t="s">
        <v>665</v>
      </c>
      <c r="I234" s="140" t="s">
        <v>309</v>
      </c>
      <c r="J234" s="140" t="s">
        <v>543</v>
      </c>
      <c r="K234" s="183" t="s">
        <v>407</v>
      </c>
      <c r="L234" s="205" t="s">
        <v>581</v>
      </c>
      <c r="M234" s="220" t="str">
        <f>IberianPower!$D$18&amp;" at "&amp;IberianPower!$D$32&amp;" for "&amp;IberianPower!$D$25&amp;"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amount of electric power delivered between hours H09 and H24 (inclusive), Monday to Sundayquoted in Portuguese Escudos per Megawatt (1,000,000 watts) hour, where watt is a unit of electrical power equivalent to one joule per second</v>
      </c>
    </row>
    <row r="235" spans="1:13" ht="63.75" x14ac:dyDescent="0.2">
      <c r="A235" s="209" t="s">
        <v>651</v>
      </c>
      <c r="B235" s="140" t="s">
        <v>217</v>
      </c>
      <c r="C235" s="162" t="s">
        <v>519</v>
      </c>
      <c r="D235" s="140" t="s">
        <v>508</v>
      </c>
      <c r="E235" s="140" t="s">
        <v>309</v>
      </c>
      <c r="F235" s="140" t="s">
        <v>309</v>
      </c>
      <c r="G235" s="140" t="s">
        <v>495</v>
      </c>
      <c r="H235" s="140" t="s">
        <v>665</v>
      </c>
      <c r="I235" s="140" t="s">
        <v>309</v>
      </c>
      <c r="J235" s="140" t="s">
        <v>543</v>
      </c>
      <c r="K235" s="183" t="s">
        <v>407</v>
      </c>
      <c r="L235" s="205" t="s">
        <v>581</v>
      </c>
      <c r="M235" s="220" t="str">
        <f>IberianPower!$D$18&amp;" at "&amp;IberianPower!$D$32&amp;" for "&amp;IberianPower!$D$26&amp;"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amount of electric power delivered between hours H09 and H24 (inclusive), Monday to Sundayquoted in Portuguese Escudos per Megawatt (1,000,000 watts) hour, where watt is a unit of electrical power equivalent to one joule per second</v>
      </c>
    </row>
    <row r="236" spans="1:13" ht="63.75" x14ac:dyDescent="0.2">
      <c r="A236" s="209" t="s">
        <v>651</v>
      </c>
      <c r="B236" s="140" t="s">
        <v>217</v>
      </c>
      <c r="C236" s="162" t="s">
        <v>519</v>
      </c>
      <c r="D236" s="140" t="s">
        <v>508</v>
      </c>
      <c r="E236" s="140" t="s">
        <v>309</v>
      </c>
      <c r="F236" s="140" t="s">
        <v>309</v>
      </c>
      <c r="G236" s="140" t="s">
        <v>494</v>
      </c>
      <c r="H236" s="140" t="s">
        <v>665</v>
      </c>
      <c r="I236" s="140" t="s">
        <v>309</v>
      </c>
      <c r="J236" s="140" t="s">
        <v>543</v>
      </c>
      <c r="K236" s="183" t="s">
        <v>407</v>
      </c>
      <c r="L236" s="205" t="s">
        <v>581</v>
      </c>
      <c r="M236" s="220" t="str">
        <f>IberianPower!$D$18&amp;" at "&amp;IberianPower!$D$32&amp;" for "&amp;IberianPower!$D$27&amp;"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amount of electric power delivered between hours H09 and H24 (inclusive), Monday to Sundayquoted in Portuguese Escudos per Megawatt (1,000,000 watts) hour, where watt is a unit of electrical power equivalent to one joule per second</v>
      </c>
    </row>
    <row r="237" spans="1:13" ht="63.75" x14ac:dyDescent="0.2">
      <c r="A237" s="209" t="s">
        <v>651</v>
      </c>
      <c r="B237" s="140" t="s">
        <v>217</v>
      </c>
      <c r="C237" s="162" t="s">
        <v>519</v>
      </c>
      <c r="D237" s="140" t="s">
        <v>508</v>
      </c>
      <c r="E237" s="140" t="s">
        <v>309</v>
      </c>
      <c r="F237" s="140" t="s">
        <v>309</v>
      </c>
      <c r="G237" s="140" t="s">
        <v>496</v>
      </c>
      <c r="H237" s="140" t="s">
        <v>665</v>
      </c>
      <c r="I237" s="140" t="s">
        <v>309</v>
      </c>
      <c r="J237" s="140" t="s">
        <v>543</v>
      </c>
      <c r="K237" s="183" t="s">
        <v>407</v>
      </c>
      <c r="L237" s="205" t="s">
        <v>581</v>
      </c>
      <c r="M237" s="220" t="str">
        <f>IberianPower!$D$18&amp;" at "&amp;IberianPower!$D$32&amp;" for "&amp;IberianPower!$D$28&amp;"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amount of electric power delivered between hours H09 and H24 (inclusive), Monday to Sundayquoted in Portuguese Escudos per Megawatt (1,000,000 watts) hour, where watt is a unit of electrical power equivalent to one joule per second</v>
      </c>
    </row>
    <row r="238" spans="1:13" ht="76.5" x14ac:dyDescent="0.2">
      <c r="A238" s="210" t="s">
        <v>651</v>
      </c>
      <c r="B238" s="167" t="s">
        <v>217</v>
      </c>
      <c r="C238" s="184" t="s">
        <v>519</v>
      </c>
      <c r="D238" s="167" t="s">
        <v>508</v>
      </c>
      <c r="E238" s="167" t="s">
        <v>309</v>
      </c>
      <c r="F238" s="167" t="s">
        <v>309</v>
      </c>
      <c r="G238" s="167" t="s">
        <v>140</v>
      </c>
      <c r="H238" s="167" t="s">
        <v>665</v>
      </c>
      <c r="I238" s="167" t="s">
        <v>309</v>
      </c>
      <c r="J238" s="167" t="s">
        <v>543</v>
      </c>
      <c r="K238" s="184" t="s">
        <v>407</v>
      </c>
      <c r="L238" s="213" t="s">
        <v>581</v>
      </c>
      <c r="M238" s="220" t="str">
        <f>IberianPower!$D$18&amp;" at "&amp;IberianPower!$D$32&amp;" for "&amp;IberianPower!$D$29&amp;"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H09 and H24 (inclusive), Monday to Sundayquoted in Portuguese Escudos per Megawatt (1,000,000 watts) hour, where watt is a unit of electrical power equivalent to one joule per second</v>
      </c>
    </row>
    <row r="239" spans="1:13" ht="63.75" x14ac:dyDescent="0.2">
      <c r="A239" s="209" t="s">
        <v>651</v>
      </c>
      <c r="B239" s="140" t="s">
        <v>217</v>
      </c>
      <c r="C239" s="162" t="s">
        <v>519</v>
      </c>
      <c r="D239" s="140" t="s">
        <v>508</v>
      </c>
      <c r="E239" s="140" t="s">
        <v>309</v>
      </c>
      <c r="F239" s="140" t="s">
        <v>309</v>
      </c>
      <c r="G239" s="140" t="s">
        <v>476</v>
      </c>
      <c r="H239" s="140" t="s">
        <v>665</v>
      </c>
      <c r="I239" s="140" t="s">
        <v>309</v>
      </c>
      <c r="J239" s="140" t="s">
        <v>544</v>
      </c>
      <c r="K239" s="183" t="s">
        <v>407</v>
      </c>
      <c r="L239" s="205" t="s">
        <v>581</v>
      </c>
      <c r="M239" s="220" t="str">
        <f>IberianPower!$D$18&amp;" at "&amp;IberianPower!$D$32&amp;" for "&amp;IberianPower!$D$24&amp;"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amount of electric power delivered between hours H01 and H08 (inclusive), Monday to Sundayquoted in Portuguese Escudos per Megawatt (1,000,000 watts) hour, where watt is a unit of electrical power equivalent to one joule per second</v>
      </c>
    </row>
    <row r="240" spans="1:13" ht="63.75" x14ac:dyDescent="0.2">
      <c r="A240" s="209" t="s">
        <v>651</v>
      </c>
      <c r="B240" s="140" t="s">
        <v>217</v>
      </c>
      <c r="C240" s="162" t="s">
        <v>519</v>
      </c>
      <c r="D240" s="140" t="s">
        <v>508</v>
      </c>
      <c r="E240" s="140" t="s">
        <v>309</v>
      </c>
      <c r="F240" s="140" t="s">
        <v>309</v>
      </c>
      <c r="G240" s="140" t="s">
        <v>489</v>
      </c>
      <c r="H240" s="140" t="s">
        <v>665</v>
      </c>
      <c r="I240" s="140" t="s">
        <v>309</v>
      </c>
      <c r="J240" s="140" t="s">
        <v>544</v>
      </c>
      <c r="K240" s="183" t="s">
        <v>407</v>
      </c>
      <c r="L240" s="205" t="s">
        <v>581</v>
      </c>
      <c r="M240" s="220" t="str">
        <f>IberianPower!$D$18&amp;" at "&amp;IberianPower!$D$32&amp;" for "&amp;IberianPower!$D$25&amp;"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amount of electric power delivered between hours H01 and H08 (inclusive), Monday to Sundayquoted in Portuguese Escudos per Megawatt (1,000,000 watts) hour, where watt is a unit of electrical power equivalent to one joule per second</v>
      </c>
    </row>
    <row r="241" spans="1:13" ht="63.75" x14ac:dyDescent="0.2">
      <c r="A241" s="209" t="s">
        <v>651</v>
      </c>
      <c r="B241" s="140" t="s">
        <v>217</v>
      </c>
      <c r="C241" s="162" t="s">
        <v>519</v>
      </c>
      <c r="D241" s="140" t="s">
        <v>508</v>
      </c>
      <c r="E241" s="140" t="s">
        <v>309</v>
      </c>
      <c r="F241" s="140" t="s">
        <v>309</v>
      </c>
      <c r="G241" s="140" t="s">
        <v>495</v>
      </c>
      <c r="H241" s="140" t="s">
        <v>665</v>
      </c>
      <c r="I241" s="140" t="s">
        <v>309</v>
      </c>
      <c r="J241" s="140" t="s">
        <v>544</v>
      </c>
      <c r="K241" s="183" t="s">
        <v>407</v>
      </c>
      <c r="L241" s="205" t="s">
        <v>581</v>
      </c>
      <c r="M241" s="220" t="str">
        <f>IberianPower!$D$18&amp;" at "&amp;IberianPower!$D$32&amp;" for "&amp;IberianPower!$D$26&amp;"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amount of electric power delivered between hours H01 and H08 (inclusive), Monday to Sundayquoted in Portuguese Escudos per Megawatt (1,000,000 watts) hour, where watt is a unit of electrical power equivalent to one joule per second</v>
      </c>
    </row>
    <row r="242" spans="1:13" ht="63.75" x14ac:dyDescent="0.2">
      <c r="A242" s="209" t="s">
        <v>651</v>
      </c>
      <c r="B242" s="140" t="s">
        <v>217</v>
      </c>
      <c r="C242" s="162" t="s">
        <v>519</v>
      </c>
      <c r="D242" s="140" t="s">
        <v>508</v>
      </c>
      <c r="E242" s="140" t="s">
        <v>309</v>
      </c>
      <c r="F242" s="140" t="s">
        <v>309</v>
      </c>
      <c r="G242" s="140" t="s">
        <v>494</v>
      </c>
      <c r="H242" s="140" t="s">
        <v>665</v>
      </c>
      <c r="I242" s="140" t="s">
        <v>309</v>
      </c>
      <c r="J242" s="140" t="s">
        <v>544</v>
      </c>
      <c r="K242" s="183" t="s">
        <v>407</v>
      </c>
      <c r="L242" s="205" t="s">
        <v>581</v>
      </c>
      <c r="M242" s="220" t="str">
        <f>IberianPower!$D$18&amp;" at "&amp;IberianPower!$D$32&amp;" for "&amp;IberianPower!$D$27&amp;"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amount of electric power delivered between hours H01 and H08 (inclusive), Monday to Sundayquoted in Portuguese Escudos per Megawatt (1,000,000 watts) hour, where watt is a unit of electrical power equivalent to one joule per second</v>
      </c>
    </row>
    <row r="243" spans="1:13" ht="63.75" x14ac:dyDescent="0.2">
      <c r="A243" s="209" t="s">
        <v>651</v>
      </c>
      <c r="B243" s="140" t="s">
        <v>217</v>
      </c>
      <c r="C243" s="162" t="s">
        <v>519</v>
      </c>
      <c r="D243" s="140" t="s">
        <v>508</v>
      </c>
      <c r="E243" s="140" t="s">
        <v>309</v>
      </c>
      <c r="F243" s="140" t="s">
        <v>309</v>
      </c>
      <c r="G243" s="140" t="s">
        <v>496</v>
      </c>
      <c r="H243" s="140" t="s">
        <v>665</v>
      </c>
      <c r="I243" s="140" t="s">
        <v>309</v>
      </c>
      <c r="J243" s="140" t="s">
        <v>544</v>
      </c>
      <c r="K243" s="183" t="s">
        <v>407</v>
      </c>
      <c r="L243" s="205" t="s">
        <v>581</v>
      </c>
      <c r="M243" s="220" t="str">
        <f>IberianPower!$D$18&amp;" at "&amp;IberianPower!$D$32&amp;" for "&amp;IberianPower!$D$28&amp;"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amount of electric power delivered between hours H01 and H08 (inclusive), Monday to Sundayquoted in Portuguese Escudos per Megawatt (1,000,000 watts) hour, where watt is a unit of electrical power equivalent to one joule per second</v>
      </c>
    </row>
    <row r="244" spans="1:13" ht="76.5" x14ac:dyDescent="0.2">
      <c r="A244" s="210" t="s">
        <v>651</v>
      </c>
      <c r="B244" s="167" t="s">
        <v>217</v>
      </c>
      <c r="C244" s="184" t="s">
        <v>519</v>
      </c>
      <c r="D244" s="167" t="s">
        <v>508</v>
      </c>
      <c r="E244" s="167" t="s">
        <v>309</v>
      </c>
      <c r="F244" s="167" t="s">
        <v>309</v>
      </c>
      <c r="G244" s="167" t="s">
        <v>140</v>
      </c>
      <c r="H244" s="167" t="s">
        <v>665</v>
      </c>
      <c r="I244" s="167" t="s">
        <v>309</v>
      </c>
      <c r="J244" s="167" t="s">
        <v>544</v>
      </c>
      <c r="K244" s="184" t="s">
        <v>407</v>
      </c>
      <c r="L244" s="213" t="s">
        <v>581</v>
      </c>
      <c r="M244" s="220" t="str">
        <f>IberianPower!$D$18&amp;" at "&amp;IberianPower!$D$32&amp;" for "&amp;IberianPower!$D$29&amp;"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H01 and H08 (inclusive), Monday to Sundayquoted in Portuguese Escudos per Megawatt (1,000,000 watts) hour, where watt is a unit of electrical power equivalent to one joule per second</v>
      </c>
    </row>
    <row r="245" spans="1:13" ht="63.75" x14ac:dyDescent="0.2">
      <c r="A245" s="209" t="s">
        <v>651</v>
      </c>
      <c r="B245" s="140" t="s">
        <v>217</v>
      </c>
      <c r="C245" s="162" t="s">
        <v>519</v>
      </c>
      <c r="D245" s="140" t="s">
        <v>508</v>
      </c>
      <c r="E245" s="140" t="s">
        <v>309</v>
      </c>
      <c r="F245" s="140" t="s">
        <v>309</v>
      </c>
      <c r="G245" s="140" t="s">
        <v>476</v>
      </c>
      <c r="H245" s="140" t="s">
        <v>665</v>
      </c>
      <c r="I245" s="140" t="s">
        <v>309</v>
      </c>
      <c r="J245" s="140" t="s">
        <v>545</v>
      </c>
      <c r="K245" s="183" t="s">
        <v>407</v>
      </c>
      <c r="L245" s="205" t="s">
        <v>581</v>
      </c>
      <c r="M245" s="220" t="str">
        <f>IberianPower!$D$18&amp;" at "&amp;IberianPower!$D$32&amp;" for "&amp;IberianPower!$D$24&amp;"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amount of electric power delivered between hours H09 and H24 (inclusive), Monday to Fridayquoted in Portuguese Escudos per Megawatt (1,000,000 watts) hour, where watt is a unit of electrical power equivalent to one joule per second</v>
      </c>
    </row>
    <row r="246" spans="1:13" ht="63.75" x14ac:dyDescent="0.2">
      <c r="A246" s="209" t="s">
        <v>651</v>
      </c>
      <c r="B246" s="140" t="s">
        <v>217</v>
      </c>
      <c r="C246" s="162" t="s">
        <v>519</v>
      </c>
      <c r="D246" s="140" t="s">
        <v>508</v>
      </c>
      <c r="E246" s="140" t="s">
        <v>309</v>
      </c>
      <c r="F246" s="140" t="s">
        <v>309</v>
      </c>
      <c r="G246" s="140" t="s">
        <v>489</v>
      </c>
      <c r="H246" s="140" t="s">
        <v>665</v>
      </c>
      <c r="I246" s="140" t="s">
        <v>309</v>
      </c>
      <c r="J246" s="140" t="s">
        <v>545</v>
      </c>
      <c r="K246" s="183" t="s">
        <v>407</v>
      </c>
      <c r="L246" s="205" t="s">
        <v>581</v>
      </c>
      <c r="M246" s="220" t="str">
        <f>IberianPower!$D$18&amp;" at "&amp;IberianPower!$D$32&amp;" for "&amp;IberianPower!$D$25&amp;"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amount of electric power delivered between hours H09 and H24 (inclusive), Monday to Fridayquoted in Portuguese Escudos per Megawatt (1,000,000 watts) hour, where watt is a unit of electrical power equivalent to one joule per second</v>
      </c>
    </row>
    <row r="247" spans="1:13" ht="63.75" x14ac:dyDescent="0.2">
      <c r="A247" s="209" t="s">
        <v>651</v>
      </c>
      <c r="B247" s="140" t="s">
        <v>217</v>
      </c>
      <c r="C247" s="162" t="s">
        <v>519</v>
      </c>
      <c r="D247" s="140" t="s">
        <v>508</v>
      </c>
      <c r="E247" s="140" t="s">
        <v>309</v>
      </c>
      <c r="F247" s="140" t="s">
        <v>309</v>
      </c>
      <c r="G247" s="140" t="s">
        <v>495</v>
      </c>
      <c r="H247" s="140" t="s">
        <v>665</v>
      </c>
      <c r="I247" s="140" t="s">
        <v>309</v>
      </c>
      <c r="J247" s="140" t="s">
        <v>545</v>
      </c>
      <c r="K247" s="183" t="s">
        <v>407</v>
      </c>
      <c r="L247" s="205" t="s">
        <v>581</v>
      </c>
      <c r="M247" s="220" t="str">
        <f>IberianPower!$D$18&amp;" at "&amp;IberianPower!$D$32&amp;" for "&amp;IberianPower!$D$26&amp;"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amount of electric power delivered between hours H09 and H24 (inclusive), Monday to Fridayquoted in Portuguese Escudos per Megawatt (1,000,000 watts) hour, where watt is a unit of electrical power equivalent to one joule per second</v>
      </c>
    </row>
    <row r="248" spans="1:13" ht="63.75" x14ac:dyDescent="0.2">
      <c r="A248" s="209" t="s">
        <v>651</v>
      </c>
      <c r="B248" s="140" t="s">
        <v>217</v>
      </c>
      <c r="C248" s="162" t="s">
        <v>519</v>
      </c>
      <c r="D248" s="140" t="s">
        <v>508</v>
      </c>
      <c r="E248" s="140" t="s">
        <v>309</v>
      </c>
      <c r="F248" s="140" t="s">
        <v>309</v>
      </c>
      <c r="G248" s="140" t="s">
        <v>494</v>
      </c>
      <c r="H248" s="140" t="s">
        <v>665</v>
      </c>
      <c r="I248" s="140" t="s">
        <v>309</v>
      </c>
      <c r="J248" s="140" t="s">
        <v>545</v>
      </c>
      <c r="K248" s="183" t="s">
        <v>407</v>
      </c>
      <c r="L248" s="205" t="s">
        <v>581</v>
      </c>
      <c r="M248" s="220" t="str">
        <f>IberianPower!$D$18&amp;" at "&amp;IberianPower!$D$32&amp;" for "&amp;IberianPower!$D$27&amp;"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amount of electric power delivered between hours H09 and H24 (inclusive), Monday to Fridayquoted in Portuguese Escudos per Megawatt (1,000,000 watts) hour, where watt is a unit of electrical power equivalent to one joule per second</v>
      </c>
    </row>
    <row r="249" spans="1:13" ht="63.75" x14ac:dyDescent="0.2">
      <c r="A249" s="209" t="s">
        <v>651</v>
      </c>
      <c r="B249" s="140" t="s">
        <v>217</v>
      </c>
      <c r="C249" s="162" t="s">
        <v>519</v>
      </c>
      <c r="D249" s="140" t="s">
        <v>508</v>
      </c>
      <c r="E249" s="140" t="s">
        <v>309</v>
      </c>
      <c r="F249" s="140" t="s">
        <v>309</v>
      </c>
      <c r="G249" s="140" t="s">
        <v>496</v>
      </c>
      <c r="H249" s="140" t="s">
        <v>665</v>
      </c>
      <c r="I249" s="140" t="s">
        <v>309</v>
      </c>
      <c r="J249" s="140" t="s">
        <v>545</v>
      </c>
      <c r="K249" s="183" t="s">
        <v>407</v>
      </c>
      <c r="L249" s="205" t="s">
        <v>581</v>
      </c>
      <c r="M249" s="220" t="str">
        <f>IberianPower!$D$18&amp;" at "&amp;IberianPower!$D$32&amp;" for "&amp;IberianPower!$D$28&amp;"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amount of electric power delivered between hours H09 and H24 (inclusive), Monday to Fridayquoted in Portuguese Escudos per Megawatt (1,000,000 watts) hour, where watt is a unit of electrical power equivalent to one joule per second</v>
      </c>
    </row>
    <row r="250" spans="1:13" ht="76.5" x14ac:dyDescent="0.2">
      <c r="A250" s="210" t="s">
        <v>651</v>
      </c>
      <c r="B250" s="167" t="s">
        <v>217</v>
      </c>
      <c r="C250" s="184" t="s">
        <v>519</v>
      </c>
      <c r="D250" s="167" t="s">
        <v>508</v>
      </c>
      <c r="E250" s="167" t="s">
        <v>309</v>
      </c>
      <c r="F250" s="167" t="s">
        <v>309</v>
      </c>
      <c r="G250" s="167" t="s">
        <v>140</v>
      </c>
      <c r="H250" s="167" t="s">
        <v>665</v>
      </c>
      <c r="I250" s="167" t="s">
        <v>309</v>
      </c>
      <c r="J250" s="167" t="s">
        <v>545</v>
      </c>
      <c r="K250" s="184" t="s">
        <v>407</v>
      </c>
      <c r="L250" s="213" t="s">
        <v>581</v>
      </c>
      <c r="M250" s="220" t="str">
        <f>IberianPower!$D$18&amp;" at "&amp;IberianPower!$D$32&amp;" for "&amp;IberianPower!$D$29&amp;"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H09 and H24 (inclusive), Monday to Fridayquoted in Portuguese Escudos per Megawatt (1,000,000 watts) hour, where watt is a unit of electrical power equivalent to one joule per second</v>
      </c>
    </row>
    <row r="251" spans="1:13" ht="63.75" x14ac:dyDescent="0.2">
      <c r="A251" s="209" t="s">
        <v>651</v>
      </c>
      <c r="B251" s="140" t="s">
        <v>217</v>
      </c>
      <c r="C251" s="162" t="s">
        <v>519</v>
      </c>
      <c r="D251" s="140" t="s">
        <v>508</v>
      </c>
      <c r="E251" s="140" t="s">
        <v>309</v>
      </c>
      <c r="F251" s="140" t="s">
        <v>309</v>
      </c>
      <c r="G251" s="140" t="s">
        <v>476</v>
      </c>
      <c r="H251" s="140" t="s">
        <v>550</v>
      </c>
      <c r="I251" s="140" t="s">
        <v>309</v>
      </c>
      <c r="J251" s="140" t="s">
        <v>487</v>
      </c>
      <c r="K251" s="183" t="s">
        <v>407</v>
      </c>
      <c r="L251" s="205" t="s">
        <v>581</v>
      </c>
      <c r="M251" s="220" t="str">
        <f>IberianPower!$D$18&amp;" at "&amp;IberianPower!$D$33&amp;" for "&amp;IberianPower!$D$24&amp;" and settled using "&amp;IberianPower!$D$38&amp;"quoted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tomorrow to 00:00 the day after tomorrow and settled using the minimum amount of electric power delivered or required over a given period of time at a steady ratequoted in Portuguese Escudos per Megawatt (1,000,000 watts) hour, where watt is a unit of electrical power equivalent to one joule per second</v>
      </c>
    </row>
    <row r="252" spans="1:13" ht="63.75" x14ac:dyDescent="0.2">
      <c r="A252" s="209" t="s">
        <v>651</v>
      </c>
      <c r="B252" s="140" t="s">
        <v>217</v>
      </c>
      <c r="C252" s="162" t="s">
        <v>519</v>
      </c>
      <c r="D252" s="140" t="s">
        <v>508</v>
      </c>
      <c r="E252" s="140" t="s">
        <v>309</v>
      </c>
      <c r="F252" s="140" t="s">
        <v>309</v>
      </c>
      <c r="G252" s="140" t="s">
        <v>489</v>
      </c>
      <c r="H252" s="140" t="s">
        <v>550</v>
      </c>
      <c r="I252" s="140" t="s">
        <v>309</v>
      </c>
      <c r="J252" s="140" t="s">
        <v>487</v>
      </c>
      <c r="K252" s="183" t="s">
        <v>407</v>
      </c>
      <c r="L252" s="205" t="s">
        <v>581</v>
      </c>
      <c r="M252" s="220" t="str">
        <f>IberianPower!$D$18&amp;" at "&amp;IberianPower!$D$33&amp;" for "&amp;IberianPower!$D$25&amp;" and settled using "&amp;IberianPower!$D$38&amp;"quoted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closest Monday to 00:00 on the following Monday and settled using the minimum amount of electric power delivered or required over a given period of time at a steady ratequoted in Portuguese Escudos per Megawatt (1,000,000 watts) hour, where watt is a unit of electrical power equivalent to one joule per second</v>
      </c>
    </row>
    <row r="253" spans="1:13" ht="63.75" x14ac:dyDescent="0.2">
      <c r="A253" s="209" t="s">
        <v>651</v>
      </c>
      <c r="B253" s="140" t="s">
        <v>217</v>
      </c>
      <c r="C253" s="162" t="s">
        <v>519</v>
      </c>
      <c r="D253" s="140" t="s">
        <v>508</v>
      </c>
      <c r="E253" s="140" t="s">
        <v>309</v>
      </c>
      <c r="F253" s="140" t="s">
        <v>309</v>
      </c>
      <c r="G253" s="140" t="s">
        <v>495</v>
      </c>
      <c r="H253" s="140" t="s">
        <v>550</v>
      </c>
      <c r="I253" s="140" t="s">
        <v>309</v>
      </c>
      <c r="J253" s="140" t="s">
        <v>487</v>
      </c>
      <c r="K253" s="183" t="s">
        <v>407</v>
      </c>
      <c r="L253" s="205" t="s">
        <v>581</v>
      </c>
      <c r="M253" s="220" t="str">
        <f>IberianPower!$D$18&amp;" at "&amp;IberianPower!$D$33&amp;" for "&amp;IberianPower!$D$26&amp;" and settled using "&amp;IberianPower!$D$38&amp;"quoted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and settled using the minimum amount of electric power delivered or required over a given period of time at a steady ratequoted in Portuguese Escudos per Megawatt (1,000,000 watts) hour, where watt is a unit of electrical power equivalent to one joule per second</v>
      </c>
    </row>
    <row r="254" spans="1:13" ht="76.5" x14ac:dyDescent="0.2">
      <c r="A254" s="209" t="s">
        <v>651</v>
      </c>
      <c r="B254" s="140" t="s">
        <v>217</v>
      </c>
      <c r="C254" s="162" t="s">
        <v>519</v>
      </c>
      <c r="D254" s="140" t="s">
        <v>508</v>
      </c>
      <c r="E254" s="140" t="s">
        <v>309</v>
      </c>
      <c r="F254" s="140" t="s">
        <v>309</v>
      </c>
      <c r="G254" s="140" t="s">
        <v>494</v>
      </c>
      <c r="H254" s="140" t="s">
        <v>550</v>
      </c>
      <c r="I254" s="140" t="s">
        <v>309</v>
      </c>
      <c r="J254" s="140" t="s">
        <v>487</v>
      </c>
      <c r="K254" s="183" t="s">
        <v>407</v>
      </c>
      <c r="L254" s="205" t="s">
        <v>581</v>
      </c>
      <c r="M254" s="220" t="str">
        <f>IberianPower!$D$18&amp;" at "&amp;IberianPower!$D$33&amp;" for "&amp;IberianPower!$D$27&amp;" and settled using "&amp;IberianPower!$D$38&amp;"quoted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two months forward and settled using the minimum amount of electric power delivered or required over a given period of time at a steady ratequoted in Portuguese Escudos per Megawatt (1,000,000 watts) hour, where watt is a unit of electrical power equivalent to one joule per second</v>
      </c>
    </row>
    <row r="255" spans="1:13" ht="76.5" x14ac:dyDescent="0.2">
      <c r="A255" s="209" t="s">
        <v>651</v>
      </c>
      <c r="B255" s="140" t="s">
        <v>217</v>
      </c>
      <c r="C255" s="162" t="s">
        <v>519</v>
      </c>
      <c r="D255" s="140" t="s">
        <v>508</v>
      </c>
      <c r="E255" s="140" t="s">
        <v>309</v>
      </c>
      <c r="F255" s="140" t="s">
        <v>309</v>
      </c>
      <c r="G255" s="140" t="s">
        <v>496</v>
      </c>
      <c r="H255" s="140" t="s">
        <v>550</v>
      </c>
      <c r="I255" s="140" t="s">
        <v>309</v>
      </c>
      <c r="J255" s="140" t="s">
        <v>487</v>
      </c>
      <c r="K255" s="183" t="s">
        <v>407</v>
      </c>
      <c r="L255" s="205" t="s">
        <v>581</v>
      </c>
      <c r="M255" s="220" t="str">
        <f>IberianPower!$D$18&amp;" at "&amp;IberianPower!$D$33&amp;" for "&amp;IberianPower!$D$28&amp;" and settled using "&amp;IberianPower!$D$38&amp;"quoted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six months forward and settled using the minimum amount of electric power delivered or required over a given period of time at a steady ratequoted in Portuguese Escudos per Megawatt (1,000,000 watts) hour, where watt is a unit of electrical power equivalent to one joule per second</v>
      </c>
    </row>
    <row r="256" spans="1:13" ht="76.5" x14ac:dyDescent="0.2">
      <c r="A256" s="210" t="s">
        <v>651</v>
      </c>
      <c r="B256" s="167" t="s">
        <v>217</v>
      </c>
      <c r="C256" s="184" t="s">
        <v>519</v>
      </c>
      <c r="D256" s="167" t="s">
        <v>508</v>
      </c>
      <c r="E256" s="167" t="s">
        <v>309</v>
      </c>
      <c r="F256" s="167" t="s">
        <v>309</v>
      </c>
      <c r="G256" s="167" t="s">
        <v>140</v>
      </c>
      <c r="H256" s="167" t="s">
        <v>550</v>
      </c>
      <c r="I256" s="167" t="s">
        <v>309</v>
      </c>
      <c r="J256" s="167" t="s">
        <v>487</v>
      </c>
      <c r="K256" s="184" t="s">
        <v>407</v>
      </c>
      <c r="L256" s="213" t="s">
        <v>581</v>
      </c>
      <c r="M256" s="220" t="str">
        <f>IberianPower!$D$18&amp;" at "&amp;IberianPower!$D$33&amp;" for "&amp;IberianPower!$D$29&amp;" and settled using "&amp;IberianPower!$D$38&amp;"quoted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between 00:00 am on the first day of the nest calendar month and 00:00 am on the first day of the same calendar month in the following calendar year. and settled using the minimum amount of electric power delivered or required over a given period of time at a steady ratequoted in Portuguese Escudos per Megawatt (1,000,000 watts) hour, where watt is a unit of electrical power equivalent to one joule per second</v>
      </c>
    </row>
    <row r="257" spans="1:13" ht="63.75" x14ac:dyDescent="0.2">
      <c r="A257" s="209" t="s">
        <v>651</v>
      </c>
      <c r="B257" s="140" t="s">
        <v>217</v>
      </c>
      <c r="C257" s="162" t="s">
        <v>519</v>
      </c>
      <c r="D257" s="140" t="s">
        <v>508</v>
      </c>
      <c r="E257" s="140" t="s">
        <v>309</v>
      </c>
      <c r="F257" s="140" t="s">
        <v>309</v>
      </c>
      <c r="G257" s="140" t="s">
        <v>476</v>
      </c>
      <c r="H257" s="140" t="s">
        <v>550</v>
      </c>
      <c r="I257" s="140" t="s">
        <v>309</v>
      </c>
      <c r="J257" s="140" t="s">
        <v>543</v>
      </c>
      <c r="K257" s="183" t="s">
        <v>407</v>
      </c>
      <c r="L257" s="205" t="s">
        <v>581</v>
      </c>
      <c r="M257" s="220" t="str">
        <f>IberianPower!$D$18&amp;" at "&amp;IberianPower!$D$33&amp;" for "&amp;IberianPower!$D$24&amp;" and settled using "&amp;IberianPower!$D$39&amp;"quoted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tomorrow to 00:00 the day after tomorrow and settled using the amount of electric power delivered between hours H09 and H24 (inclusive), Monday to Sundayquoted in Portuguese Escudos per Megawatt (1,000,000 watts) hour, where watt is a unit of electrical power equivalent to one joule per second</v>
      </c>
    </row>
    <row r="258" spans="1:13" ht="63.75" x14ac:dyDescent="0.2">
      <c r="A258" s="209" t="s">
        <v>651</v>
      </c>
      <c r="B258" s="140" t="s">
        <v>217</v>
      </c>
      <c r="C258" s="162" t="s">
        <v>519</v>
      </c>
      <c r="D258" s="140" t="s">
        <v>508</v>
      </c>
      <c r="E258" s="140" t="s">
        <v>309</v>
      </c>
      <c r="F258" s="140" t="s">
        <v>309</v>
      </c>
      <c r="G258" s="140" t="s">
        <v>489</v>
      </c>
      <c r="H258" s="140" t="s">
        <v>550</v>
      </c>
      <c r="I258" s="140" t="s">
        <v>309</v>
      </c>
      <c r="J258" s="140" t="s">
        <v>543</v>
      </c>
      <c r="K258" s="183" t="s">
        <v>407</v>
      </c>
      <c r="L258" s="205" t="s">
        <v>581</v>
      </c>
      <c r="M258" s="220" t="str">
        <f>IberianPower!$D$18&amp;" at "&amp;IberianPower!$D$33&amp;" for "&amp;IberianPower!$D$25&amp;" and settled using "&amp;IberianPower!$D$39&amp;"quoted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closest Monday to 00:00 on the following Monday and settled using the amount of electric power delivered between hours H09 and H24 (inclusive), Monday to Sundayquoted in Portuguese Escudos per Megawatt (1,000,000 watts) hour, where watt is a unit of electrical power equivalent to one joule per second</v>
      </c>
    </row>
    <row r="259" spans="1:13" ht="63.75" x14ac:dyDescent="0.2">
      <c r="A259" s="209" t="s">
        <v>651</v>
      </c>
      <c r="B259" s="140" t="s">
        <v>217</v>
      </c>
      <c r="C259" s="162" t="s">
        <v>519</v>
      </c>
      <c r="D259" s="140" t="s">
        <v>508</v>
      </c>
      <c r="E259" s="140" t="s">
        <v>309</v>
      </c>
      <c r="F259" s="140" t="s">
        <v>309</v>
      </c>
      <c r="G259" s="140" t="s">
        <v>495</v>
      </c>
      <c r="H259" s="140" t="s">
        <v>550</v>
      </c>
      <c r="I259" s="140" t="s">
        <v>309</v>
      </c>
      <c r="J259" s="140" t="s">
        <v>543</v>
      </c>
      <c r="K259" s="183" t="s">
        <v>407</v>
      </c>
      <c r="L259" s="205" t="s">
        <v>581</v>
      </c>
      <c r="M259" s="220" t="str">
        <f>IberianPower!$D$18&amp;" at "&amp;IberianPower!$D$33&amp;" for "&amp;IberianPower!$D$26&amp;" and settled using "&amp;IberianPower!$D$39&amp;"quoted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and settled using the amount of electric power delivered between hours H09 and H24 (inclusive), Monday to Sundayquoted in Portuguese Escudos per Megawatt (1,000,000 watts) hour, where watt is a unit of electrical power equivalent to one joule per second</v>
      </c>
    </row>
    <row r="260" spans="1:13" ht="76.5" x14ac:dyDescent="0.2">
      <c r="A260" s="209" t="s">
        <v>651</v>
      </c>
      <c r="B260" s="140" t="s">
        <v>217</v>
      </c>
      <c r="C260" s="162" t="s">
        <v>519</v>
      </c>
      <c r="D260" s="140" t="s">
        <v>508</v>
      </c>
      <c r="E260" s="140" t="s">
        <v>309</v>
      </c>
      <c r="F260" s="140" t="s">
        <v>309</v>
      </c>
      <c r="G260" s="140" t="s">
        <v>494</v>
      </c>
      <c r="H260" s="140" t="s">
        <v>550</v>
      </c>
      <c r="I260" s="140" t="s">
        <v>309</v>
      </c>
      <c r="J260" s="140" t="s">
        <v>543</v>
      </c>
      <c r="K260" s="183" t="s">
        <v>407</v>
      </c>
      <c r="L260" s="205" t="s">
        <v>581</v>
      </c>
      <c r="M260" s="220" t="str">
        <f>IberianPower!$D$18&amp;" at "&amp;IberianPower!$D$33&amp;" for "&amp;IberianPower!$D$27&amp;" and settled using "&amp;IberianPower!$D$39&amp;"quoted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two months forward and settled using the amount of electric power delivered between hours H09 and H24 (inclusive), Monday to Sundayquoted in Portuguese Escudos per Megawatt (1,000,000 watts) hour, where watt is a unit of electrical power equivalent to one joule per second</v>
      </c>
    </row>
    <row r="261" spans="1:13" ht="76.5" x14ac:dyDescent="0.2">
      <c r="A261" s="209" t="s">
        <v>651</v>
      </c>
      <c r="B261" s="140" t="s">
        <v>217</v>
      </c>
      <c r="C261" s="162" t="s">
        <v>519</v>
      </c>
      <c r="D261" s="140" t="s">
        <v>508</v>
      </c>
      <c r="E261" s="140" t="s">
        <v>309</v>
      </c>
      <c r="F261" s="140" t="s">
        <v>309</v>
      </c>
      <c r="G261" s="140" t="s">
        <v>496</v>
      </c>
      <c r="H261" s="140" t="s">
        <v>550</v>
      </c>
      <c r="I261" s="140" t="s">
        <v>309</v>
      </c>
      <c r="J261" s="140" t="s">
        <v>543</v>
      </c>
      <c r="K261" s="183" t="s">
        <v>407</v>
      </c>
      <c r="L261" s="205" t="s">
        <v>581</v>
      </c>
      <c r="M261" s="220" t="str">
        <f>IberianPower!$D$18&amp;" at "&amp;IberianPower!$D$33&amp;" for "&amp;IberianPower!$D$28&amp;" and settled using "&amp;IberianPower!$D$39&amp;"quoted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six months forward and settled using the amount of electric power delivered between hours H09 and H24 (inclusive), Monday to Sundayquoted in Portuguese Escudos per Megawatt (1,000,000 watts) hour, where watt is a unit of electrical power equivalent to one joule per second</v>
      </c>
    </row>
    <row r="262" spans="1:13" ht="76.5" x14ac:dyDescent="0.2">
      <c r="A262" s="210" t="s">
        <v>651</v>
      </c>
      <c r="B262" s="167" t="s">
        <v>217</v>
      </c>
      <c r="C262" s="184" t="s">
        <v>519</v>
      </c>
      <c r="D262" s="167" t="s">
        <v>508</v>
      </c>
      <c r="E262" s="167" t="s">
        <v>309</v>
      </c>
      <c r="F262" s="167" t="s">
        <v>309</v>
      </c>
      <c r="G262" s="167" t="s">
        <v>140</v>
      </c>
      <c r="H262" s="167" t="s">
        <v>550</v>
      </c>
      <c r="I262" s="167" t="s">
        <v>309</v>
      </c>
      <c r="J262" s="167" t="s">
        <v>543</v>
      </c>
      <c r="K262" s="184" t="s">
        <v>407</v>
      </c>
      <c r="L262" s="213" t="s">
        <v>581</v>
      </c>
      <c r="M262" s="220" t="str">
        <f>IberianPower!$D$18&amp;" at "&amp;IberianPower!$D$33&amp;" for "&amp;IberianPower!$D$29&amp;" and settled using "&amp;IberianPower!$D$39&amp;"quoted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H09 and H24 (inclusive), Monday to Sundayquoted in Portuguese Escudos per Megawatt (1,000,000 watts) hour, where watt is a unit of electrical power equivalent to one joule per second</v>
      </c>
    </row>
    <row r="263" spans="1:13" ht="63.75" x14ac:dyDescent="0.2">
      <c r="A263" s="209" t="s">
        <v>651</v>
      </c>
      <c r="B263" s="140" t="s">
        <v>217</v>
      </c>
      <c r="C263" s="162" t="s">
        <v>519</v>
      </c>
      <c r="D263" s="140" t="s">
        <v>508</v>
      </c>
      <c r="E263" s="140" t="s">
        <v>309</v>
      </c>
      <c r="F263" s="140" t="s">
        <v>309</v>
      </c>
      <c r="G263" s="140" t="s">
        <v>476</v>
      </c>
      <c r="H263" s="140" t="s">
        <v>550</v>
      </c>
      <c r="I263" s="140" t="s">
        <v>309</v>
      </c>
      <c r="J263" s="140" t="s">
        <v>544</v>
      </c>
      <c r="K263" s="183" t="s">
        <v>407</v>
      </c>
      <c r="L263" s="205" t="s">
        <v>581</v>
      </c>
      <c r="M263" s="220" t="str">
        <f>IberianPower!$D$18&amp;" at "&amp;IberianPower!$D$33&amp;" for "&amp;IberianPower!$D$24&amp;" and settled using "&amp;IberianPower!$D$40&amp;"quoted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tomorrow to 00:00 the day after tomorrow and settled using the amount of electric power delivered between hours H01 and H08 (inclusive), Monday to Sundayquoted in Portuguese Escudos per Megawatt (1,000,000 watts) hour, where watt is a unit of electrical power equivalent to one joule per second</v>
      </c>
    </row>
    <row r="264" spans="1:13" ht="63.75" x14ac:dyDescent="0.2">
      <c r="A264" s="209" t="s">
        <v>651</v>
      </c>
      <c r="B264" s="140" t="s">
        <v>217</v>
      </c>
      <c r="C264" s="162" t="s">
        <v>519</v>
      </c>
      <c r="D264" s="140" t="s">
        <v>508</v>
      </c>
      <c r="E264" s="140" t="s">
        <v>309</v>
      </c>
      <c r="F264" s="140" t="s">
        <v>309</v>
      </c>
      <c r="G264" s="140" t="s">
        <v>489</v>
      </c>
      <c r="H264" s="140" t="s">
        <v>550</v>
      </c>
      <c r="I264" s="140" t="s">
        <v>309</v>
      </c>
      <c r="J264" s="140" t="s">
        <v>544</v>
      </c>
      <c r="K264" s="183" t="s">
        <v>407</v>
      </c>
      <c r="L264" s="205" t="s">
        <v>581</v>
      </c>
      <c r="M264" s="220" t="str">
        <f>IberianPower!$D$18&amp;" at "&amp;IberianPower!$D$33&amp;" for "&amp;IberianPower!$D$25&amp;" and settled using "&amp;IberianPower!$D$40&amp;"quoted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closest Monday to 00:00 on the following Monday and settled using the amount of electric power delivered between hours H01 and H08 (inclusive), Monday to Sundayquoted in Portuguese Escudos per Megawatt (1,000,000 watts) hour, where watt is a unit of electrical power equivalent to one joule per second</v>
      </c>
    </row>
    <row r="265" spans="1:13" ht="63.75" x14ac:dyDescent="0.2">
      <c r="A265" s="209" t="s">
        <v>651</v>
      </c>
      <c r="B265" s="140" t="s">
        <v>217</v>
      </c>
      <c r="C265" s="162" t="s">
        <v>519</v>
      </c>
      <c r="D265" s="140" t="s">
        <v>508</v>
      </c>
      <c r="E265" s="140" t="s">
        <v>309</v>
      </c>
      <c r="F265" s="140" t="s">
        <v>309</v>
      </c>
      <c r="G265" s="140" t="s">
        <v>495</v>
      </c>
      <c r="H265" s="140" t="s">
        <v>550</v>
      </c>
      <c r="I265" s="140" t="s">
        <v>309</v>
      </c>
      <c r="J265" s="140" t="s">
        <v>544</v>
      </c>
      <c r="K265" s="183" t="s">
        <v>407</v>
      </c>
      <c r="L265" s="205" t="s">
        <v>581</v>
      </c>
      <c r="M265" s="220" t="str">
        <f>IberianPower!$D$18&amp;" at "&amp;IberianPower!$D$33&amp;" for "&amp;IberianPower!$D$26&amp;" and settled using "&amp;IberianPower!$D$40&amp;"quoted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and settled using the amount of electric power delivered between hours H01 and H08 (inclusive), Monday to Sundayquoted in Portuguese Escudos per Megawatt (1,000,000 watts) hour, where watt is a unit of electrical power equivalent to one joule per second</v>
      </c>
    </row>
    <row r="266" spans="1:13" ht="76.5" x14ac:dyDescent="0.2">
      <c r="A266" s="209" t="s">
        <v>651</v>
      </c>
      <c r="B266" s="140" t="s">
        <v>217</v>
      </c>
      <c r="C266" s="162" t="s">
        <v>519</v>
      </c>
      <c r="D266" s="140" t="s">
        <v>508</v>
      </c>
      <c r="E266" s="140" t="s">
        <v>309</v>
      </c>
      <c r="F266" s="140" t="s">
        <v>309</v>
      </c>
      <c r="G266" s="140" t="s">
        <v>494</v>
      </c>
      <c r="H266" s="140" t="s">
        <v>550</v>
      </c>
      <c r="I266" s="140" t="s">
        <v>309</v>
      </c>
      <c r="J266" s="140" t="s">
        <v>544</v>
      </c>
      <c r="K266" s="183" t="s">
        <v>407</v>
      </c>
      <c r="L266" s="205" t="s">
        <v>581</v>
      </c>
      <c r="M266" s="220" t="str">
        <f>IberianPower!$D$18&amp;" at "&amp;IberianPower!$D$33&amp;" for "&amp;IberianPower!$D$27&amp;" and settled using "&amp;IberianPower!$D$40&amp;"quoted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two months forward and settled using the amount of electric power delivered between hours H01 and H08 (inclusive), Monday to Sundayquoted in Portuguese Escudos per Megawatt (1,000,000 watts) hour, where watt is a unit of electrical power equivalent to one joule per second</v>
      </c>
    </row>
    <row r="267" spans="1:13" ht="76.5" x14ac:dyDescent="0.2">
      <c r="A267" s="209" t="s">
        <v>651</v>
      </c>
      <c r="B267" s="140" t="s">
        <v>217</v>
      </c>
      <c r="C267" s="162" t="s">
        <v>519</v>
      </c>
      <c r="D267" s="140" t="s">
        <v>508</v>
      </c>
      <c r="E267" s="140" t="s">
        <v>309</v>
      </c>
      <c r="F267" s="140" t="s">
        <v>309</v>
      </c>
      <c r="G267" s="140" t="s">
        <v>496</v>
      </c>
      <c r="H267" s="140" t="s">
        <v>550</v>
      </c>
      <c r="I267" s="140" t="s">
        <v>309</v>
      </c>
      <c r="J267" s="140" t="s">
        <v>544</v>
      </c>
      <c r="K267" s="183" t="s">
        <v>407</v>
      </c>
      <c r="L267" s="205" t="s">
        <v>581</v>
      </c>
      <c r="M267" s="220" t="str">
        <f>IberianPower!$D$18&amp;" at "&amp;IberianPower!$D$33&amp;" for "&amp;IberianPower!$D$28&amp;" and settled using "&amp;IberianPower!$D$40&amp;"quoted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six months forward and settled using the amount of electric power delivered between hours H01 and H08 (inclusive), Monday to Sundayquoted in Portuguese Escudos per Megawatt (1,000,000 watts) hour, where watt is a unit of electrical power equivalent to one joule per second</v>
      </c>
    </row>
    <row r="268" spans="1:13" ht="76.5" x14ac:dyDescent="0.2">
      <c r="A268" s="210" t="s">
        <v>651</v>
      </c>
      <c r="B268" s="167" t="s">
        <v>217</v>
      </c>
      <c r="C268" s="184" t="s">
        <v>519</v>
      </c>
      <c r="D268" s="167" t="s">
        <v>508</v>
      </c>
      <c r="E268" s="167" t="s">
        <v>309</v>
      </c>
      <c r="F268" s="167" t="s">
        <v>309</v>
      </c>
      <c r="G268" s="167" t="s">
        <v>140</v>
      </c>
      <c r="H268" s="167" t="s">
        <v>550</v>
      </c>
      <c r="I268" s="167" t="s">
        <v>309</v>
      </c>
      <c r="J268" s="167" t="s">
        <v>544</v>
      </c>
      <c r="K268" s="184" t="s">
        <v>407</v>
      </c>
      <c r="L268" s="213" t="s">
        <v>581</v>
      </c>
      <c r="M268" s="220" t="str">
        <f>IberianPower!$D$18&amp;" at "&amp;IberianPower!$D$33&amp;" for "&amp;IberianPower!$D$29&amp;" and settled using "&amp;IberianPower!$D$40&amp;"quoted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H01 and H08 (inclusive), Monday to Sundayquoted in Portuguese Escudos per Megawatt (1,000,000 watts) hour, where watt is a unit of electrical power equivalent to one joule per second</v>
      </c>
    </row>
    <row r="269" spans="1:13" ht="63.75" x14ac:dyDescent="0.2">
      <c r="A269" s="209" t="s">
        <v>651</v>
      </c>
      <c r="B269" s="140" t="s">
        <v>217</v>
      </c>
      <c r="C269" s="162" t="s">
        <v>519</v>
      </c>
      <c r="D269" s="140" t="s">
        <v>508</v>
      </c>
      <c r="E269" s="140" t="s">
        <v>309</v>
      </c>
      <c r="F269" s="140" t="s">
        <v>309</v>
      </c>
      <c r="G269" s="140" t="s">
        <v>476</v>
      </c>
      <c r="H269" s="140" t="s">
        <v>550</v>
      </c>
      <c r="I269" s="140" t="s">
        <v>309</v>
      </c>
      <c r="J269" s="140" t="s">
        <v>545</v>
      </c>
      <c r="K269" s="183" t="s">
        <v>407</v>
      </c>
      <c r="L269" s="205" t="s">
        <v>581</v>
      </c>
      <c r="M269" s="220" t="str">
        <f>IberianPower!$D$18&amp;" at "&amp;IberianPower!$D$33&amp;" for "&amp;IberianPower!$D$24&amp;" and settled using "&amp;IberianPower!$D$41&amp;"quoted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tomorrow to 00:00 the day after tomorrow and settled using the amount of electric power delivered between hours H09 and H24 (inclusive), Monday to Fridayquoted in Portuguese Escudos per Megawatt (1,000,000 watts) hour, where watt is a unit of electrical power equivalent to one joule per second</v>
      </c>
    </row>
    <row r="270" spans="1:13" ht="63.75" x14ac:dyDescent="0.2">
      <c r="A270" s="209" t="s">
        <v>651</v>
      </c>
      <c r="B270" s="140" t="s">
        <v>217</v>
      </c>
      <c r="C270" s="162" t="s">
        <v>519</v>
      </c>
      <c r="D270" s="140" t="s">
        <v>508</v>
      </c>
      <c r="E270" s="140" t="s">
        <v>309</v>
      </c>
      <c r="F270" s="140" t="s">
        <v>309</v>
      </c>
      <c r="G270" s="140" t="s">
        <v>489</v>
      </c>
      <c r="H270" s="140" t="s">
        <v>550</v>
      </c>
      <c r="I270" s="140" t="s">
        <v>309</v>
      </c>
      <c r="J270" s="140" t="s">
        <v>545</v>
      </c>
      <c r="K270" s="183" t="s">
        <v>407</v>
      </c>
      <c r="L270" s="205" t="s">
        <v>581</v>
      </c>
      <c r="M270" s="220" t="str">
        <f>IberianPower!$D$18&amp;" at "&amp;IberianPower!$D$33&amp;" for "&amp;IberianPower!$D$25&amp;" and settled using "&amp;IberianPower!$D$41&amp;"quoted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closest Monday to 00:00 on the following Monday and settled using the amount of electric power delivered between hours H09 and H24 (inclusive), Monday to Fridayquoted in Portuguese Escudos per Megawatt (1,000,000 watts) hour, where watt is a unit of electrical power equivalent to one joule per second</v>
      </c>
    </row>
    <row r="271" spans="1:13" ht="63.75" x14ac:dyDescent="0.2">
      <c r="A271" s="209" t="s">
        <v>651</v>
      </c>
      <c r="B271" s="140" t="s">
        <v>217</v>
      </c>
      <c r="C271" s="162" t="s">
        <v>519</v>
      </c>
      <c r="D271" s="140" t="s">
        <v>508</v>
      </c>
      <c r="E271" s="140" t="s">
        <v>309</v>
      </c>
      <c r="F271" s="140" t="s">
        <v>309</v>
      </c>
      <c r="G271" s="140" t="s">
        <v>495</v>
      </c>
      <c r="H271" s="140" t="s">
        <v>550</v>
      </c>
      <c r="I271" s="140" t="s">
        <v>309</v>
      </c>
      <c r="J271" s="140" t="s">
        <v>545</v>
      </c>
      <c r="K271" s="183" t="s">
        <v>407</v>
      </c>
      <c r="L271" s="205" t="s">
        <v>581</v>
      </c>
      <c r="M271" s="220" t="str">
        <f>IberianPower!$D$18&amp;" at "&amp;IberianPower!$D$33&amp;" for "&amp;IberianPower!$D$26&amp;" and settled using "&amp;IberianPower!$D$41&amp;"quoted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and settled using the amount of electric power delivered between hours H09 and H24 (inclusive), Monday to Fridayquoted in Portuguese Escudos per Megawatt (1,000,000 watts) hour, where watt is a unit of electrical power equivalent to one joule per second</v>
      </c>
    </row>
    <row r="272" spans="1:13" ht="63.75" x14ac:dyDescent="0.2">
      <c r="A272" s="209" t="s">
        <v>651</v>
      </c>
      <c r="B272" s="140" t="s">
        <v>217</v>
      </c>
      <c r="C272" s="162" t="s">
        <v>519</v>
      </c>
      <c r="D272" s="140" t="s">
        <v>508</v>
      </c>
      <c r="E272" s="140" t="s">
        <v>309</v>
      </c>
      <c r="F272" s="140" t="s">
        <v>309</v>
      </c>
      <c r="G272" s="140" t="s">
        <v>494</v>
      </c>
      <c r="H272" s="140" t="s">
        <v>550</v>
      </c>
      <c r="I272" s="140" t="s">
        <v>309</v>
      </c>
      <c r="J272" s="140" t="s">
        <v>545</v>
      </c>
      <c r="K272" s="183" t="s">
        <v>407</v>
      </c>
      <c r="L272" s="205" t="s">
        <v>581</v>
      </c>
      <c r="M272" s="220" t="str">
        <f>IberianPower!$D$18&amp;" at "&amp;IberianPower!$D$33&amp;" for "&amp;IberianPower!$D$27&amp;" and settled using "&amp;IberianPower!$D$41&amp;"quoted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two months forward and settled using the amount of electric power delivered between hours H09 and H24 (inclusive), Monday to Fridayquoted in Portuguese Escudos per Megawatt (1,000,000 watts) hour, where watt is a unit of electrical power equivalent to one joule per second</v>
      </c>
    </row>
    <row r="273" spans="1:55" ht="63.75" x14ac:dyDescent="0.2">
      <c r="A273" s="209" t="s">
        <v>651</v>
      </c>
      <c r="B273" s="140" t="s">
        <v>217</v>
      </c>
      <c r="C273" s="162" t="s">
        <v>519</v>
      </c>
      <c r="D273" s="140" t="s">
        <v>508</v>
      </c>
      <c r="E273" s="140" t="s">
        <v>309</v>
      </c>
      <c r="F273" s="140" t="s">
        <v>309</v>
      </c>
      <c r="G273" s="140" t="s">
        <v>496</v>
      </c>
      <c r="H273" s="140" t="s">
        <v>550</v>
      </c>
      <c r="I273" s="140" t="s">
        <v>309</v>
      </c>
      <c r="J273" s="140" t="s">
        <v>545</v>
      </c>
      <c r="K273" s="183" t="s">
        <v>407</v>
      </c>
      <c r="L273" s="205" t="s">
        <v>581</v>
      </c>
      <c r="M273" s="220" t="str">
        <f>IberianPower!$D$18&amp;" at "&amp;IberianPower!$D$33&amp;" for "&amp;IberianPower!$D$28&amp;" and settled using "&amp;IberianPower!$D$41&amp;"quoted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six months forward and settled using the amount of electric power delivered between hours H09 and H24 (inclusive), Monday to Fridayquoted in Portuguese Escudos per Megawatt (1,000,000 watts) hour, where watt is a unit of electrical power equivalent to one joule per second</v>
      </c>
    </row>
    <row r="274" spans="1:55" ht="77.25" thickBot="1" x14ac:dyDescent="0.25">
      <c r="A274" s="210" t="s">
        <v>651</v>
      </c>
      <c r="B274" s="167" t="s">
        <v>217</v>
      </c>
      <c r="C274" s="184" t="s">
        <v>519</v>
      </c>
      <c r="D274" s="167" t="s">
        <v>508</v>
      </c>
      <c r="E274" s="141" t="s">
        <v>309</v>
      </c>
      <c r="F274" s="141" t="s">
        <v>309</v>
      </c>
      <c r="G274" s="141" t="s">
        <v>140</v>
      </c>
      <c r="H274" s="167" t="s">
        <v>550</v>
      </c>
      <c r="I274" s="167" t="s">
        <v>309</v>
      </c>
      <c r="J274" s="167" t="s">
        <v>545</v>
      </c>
      <c r="K274" s="184" t="s">
        <v>407</v>
      </c>
      <c r="L274" s="213" t="s">
        <v>581</v>
      </c>
      <c r="M274" s="220" t="str">
        <f>IberianPower!$D$18&amp;" at "&amp;IberianPower!$D$33&amp;" for "&amp;IberianPower!$D$29&amp;" and settled using "&amp;IberianPower!$D$41&amp;"quoted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H09 and H24 (inclusive), Monday to Fridayquoted in Portuguese Escudos per Megawatt (1,000,000 watts) hour, where watt is a unit of electrical power equivalent to one joule per second</v>
      </c>
    </row>
    <row r="275" spans="1:55" s="297" customFormat="1" ht="51" x14ac:dyDescent="0.2">
      <c r="A275" s="316" t="s">
        <v>653</v>
      </c>
      <c r="B275" s="294" t="s">
        <v>653</v>
      </c>
      <c r="C275" s="295" t="s">
        <v>289</v>
      </c>
      <c r="D275" s="294" t="s">
        <v>290</v>
      </c>
      <c r="E275" s="294" t="s">
        <v>309</v>
      </c>
      <c r="F275" s="294" t="s">
        <v>309</v>
      </c>
      <c r="G275" s="244" t="s">
        <v>151</v>
      </c>
      <c r="H275" s="295" t="s">
        <v>498</v>
      </c>
      <c r="I275" s="294" t="s">
        <v>309</v>
      </c>
      <c r="J275" s="294" t="s">
        <v>309</v>
      </c>
      <c r="K275" s="296" t="s">
        <v>168</v>
      </c>
      <c r="L275" s="296" t="s">
        <v>582</v>
      </c>
      <c r="M275" s="317" t="str">
        <f>CONCATENATE(Coal!$D$16, " for Steam Coal 1 with quality ",Coal!$C$20, ", ", Coal!$C$21,", ", Coal!$C$22,", ",Coal!$C$23,", to be delivered on the basis of ", Coal!$C$39,", at the ",Coal!$C$37, " for ",Liquids!$C$67, " as quoted in ",UKGas!$D$70, " per ", Coal!$C$41,".")</f>
        <v>An agreement whereby a physical volume is exchanged  for a fixed price over a specified period for Steam Coal 1 with quality NCV 6,000 kcal/kg, Sulphur Max  [1]%, Ash Max [14.5]%, Moisture Max [5-8]%, to be delivered on the basis of Cost, Insurance and Freight as defined by Incoterms 1990, at the Amsterdam-Rotterdam-Antwerp port area for Nitration Toluene as quoted in United States Dollars per metric tonne [1000 kg].</v>
      </c>
      <c r="N275" s="243"/>
      <c r="O275" s="243"/>
      <c r="P275" s="243"/>
      <c r="Q275" s="243"/>
      <c r="R275" s="243"/>
      <c r="S275" s="243"/>
      <c r="T275" s="243"/>
      <c r="U275" s="243"/>
      <c r="V275" s="243"/>
      <c r="W275" s="243"/>
      <c r="X275" s="243"/>
      <c r="Y275" s="243"/>
      <c r="Z275" s="243"/>
      <c r="AA275" s="243"/>
      <c r="AB275" s="243"/>
      <c r="AC275" s="243"/>
      <c r="AD275" s="243"/>
      <c r="AE275" s="243"/>
      <c r="AF275" s="243"/>
      <c r="AG275" s="243"/>
      <c r="AH275" s="243"/>
      <c r="AI275" s="243"/>
      <c r="AJ275" s="243"/>
      <c r="AK275" s="243"/>
      <c r="AL275" s="243"/>
      <c r="AM275" s="243"/>
      <c r="AN275" s="243"/>
      <c r="AO275" s="243"/>
      <c r="AP275" s="243"/>
      <c r="AQ275" s="243"/>
      <c r="AR275" s="243"/>
      <c r="AS275" s="243"/>
      <c r="AT275" s="243"/>
      <c r="AU275" s="243"/>
      <c r="AV275" s="243"/>
      <c r="AW275" s="243"/>
      <c r="AX275" s="243"/>
      <c r="AY275" s="243"/>
      <c r="AZ275" s="243"/>
      <c r="BA275" s="243"/>
      <c r="BB275" s="243"/>
      <c r="BC275" s="243"/>
    </row>
    <row r="276" spans="1:55" s="297" customFormat="1" ht="64.5" thickBot="1" x14ac:dyDescent="0.25">
      <c r="A276" s="300" t="s">
        <v>163</v>
      </c>
      <c r="B276" s="298" t="s">
        <v>653</v>
      </c>
      <c r="C276" s="299" t="s">
        <v>289</v>
      </c>
      <c r="D276" s="298" t="s">
        <v>141</v>
      </c>
      <c r="E276" s="300" t="s">
        <v>321</v>
      </c>
      <c r="F276" s="298" t="s">
        <v>309</v>
      </c>
      <c r="G276" s="298" t="s">
        <v>151</v>
      </c>
      <c r="H276" s="299" t="s">
        <v>498</v>
      </c>
      <c r="I276" s="298" t="s">
        <v>309</v>
      </c>
      <c r="J276" s="298" t="s">
        <v>309</v>
      </c>
      <c r="K276" s="301" t="s">
        <v>168</v>
      </c>
      <c r="L276" s="301" t="s">
        <v>582</v>
      </c>
      <c r="M276" s="245" t="str">
        <f>CONCATENATE(Coal!$D$17, " for Steam Coal 1 with quality ",Coal!$C$20, ", ", Coal!$C$21,", ", Coal!$C$22,", ",Coal!$C$23,", to be delivered on the basis of ", Coal!$C$39,", at the ",Coal!$C$37, " for ",Liquids!$C$79, " at a strike of ", UKGas!$Q$6," as qouted in ",UKGas!$D$70, " per ", Coal!$C$41,".")</f>
        <v>An agreement whereby the buyer (the holder) has the right but not the obligation to buy the underlying commodity for a specified price on a specified exercise date in exchange for a premium payment for Steam Coal 1 with quality NCV 6,000 kcal/kg, Sulphur Max  [1]%, Ash Max [14.5]%, Moisture Max [5-8]%, to be delivered on the basis of Cost, Insurance and Freight as defined by Incoterms 1990, at the Amsterdam-Rotterdam-Antwerp port area for a period from the 1st calender day of the quarter to the last calender day of that quarter at a strike of XXX as qouted in United States Dollars per metric tonne [1000 kg].</v>
      </c>
      <c r="N276" s="243"/>
      <c r="O276" s="243"/>
      <c r="P276" s="243"/>
      <c r="Q276" s="243"/>
      <c r="R276" s="243"/>
      <c r="S276" s="243"/>
      <c r="T276" s="243"/>
      <c r="U276" s="243"/>
      <c r="V276" s="243"/>
      <c r="W276" s="243"/>
      <c r="X276" s="243"/>
      <c r="Y276" s="243"/>
      <c r="Z276" s="243"/>
      <c r="AA276" s="243"/>
      <c r="AB276" s="243"/>
      <c r="AC276" s="243"/>
      <c r="AD276" s="243"/>
      <c r="AE276" s="243"/>
      <c r="AF276" s="243"/>
      <c r="AG276" s="243"/>
      <c r="AH276" s="243"/>
      <c r="AI276" s="243"/>
      <c r="AJ276" s="243"/>
      <c r="AK276" s="243"/>
      <c r="AL276" s="243"/>
      <c r="AM276" s="243"/>
      <c r="AN276" s="243"/>
      <c r="AO276" s="243"/>
      <c r="AP276" s="243"/>
      <c r="AQ276" s="243"/>
      <c r="AR276" s="243"/>
      <c r="AS276" s="243"/>
      <c r="AT276" s="243"/>
      <c r="AU276" s="243"/>
      <c r="AV276" s="243"/>
      <c r="AW276" s="243"/>
      <c r="AX276" s="243"/>
      <c r="AY276" s="243"/>
      <c r="AZ276" s="243"/>
      <c r="BA276" s="243"/>
      <c r="BB276" s="243"/>
      <c r="BC276" s="243"/>
    </row>
    <row r="277" spans="1:55" ht="77.25" thickBot="1" x14ac:dyDescent="0.25">
      <c r="A277" s="209" t="s">
        <v>654</v>
      </c>
      <c r="B277" s="140" t="s">
        <v>568</v>
      </c>
      <c r="C277" s="162" t="s">
        <v>519</v>
      </c>
      <c r="D277" s="140" t="s">
        <v>508</v>
      </c>
      <c r="E277" s="140" t="s">
        <v>309</v>
      </c>
      <c r="F277" s="140" t="s">
        <v>309</v>
      </c>
      <c r="G277" s="140" t="s">
        <v>136</v>
      </c>
      <c r="H277" s="215" t="s">
        <v>166</v>
      </c>
      <c r="I277" s="140" t="s">
        <v>309</v>
      </c>
      <c r="J277" s="140" t="s">
        <v>309</v>
      </c>
      <c r="K277" s="183" t="s">
        <v>169</v>
      </c>
      <c r="L277" s="207" t="s">
        <v>170</v>
      </c>
      <c r="M277" s="206" t="str">
        <f>CONCATENATE(Weather!$D$17, " for ",Weather!$C$38,", at ",Weather!$D$42, " on the ",Weather!$C$47, ". The payout above/below the strike is at 2500 ",Weather!$C$55, " and maximum payout is set at 500,000 ",Weather!$C$55,".")</f>
        <v>An agreement whereby a floating level of transaction unit is exchanged  for a fixed level of transaction unit  for a period from 00:00 a.m. hours 1st calendar day of the month to 00:00 a.m. hours last calendar day of that month, at London Heathrow weather station identification number listed according to the World Meteorological Organisation (WMO) under number 37720 on the cumulative number of heating degree days (HDD) over the term of the contract. One HDD is defined as the reference base temperature minus the average daily temperature, only when this is a positive number. The payout above/below the strike is at 2500 EUROs and maximum payout is set at 500,000 EUROs.</v>
      </c>
    </row>
    <row r="278" spans="1:55" ht="64.5" thickBot="1" x14ac:dyDescent="0.25">
      <c r="A278" s="209" t="s">
        <v>654</v>
      </c>
      <c r="B278" s="140" t="s">
        <v>568</v>
      </c>
      <c r="C278" s="162" t="s">
        <v>519</v>
      </c>
      <c r="D278" s="140" t="s">
        <v>508</v>
      </c>
      <c r="E278" s="140" t="s">
        <v>309</v>
      </c>
      <c r="F278" s="140" t="s">
        <v>309</v>
      </c>
      <c r="G278" s="140" t="s">
        <v>137</v>
      </c>
      <c r="H278" s="162" t="s">
        <v>167</v>
      </c>
      <c r="I278" s="140" t="s">
        <v>309</v>
      </c>
      <c r="J278" s="140" t="s">
        <v>309</v>
      </c>
      <c r="K278" s="183" t="s">
        <v>169</v>
      </c>
      <c r="L278" s="207" t="s">
        <v>170</v>
      </c>
      <c r="M278" s="206" t="str">
        <f>CONCATENATE(Weather!$D$17, " for ",Weather!$C$34,", at ",Weather!$D$43, " on the ",Weather!$C$47, ". The payout above/below the strike is at 2500 ",Weather!$C$55, " and maximum payout is set at 500,000 ",Weather!$C$55,".")</f>
        <v>An agreement whereby a floating level of transaction unit is exchanged  for a fixed level of transaction unit  for a period from 00:00 a.m. hours 1st April to 00:00 a.m. hours 1st July, at Oslo weather station identification number listed according to the Nordic Meteorological Organisation (NMO) under number 18700 on the cumulative number of heating degree days (HDD) over the term of the contract. One HDD is defined as the reference base temperature minus the average daily temperature, only when this is a positive number. The payout above/below the strike is at 2500 EUROs and maximum payout is set at 500,000 EUROs.</v>
      </c>
    </row>
    <row r="279" spans="1:55" ht="77.25" thickBot="1" x14ac:dyDescent="0.25">
      <c r="A279" s="210" t="s">
        <v>654</v>
      </c>
      <c r="B279" s="167" t="s">
        <v>568</v>
      </c>
      <c r="C279" s="166" t="s">
        <v>519</v>
      </c>
      <c r="D279" s="167" t="s">
        <v>508</v>
      </c>
      <c r="E279" s="167" t="s">
        <v>309</v>
      </c>
      <c r="F279" s="167" t="s">
        <v>309</v>
      </c>
      <c r="G279" s="167" t="s">
        <v>152</v>
      </c>
      <c r="H279" s="210" t="s">
        <v>166</v>
      </c>
      <c r="I279" s="167" t="s">
        <v>309</v>
      </c>
      <c r="J279" s="167" t="s">
        <v>309</v>
      </c>
      <c r="K279" s="184" t="s">
        <v>169</v>
      </c>
      <c r="L279" s="208" t="s">
        <v>170</v>
      </c>
      <c r="M279" s="206" t="str">
        <f>CONCATENATE(Weather!$D$17, " for ",Weather!$C$39,", at ",Weather!$D$42, " on the ",Weather!$C$47, ". The payout above/below the strike is at 2500 ",Weather!$C$55, " and maximum payout is set at 500,000 ",Weather!$C$55,".")</f>
        <v>An agreement whereby a floating level of transaction unit is exchanged  for a fixed level of transaction unit  for a period from 00:00 a.m. hours on the Starting Date to 00:00 a.m. hours on the Ending Date of the period, at London Heathrow weather station identification number listed according to the World Meteorological Organisation (WMO) under number 37720 on the cumulative number of heating degree days (HDD) over the term of the contract. One HDD is defined as the reference base temperature minus the average daily temperature, only when this is a positive number. The payout above/below the strike is at 2500 EUROs and maximum payout is set at 500,000 EUROs.</v>
      </c>
    </row>
    <row r="280" spans="1:55" ht="77.25" thickBot="1" x14ac:dyDescent="0.25">
      <c r="A280" s="209" t="s">
        <v>654</v>
      </c>
      <c r="B280" s="140" t="s">
        <v>569</v>
      </c>
      <c r="C280" s="162" t="s">
        <v>519</v>
      </c>
      <c r="D280" s="140" t="s">
        <v>508</v>
      </c>
      <c r="E280" s="140" t="s">
        <v>309</v>
      </c>
      <c r="F280" s="140" t="s">
        <v>309</v>
      </c>
      <c r="G280" s="140" t="s">
        <v>136</v>
      </c>
      <c r="H280" s="162" t="s">
        <v>167</v>
      </c>
      <c r="I280" s="140" t="s">
        <v>309</v>
      </c>
      <c r="J280" s="140" t="s">
        <v>309</v>
      </c>
      <c r="K280" s="183" t="s">
        <v>169</v>
      </c>
      <c r="L280" s="207" t="s">
        <v>170</v>
      </c>
      <c r="M280" s="206" t="str">
        <f>CONCATENATE(Weather!$D$17, " for ",Weather!$C$38,", at ",Weather!$D$43, " on the ",Weather!$C$49, ". The payout above/below the strike is at 2500 ",Weather!$C$55, " and maximum payout is set at 500,000 ",Weather!$C$55,".")</f>
        <v>An agreement whereby a floating level of transaction unit is exchanged  for a fixed level of transaction unit  for a period from 00:00 a.m. hours 1st calendar day of the month to 00:00 a.m. hours last calendar day of that month, at Oslo weather station identification number listed according to the Nordic Meteorological Organisation (NMO) under number 18700 on the Cumulative number of cooling degree days (CDD) over the term of the contract. One CDD is defined as the average daily temperature minus the reference base temperature, only when this is a positive number. The payout above/below the strike is at 2500 EUROs and maximum payout is set at 500,000 EUROs.</v>
      </c>
    </row>
    <row r="281" spans="1:55" ht="77.25" thickBot="1" x14ac:dyDescent="0.25">
      <c r="A281" s="209" t="s">
        <v>654</v>
      </c>
      <c r="B281" s="140" t="s">
        <v>569</v>
      </c>
      <c r="C281" s="162" t="s">
        <v>519</v>
      </c>
      <c r="D281" s="140" t="s">
        <v>508</v>
      </c>
      <c r="E281" s="140" t="s">
        <v>309</v>
      </c>
      <c r="F281" s="140" t="s">
        <v>309</v>
      </c>
      <c r="G281" s="140" t="s">
        <v>137</v>
      </c>
      <c r="H281" s="215" t="s">
        <v>166</v>
      </c>
      <c r="I281" s="140" t="s">
        <v>309</v>
      </c>
      <c r="J281" s="140" t="s">
        <v>309</v>
      </c>
      <c r="K281" s="183" t="s">
        <v>169</v>
      </c>
      <c r="L281" s="207" t="s">
        <v>170</v>
      </c>
      <c r="M281" s="206" t="str">
        <f>CONCATENATE(Weather!$D$17, " for ",Weather!$C$36,", at ",Weather!$D$42, " on the ",Weather!$C$49, ". The payout above/below the strike is at 2500 ",Weather!$C$55, " and maximum payout is set at 500,000 ",Weather!$C$55,".")</f>
        <v>An agreement whereby a floating level of transaction unit is exchanged  for a fixed level of transaction unit  for a period from 00:00 a.m. hours 1st October to 00:00 a.m. hours 1st January, at London Heathrow weather station identification number listed according to the World Meteorological Organisation (WMO) under number 37720 on the Cumulative number of cooling degree days (CDD) over the term of the contract. One CDD is defined as the average daily temperature minus the reference base temperature, only when this is a positive number. The payout above/below the strike is at 2500 EUROs and maximum payout is set at 500,000 EUROs.</v>
      </c>
    </row>
    <row r="282" spans="1:55" ht="77.25" thickBot="1" x14ac:dyDescent="0.25">
      <c r="A282" s="210" t="s">
        <v>654</v>
      </c>
      <c r="B282" s="167" t="s">
        <v>569</v>
      </c>
      <c r="C282" s="166" t="s">
        <v>519</v>
      </c>
      <c r="D282" s="167" t="s">
        <v>508</v>
      </c>
      <c r="E282" s="167" t="s">
        <v>309</v>
      </c>
      <c r="F282" s="167" t="s">
        <v>309</v>
      </c>
      <c r="G282" s="167" t="s">
        <v>152</v>
      </c>
      <c r="H282" s="167" t="s">
        <v>167</v>
      </c>
      <c r="I282" s="167" t="s">
        <v>309</v>
      </c>
      <c r="J282" s="167" t="s">
        <v>309</v>
      </c>
      <c r="K282" s="184" t="s">
        <v>169</v>
      </c>
      <c r="L282" s="208" t="s">
        <v>170</v>
      </c>
      <c r="M282" s="206" t="str">
        <f>CONCATENATE(Weather!$D$17, " for ",Weather!$C$39,", at ",Weather!$D$43, " on the ",Weather!$C$49, ". The payout above/below the strike is at 2500 ",Weather!$C$55, " and maximum payout is set at 500,000 ",Weather!$C$55,".")</f>
        <v>An agreement whereby a floating level of transaction unit is exchanged  for a fixed level of transaction unit  for a period from 00:00 a.m. hours on the Starting Date to 00:00 a.m. hours on the Ending Date of the period, at Oslo weather station identification number listed according to the Nordic Meteorological Organisation (NMO) under number 18700 on the Cumulative number of cooling degree days (CDD) over the term of the contract. One CDD is defined as the average daily temperature minus the reference base temperature, only when this is a positive number. The payout above/below the strike is at 2500 EUROs and maximum payout is set at 500,000 EUROs.</v>
      </c>
    </row>
    <row r="283" spans="1:55" ht="64.5" thickBot="1" x14ac:dyDescent="0.25">
      <c r="A283" s="209" t="s">
        <v>500</v>
      </c>
      <c r="B283" s="140" t="s">
        <v>564</v>
      </c>
      <c r="C283" s="162" t="s">
        <v>519</v>
      </c>
      <c r="D283" s="140" t="s">
        <v>508</v>
      </c>
      <c r="E283" s="140" t="s">
        <v>309</v>
      </c>
      <c r="F283" s="140" t="s">
        <v>309</v>
      </c>
      <c r="G283" s="140" t="s">
        <v>136</v>
      </c>
      <c r="H283" s="215" t="s">
        <v>166</v>
      </c>
      <c r="I283" s="140" t="s">
        <v>309</v>
      </c>
      <c r="J283" s="140" t="s">
        <v>309</v>
      </c>
      <c r="K283" s="183" t="s">
        <v>169</v>
      </c>
      <c r="L283" s="207" t="s">
        <v>299</v>
      </c>
      <c r="M283" s="206" t="str">
        <f>CONCATENATE(Weather!$D$17, " for ",Weather!$C$38,", at ",Weather!$D$42, " on the ",Weather!$D$23, ". The payout above/below the strike is at 2500 ",Weather!$C$55, " and maximum payout is set at 500,000 ",Weather!$C$55,".")</f>
        <v>An agreement whereby a floating level of transaction unit is exchanged  for a fixed level of transaction unit  for a period from 00:00 a.m. hours 1st calendar day of the month to 00:00 a.m. hours last calendar day of that month, at London Heathrow weather station identification number listed according to the World Meteorological Organisation (WMO) under number 37720 on the average daily amount in mm/day, where the day is defined as above. The payout above/below the strike is at 2500 EUROs and maximum payout is set at 500,000 EUROs.</v>
      </c>
    </row>
    <row r="284" spans="1:55" ht="51.75" thickBot="1" x14ac:dyDescent="0.25">
      <c r="A284" s="209" t="s">
        <v>500</v>
      </c>
      <c r="B284" s="140" t="s">
        <v>564</v>
      </c>
      <c r="C284" s="162" t="s">
        <v>519</v>
      </c>
      <c r="D284" s="140" t="s">
        <v>508</v>
      </c>
      <c r="E284" s="140" t="s">
        <v>309</v>
      </c>
      <c r="F284" s="140" t="s">
        <v>309</v>
      </c>
      <c r="G284" s="140" t="s">
        <v>137</v>
      </c>
      <c r="H284" s="162" t="s">
        <v>167</v>
      </c>
      <c r="I284" s="140" t="s">
        <v>309</v>
      </c>
      <c r="J284" s="140" t="s">
        <v>309</v>
      </c>
      <c r="K284" s="183" t="s">
        <v>169</v>
      </c>
      <c r="L284" s="207"/>
      <c r="M284" s="206" t="str">
        <f>CONCATENATE(Weather!$D$17, " for ",Weather!$C$34,", at ",Weather!$D$43, " on the ",Weather!$D$23, ". The payout above/below the strike is at 2500 ",Weather!$C$55, " and maximum payout is set at 500,000 ",Weather!$C$55,".")</f>
        <v>An agreement whereby a floating level of transaction unit is exchanged  for a fixed level of transaction unit  for a period from 00:00 a.m. hours 1st April to 00:00 a.m. hours 1st July, at Oslo weather station identification number listed according to the Nordic Meteorological Organisation (NMO) under number 18700 on the average daily amount in mm/day, where the day is defined as above. The payout above/below the strike is at 2500 EUROs and maximum payout is set at 500,000 EUROs.</v>
      </c>
    </row>
    <row r="285" spans="1:55" ht="64.5" thickBot="1" x14ac:dyDescent="0.25">
      <c r="A285" s="211" t="s">
        <v>500</v>
      </c>
      <c r="B285" s="141" t="s">
        <v>564</v>
      </c>
      <c r="C285" s="129" t="s">
        <v>519</v>
      </c>
      <c r="D285" s="141" t="s">
        <v>508</v>
      </c>
      <c r="E285" s="141" t="s">
        <v>309</v>
      </c>
      <c r="F285" s="141" t="s">
        <v>309</v>
      </c>
      <c r="G285" s="141" t="s">
        <v>152</v>
      </c>
      <c r="H285" s="211" t="s">
        <v>166</v>
      </c>
      <c r="I285" s="141" t="s">
        <v>309</v>
      </c>
      <c r="J285" s="141" t="s">
        <v>309</v>
      </c>
      <c r="K285" s="141" t="s">
        <v>169</v>
      </c>
      <c r="L285" s="212"/>
      <c r="M285" s="224" t="str">
        <f>CONCATENATE(Weather!$D$17, " for ",Weather!$C$39,", at ",Weather!$D$42, " on the ",Weather!$D$23, ". The payout above/below the strike is at 2500 ",Weather!$C$55, " and maximum payout is set at 500,000 ",Weather!$C$55,".")</f>
        <v>An agreement whereby a floating level of transaction unit is exchanged  for a fixed level of transaction unit  for a period from 00:00 a.m. hours on the Starting Date to 00:00 a.m. hours on the Ending Date of the period, at London Heathrow weather station identification number listed according to the World Meteorological Organisation (WMO) under number 37720 on the average daily amount in mm/day, where the day is defined as above. The payout above/below the strike is at 2500 EUROs and maximum payout is set at 500,000 EUROs.</v>
      </c>
    </row>
    <row r="286" spans="1:55" s="253" customFormat="1" ht="76.5" x14ac:dyDescent="0.2">
      <c r="A286" s="318" t="s">
        <v>663</v>
      </c>
      <c r="B286" s="248" t="s">
        <v>346</v>
      </c>
      <c r="C286" s="249" t="s">
        <v>519</v>
      </c>
      <c r="D286" s="250" t="s">
        <v>70</v>
      </c>
      <c r="E286" s="250" t="s">
        <v>309</v>
      </c>
      <c r="F286" s="250" t="s">
        <v>309</v>
      </c>
      <c r="G286" s="250" t="s">
        <v>136</v>
      </c>
      <c r="H286" s="251" t="s">
        <v>237</v>
      </c>
      <c r="I286" s="250" t="s">
        <v>309</v>
      </c>
      <c r="J286" s="250" t="s">
        <v>309</v>
      </c>
      <c r="K286" s="252" t="s">
        <v>572</v>
      </c>
      <c r="L286" s="252" t="s">
        <v>582</v>
      </c>
      <c r="M286" s="230" t="str">
        <f>Liquids!$C$33&amp;" for "&amp;Liquids!$C$60&amp;" "&amp;Liquids!$C$51&amp;" minus "&amp;Liquids!$C$61&amp;" "&amp;Liquids!$C$52&amp;" to be delivered on the basis of "&amp;Liquids!$C$47&amp;" basis "&amp;Liquids!$C$44&amp;" for "&amp;Liquids!$C$78&amp;" and settled using "&amp;Liquids!$D$83&amp;" quoted in "&amp;UKGas!$D$70&amp;" per "&amp;Liquids!$C$87</f>
        <v>An agreement whereby a floating price is exchanged  for a fixed price over a specified period on a given product price differential for 1% Low Sulphur Fuel Oil under the Platts Heading Cargoes FOB NWE minus 3.5% High Sulphur Fuel Oil under the Platts Heading Barges FOB Rotterdam to be delivered on the basis of Free on Board basis North-West Europe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86" s="228"/>
      <c r="O286" s="228"/>
      <c r="P286" s="228"/>
      <c r="Q286" s="228"/>
      <c r="R286" s="228"/>
      <c r="S286" s="228"/>
      <c r="T286" s="228"/>
      <c r="U286" s="228"/>
      <c r="V286" s="228"/>
      <c r="W286" s="228"/>
      <c r="X286" s="228"/>
      <c r="Y286" s="228"/>
      <c r="Z286" s="228"/>
      <c r="AA286" s="228"/>
      <c r="AB286" s="228"/>
      <c r="AC286" s="228"/>
      <c r="AD286" s="228"/>
      <c r="AE286" s="228"/>
      <c r="AF286" s="228"/>
      <c r="AG286" s="228"/>
      <c r="AH286" s="228"/>
      <c r="AI286" s="228"/>
      <c r="AJ286" s="228"/>
      <c r="AK286" s="228"/>
      <c r="AL286" s="228"/>
      <c r="AM286" s="228"/>
      <c r="AN286" s="228"/>
      <c r="AO286" s="228"/>
      <c r="AP286" s="228"/>
      <c r="AQ286" s="228"/>
      <c r="AR286" s="228"/>
      <c r="AS286" s="228"/>
      <c r="AT286" s="228"/>
      <c r="AU286" s="228"/>
      <c r="AV286" s="228"/>
      <c r="AW286" s="228"/>
      <c r="AX286" s="228"/>
      <c r="AY286" s="228"/>
      <c r="AZ286" s="228"/>
      <c r="BA286" s="228"/>
      <c r="BB286" s="228"/>
      <c r="BC286" s="228"/>
    </row>
    <row r="287" spans="1:55" s="253" customFormat="1" ht="76.5" x14ac:dyDescent="0.2">
      <c r="A287" s="319" t="s">
        <v>663</v>
      </c>
      <c r="B287" s="225" t="s">
        <v>346</v>
      </c>
      <c r="C287" s="226" t="s">
        <v>519</v>
      </c>
      <c r="D287" s="227" t="s">
        <v>70</v>
      </c>
      <c r="E287" s="227" t="s">
        <v>309</v>
      </c>
      <c r="F287" s="227" t="s">
        <v>309</v>
      </c>
      <c r="G287" s="227" t="s">
        <v>137</v>
      </c>
      <c r="H287" s="228" t="s">
        <v>237</v>
      </c>
      <c r="I287" s="227" t="s">
        <v>309</v>
      </c>
      <c r="J287" s="227" t="s">
        <v>309</v>
      </c>
      <c r="K287" s="229" t="s">
        <v>572</v>
      </c>
      <c r="L287" s="229" t="s">
        <v>582</v>
      </c>
      <c r="M287" s="230" t="str">
        <f>Liquids!$C$33&amp;" for "&amp;Liquids!$C$60&amp;" "&amp;Liquids!$C$51&amp;" minus "&amp;Liquids!$C$61&amp;" "&amp;Liquids!$C$52&amp;" to be delivered on the basis of "&amp;Liquids!$C$47&amp;" basis "&amp;Liquids!$C$44&amp;" for "&amp;Liquids!$C$79&amp;" and settled using "&amp;Liquids!$D$83&amp;" quoted in "&amp;UKGas!$D$70&amp;" per "&amp;Liquids!$C$87</f>
        <v>An agreement whereby a floating price is exchanged  for a fixed price over a specified period on a given product price differential for 1% Low Sulphur Fuel Oil under the Platts Heading Cargoes FOB NWE minus 3.5% High Sulphur Fuel Oil under the Platts Heading Barges FOB Rotterdam to be delivered on the basis of Free on Board basis North-West Europe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87" s="228"/>
      <c r="O287" s="228"/>
      <c r="P287" s="228"/>
      <c r="Q287" s="228"/>
      <c r="R287" s="228"/>
      <c r="S287" s="228"/>
      <c r="T287" s="228"/>
      <c r="U287" s="228"/>
      <c r="V287" s="228"/>
      <c r="W287" s="228"/>
      <c r="X287" s="228"/>
      <c r="Y287" s="228"/>
      <c r="Z287" s="228"/>
      <c r="AA287" s="228"/>
      <c r="AB287" s="228"/>
      <c r="AC287" s="228"/>
      <c r="AD287" s="228"/>
      <c r="AE287" s="228"/>
      <c r="AF287" s="228"/>
      <c r="AG287" s="228"/>
      <c r="AH287" s="228"/>
      <c r="AI287" s="228"/>
      <c r="AJ287" s="228"/>
      <c r="AK287" s="228"/>
      <c r="AL287" s="228"/>
      <c r="AM287" s="228"/>
      <c r="AN287" s="228"/>
      <c r="AO287" s="228"/>
      <c r="AP287" s="228"/>
      <c r="AQ287" s="228"/>
      <c r="AR287" s="228"/>
      <c r="AS287" s="228"/>
      <c r="AT287" s="228"/>
      <c r="AU287" s="228"/>
      <c r="AV287" s="228"/>
      <c r="AW287" s="228"/>
      <c r="AX287" s="228"/>
      <c r="AY287" s="228"/>
      <c r="AZ287" s="228"/>
      <c r="BA287" s="228"/>
      <c r="BB287" s="228"/>
      <c r="BC287" s="228"/>
    </row>
    <row r="288" spans="1:55" s="253" customFormat="1" ht="76.5" x14ac:dyDescent="0.2">
      <c r="A288" s="260" t="s">
        <v>663</v>
      </c>
      <c r="B288" s="231" t="s">
        <v>346</v>
      </c>
      <c r="C288" s="232" t="s">
        <v>519</v>
      </c>
      <c r="D288" s="233" t="s">
        <v>70</v>
      </c>
      <c r="E288" s="233" t="s">
        <v>309</v>
      </c>
      <c r="F288" s="233" t="s">
        <v>309</v>
      </c>
      <c r="G288" s="233" t="s">
        <v>133</v>
      </c>
      <c r="H288" s="254" t="s">
        <v>237</v>
      </c>
      <c r="I288" s="233" t="s">
        <v>309</v>
      </c>
      <c r="J288" s="233" t="s">
        <v>309</v>
      </c>
      <c r="K288" s="235" t="s">
        <v>572</v>
      </c>
      <c r="L288" s="235" t="s">
        <v>582</v>
      </c>
      <c r="M288" s="230" t="str">
        <f>Liquids!$C$33&amp;" for "&amp;Liquids!$C$60&amp;" "&amp;Liquids!$C$51&amp;" minus "&amp;Liquids!$C$61&amp;" "&amp;Liquids!$C$52&amp;" to be delivered on the basis of "&amp;Liquids!$C$47&amp;" basis "&amp;Liquids!$C$44&amp;" for "&amp;Liquids!$C$80&amp;" and settled using "&amp;Liquids!$D$83&amp;" quoted in "&amp;UKGas!$D$70&amp;" per "&amp;Liquids!$C$87</f>
        <v>An agreement whereby a floating price is exchanged  for a fixed price over a specified period on a given product price differential for 1% Low Sulphur Fuel Oil under the Platts Heading Cargoes FOB NWE minus 3.5% High Sulphur Fuel Oil under the Platts Heading Barges FOB Rotterdam to be delivered on the basis of Free on Board basis North-West Europe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88" s="228"/>
      <c r="O288" s="228"/>
      <c r="P288" s="228"/>
      <c r="Q288" s="228"/>
      <c r="R288" s="228"/>
      <c r="S288" s="228"/>
      <c r="T288" s="228"/>
      <c r="U288" s="228"/>
      <c r="V288" s="228"/>
      <c r="W288" s="228"/>
      <c r="X288" s="228"/>
      <c r="Y288" s="228"/>
      <c r="Z288" s="228"/>
      <c r="AA288" s="228"/>
      <c r="AB288" s="228"/>
      <c r="AC288" s="228"/>
      <c r="AD288" s="228"/>
      <c r="AE288" s="228"/>
      <c r="AF288" s="228"/>
      <c r="AG288" s="228"/>
      <c r="AH288" s="228"/>
      <c r="AI288" s="228"/>
      <c r="AJ288" s="228"/>
      <c r="AK288" s="228"/>
      <c r="AL288" s="228"/>
      <c r="AM288" s="228"/>
      <c r="AN288" s="228"/>
      <c r="AO288" s="228"/>
      <c r="AP288" s="228"/>
      <c r="AQ288" s="228"/>
      <c r="AR288" s="228"/>
      <c r="AS288" s="228"/>
      <c r="AT288" s="228"/>
      <c r="AU288" s="228"/>
      <c r="AV288" s="228"/>
      <c r="AW288" s="228"/>
      <c r="AX288" s="228"/>
      <c r="AY288" s="228"/>
      <c r="AZ288" s="228"/>
      <c r="BA288" s="228"/>
      <c r="BB288" s="228"/>
      <c r="BC288" s="228"/>
    </row>
    <row r="289" spans="1:55" s="253" customFormat="1" ht="63.75" customHeight="1" x14ac:dyDescent="0.2">
      <c r="A289" s="319" t="s">
        <v>663</v>
      </c>
      <c r="B289" s="225" t="s">
        <v>71</v>
      </c>
      <c r="C289" s="226" t="s">
        <v>519</v>
      </c>
      <c r="D289" s="227" t="s">
        <v>344</v>
      </c>
      <c r="E289" s="227" t="s">
        <v>309</v>
      </c>
      <c r="F289" s="227" t="s">
        <v>309</v>
      </c>
      <c r="G289" s="227" t="s">
        <v>136</v>
      </c>
      <c r="H289" s="228" t="s">
        <v>237</v>
      </c>
      <c r="I289" s="227" t="s">
        <v>309</v>
      </c>
      <c r="J289" s="227" t="s">
        <v>309</v>
      </c>
      <c r="K289" s="235" t="s">
        <v>572</v>
      </c>
      <c r="L289" s="235" t="s">
        <v>582</v>
      </c>
      <c r="M289" s="230" t="str">
        <f>Liquids!$C$35&amp;" for "&amp;Liquids!$C$60&amp;" "&amp;Liquids!$C$52&amp;" minus "&amp;Liquids!$C$60&amp;" "&amp;Liquids!$C$51&amp;" to be delivered on the basis of "&amp;Liquids!$C$47&amp;" at the "&amp;Liquids!$C$44&amp;" for "&amp;Liquids!$C$78&amp;" and settled using "&amp;Liquids!$D$83&amp;" quoted in "&amp;UKGas!$D$70&amp;" per "&amp;Liquids!$C$87</f>
        <v>An agreement whereby a floating price is exchanged  for a fixed price over a specified period on a given product size price differential for 1% Low Sulphur Fuel Oil under the Platts Heading Barges FOB Rotterdam minus 1% Low Sulphur Fuel Oil under the Platts Heading Cargoes FOB NWE to be delivered on the basis of Free on Board at the North-West Europe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89" s="228"/>
      <c r="O289" s="228"/>
      <c r="P289" s="228"/>
      <c r="Q289" s="228"/>
      <c r="R289" s="228"/>
      <c r="S289" s="228"/>
      <c r="T289" s="228"/>
      <c r="U289" s="228"/>
      <c r="V289" s="228"/>
      <c r="W289" s="228"/>
      <c r="X289" s="228"/>
      <c r="Y289" s="228"/>
      <c r="Z289" s="228"/>
      <c r="AA289" s="228"/>
      <c r="AB289" s="228"/>
      <c r="AC289" s="228"/>
      <c r="AD289" s="228"/>
      <c r="AE289" s="228"/>
      <c r="AF289" s="228"/>
      <c r="AG289" s="228"/>
      <c r="AH289" s="228"/>
      <c r="AI289" s="228"/>
      <c r="AJ289" s="228"/>
      <c r="AK289" s="228"/>
      <c r="AL289" s="228"/>
      <c r="AM289" s="228"/>
      <c r="AN289" s="228"/>
      <c r="AO289" s="228"/>
      <c r="AP289" s="228"/>
      <c r="AQ289" s="228"/>
      <c r="AR289" s="228"/>
      <c r="AS289" s="228"/>
      <c r="AT289" s="228"/>
      <c r="AU289" s="228"/>
      <c r="AV289" s="228"/>
      <c r="AW289" s="228"/>
      <c r="AX289" s="228"/>
      <c r="AY289" s="228"/>
      <c r="AZ289" s="228"/>
      <c r="BA289" s="228"/>
      <c r="BB289" s="228"/>
      <c r="BC289" s="228"/>
    </row>
    <row r="290" spans="1:55" s="253" customFormat="1" ht="65.25" customHeight="1" x14ac:dyDescent="0.2">
      <c r="A290" s="319" t="s">
        <v>663</v>
      </c>
      <c r="B290" s="225" t="s">
        <v>71</v>
      </c>
      <c r="C290" s="226" t="s">
        <v>519</v>
      </c>
      <c r="D290" s="227" t="s">
        <v>344</v>
      </c>
      <c r="E290" s="227" t="s">
        <v>309</v>
      </c>
      <c r="F290" s="227" t="s">
        <v>309</v>
      </c>
      <c r="G290" s="227" t="s">
        <v>137</v>
      </c>
      <c r="H290" s="228" t="s">
        <v>237</v>
      </c>
      <c r="I290" s="227" t="s">
        <v>309</v>
      </c>
      <c r="J290" s="227" t="s">
        <v>309</v>
      </c>
      <c r="K290" s="235" t="s">
        <v>572</v>
      </c>
      <c r="L290" s="235" t="s">
        <v>582</v>
      </c>
      <c r="M290" s="230" t="str">
        <f>Liquids!$C$35&amp;" for "&amp;Liquids!$C$60&amp;" "&amp;Liquids!$C$52&amp;" minus "&amp;Liquids!$C$60&amp;" "&amp;Liquids!$C$51&amp;" to be delivered on the basis of "&amp;Liquids!$C$47&amp;" at the "&amp;Liquids!$C$44&amp;" for "&amp;Liquids!$C$79&amp;" and settled using "&amp;Liquids!$D$83&amp;" quoted in "&amp;UKGas!$D$70&amp;" per "&amp;Liquids!$C$87</f>
        <v>An agreement whereby a floating price is exchanged  for a fixed price over a specified period on a given product size price differential for 1% Low Sulphur Fuel Oil under the Platts Heading Barges FOB Rotterdam minus 1% Low Sulphur Fuel Oil under the Platts Heading Cargoes FOB NWE to be delivered on the basis of Free on Board at the North-West Europe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90" s="228"/>
      <c r="O290" s="228"/>
      <c r="P290" s="228"/>
      <c r="Q290" s="228"/>
      <c r="R290" s="228"/>
      <c r="S290" s="228"/>
      <c r="T290" s="228"/>
      <c r="U290" s="228"/>
      <c r="V290" s="228"/>
      <c r="W290" s="228"/>
      <c r="X290" s="228"/>
      <c r="Y290" s="228"/>
      <c r="Z290" s="228"/>
      <c r="AA290" s="228"/>
      <c r="AB290" s="228"/>
      <c r="AC290" s="228"/>
      <c r="AD290" s="228"/>
      <c r="AE290" s="228"/>
      <c r="AF290" s="228"/>
      <c r="AG290" s="228"/>
      <c r="AH290" s="228"/>
      <c r="AI290" s="228"/>
      <c r="AJ290" s="228"/>
      <c r="AK290" s="228"/>
      <c r="AL290" s="228"/>
      <c r="AM290" s="228"/>
      <c r="AN290" s="228"/>
      <c r="AO290" s="228"/>
      <c r="AP290" s="228"/>
      <c r="AQ290" s="228"/>
      <c r="AR290" s="228"/>
      <c r="AS290" s="228"/>
      <c r="AT290" s="228"/>
      <c r="AU290" s="228"/>
      <c r="AV290" s="228"/>
      <c r="AW290" s="228"/>
      <c r="AX290" s="228"/>
      <c r="AY290" s="228"/>
      <c r="AZ290" s="228"/>
      <c r="BA290" s="228"/>
      <c r="BB290" s="228"/>
      <c r="BC290" s="228"/>
    </row>
    <row r="291" spans="1:55" s="253" customFormat="1" ht="64.5" customHeight="1" x14ac:dyDescent="0.2">
      <c r="A291" s="260" t="s">
        <v>663</v>
      </c>
      <c r="B291" s="231" t="s">
        <v>71</v>
      </c>
      <c r="C291" s="232" t="s">
        <v>519</v>
      </c>
      <c r="D291" s="233" t="s">
        <v>344</v>
      </c>
      <c r="E291" s="233" t="s">
        <v>309</v>
      </c>
      <c r="F291" s="233" t="s">
        <v>309</v>
      </c>
      <c r="G291" s="233" t="s">
        <v>133</v>
      </c>
      <c r="H291" s="254" t="s">
        <v>237</v>
      </c>
      <c r="I291" s="233" t="s">
        <v>309</v>
      </c>
      <c r="J291" s="233" t="s">
        <v>309</v>
      </c>
      <c r="K291" s="235" t="s">
        <v>572</v>
      </c>
      <c r="L291" s="235" t="s">
        <v>582</v>
      </c>
      <c r="M291" s="230" t="str">
        <f>Liquids!$C$35&amp;" for "&amp;Liquids!$C$60&amp;" "&amp;Liquids!$C$52&amp;" minus "&amp;Liquids!$C$60&amp;" "&amp;Liquids!$C$51&amp;" to be delivered on the basis of "&amp;Liquids!$C$47&amp;" at the "&amp;Liquids!$C$44&amp;" for "&amp;Liquids!$C$80&amp;" and settled using "&amp;Liquids!$D$83&amp;" quoted in "&amp;UKGas!$D$70&amp;" per "&amp;Liquids!$C$87</f>
        <v>An agreement whereby a floating price is exchanged  for a fixed price over a specified period on a given product size price differential for 1% Low Sulphur Fuel Oil under the Platts Heading Barges FOB Rotterdam minus 1% Low Sulphur Fuel Oil under the Platts Heading Cargoes FOB NWE to be delivered on the basis of Free on Board at the North-West Europe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91" s="228"/>
      <c r="O291" s="228"/>
      <c r="P291" s="228"/>
      <c r="Q291" s="228"/>
      <c r="R291" s="228"/>
      <c r="S291" s="228"/>
      <c r="T291" s="228"/>
      <c r="U291" s="228"/>
      <c r="V291" s="228"/>
      <c r="W291" s="228"/>
      <c r="X291" s="228"/>
      <c r="Y291" s="228"/>
      <c r="Z291" s="228"/>
      <c r="AA291" s="228"/>
      <c r="AB291" s="228"/>
      <c r="AC291" s="228"/>
      <c r="AD291" s="228"/>
      <c r="AE291" s="228"/>
      <c r="AF291" s="228"/>
      <c r="AG291" s="228"/>
      <c r="AH291" s="228"/>
      <c r="AI291" s="228"/>
      <c r="AJ291" s="228"/>
      <c r="AK291" s="228"/>
      <c r="AL291" s="228"/>
      <c r="AM291" s="228"/>
      <c r="AN291" s="228"/>
      <c r="AO291" s="228"/>
      <c r="AP291" s="228"/>
      <c r="AQ291" s="228"/>
      <c r="AR291" s="228"/>
      <c r="AS291" s="228"/>
      <c r="AT291" s="228"/>
      <c r="AU291" s="228"/>
      <c r="AV291" s="228"/>
      <c r="AW291" s="228"/>
      <c r="AX291" s="228"/>
      <c r="AY291" s="228"/>
      <c r="AZ291" s="228"/>
      <c r="BA291" s="228"/>
      <c r="BB291" s="228"/>
      <c r="BC291" s="228"/>
    </row>
    <row r="292" spans="1:55" s="253" customFormat="1" ht="63.75" x14ac:dyDescent="0.2">
      <c r="A292" s="319" t="s">
        <v>663</v>
      </c>
      <c r="B292" s="225" t="s">
        <v>72</v>
      </c>
      <c r="C292" s="226" t="s">
        <v>519</v>
      </c>
      <c r="D292" s="227" t="s">
        <v>508</v>
      </c>
      <c r="E292" s="227" t="s">
        <v>309</v>
      </c>
      <c r="F292" s="227" t="s">
        <v>309</v>
      </c>
      <c r="G292" s="227" t="s">
        <v>136</v>
      </c>
      <c r="H292" s="228" t="s">
        <v>237</v>
      </c>
      <c r="I292" s="227" t="s">
        <v>309</v>
      </c>
      <c r="J292" s="227" t="s">
        <v>309</v>
      </c>
      <c r="K292" s="229" t="s">
        <v>572</v>
      </c>
      <c r="L292" s="229" t="s">
        <v>582</v>
      </c>
      <c r="M292" s="230" t="str">
        <f>Liquids!$C$32&amp;" for "&amp;Liquids!$C$63&amp;" "&amp;Liquids!$C$50&amp;" to be delivered on the basis of "&amp;Liquids!$C$46&amp;" at the "&amp;Liquids!$C$44&amp;" for "&amp;Liquids!$C$78&amp;" and settled using "&amp;Liquids!$D$83&amp;" quoted in "&amp;UKGas!$D$70&amp;" per "&amp;Liquids!$C$87</f>
        <v>An agreement whereby a floating price is exchanged  for a fixed price over a specified period for EN590 0.05 % Sulphur Gasoil under the Platts Heading Cargoes CIF NWE Basis ARA to be delivered on the basis of Cost, Insurance and Freight at the North-West Europe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92" s="228"/>
      <c r="O292" s="228"/>
      <c r="P292" s="228"/>
      <c r="Q292" s="228"/>
      <c r="R292" s="228"/>
      <c r="S292" s="228"/>
      <c r="T292" s="228"/>
      <c r="U292" s="228"/>
      <c r="V292" s="228"/>
      <c r="W292" s="228"/>
      <c r="X292" s="228"/>
      <c r="Y292" s="228"/>
      <c r="Z292" s="228"/>
      <c r="AA292" s="228"/>
      <c r="AB292" s="228"/>
      <c r="AC292" s="228"/>
      <c r="AD292" s="228"/>
      <c r="AE292" s="228"/>
      <c r="AF292" s="228"/>
      <c r="AG292" s="228"/>
      <c r="AH292" s="228"/>
      <c r="AI292" s="228"/>
      <c r="AJ292" s="228"/>
      <c r="AK292" s="228"/>
      <c r="AL292" s="228"/>
      <c r="AM292" s="228"/>
      <c r="AN292" s="228"/>
      <c r="AO292" s="228"/>
      <c r="AP292" s="228"/>
      <c r="AQ292" s="228"/>
      <c r="AR292" s="228"/>
      <c r="AS292" s="228"/>
      <c r="AT292" s="228"/>
      <c r="AU292" s="228"/>
      <c r="AV292" s="228"/>
      <c r="AW292" s="228"/>
      <c r="AX292" s="228"/>
      <c r="AY292" s="228"/>
      <c r="AZ292" s="228"/>
      <c r="BA292" s="228"/>
      <c r="BB292" s="228"/>
      <c r="BC292" s="228"/>
    </row>
    <row r="293" spans="1:55" s="253" customFormat="1" ht="63.75" x14ac:dyDescent="0.2">
      <c r="A293" s="319" t="s">
        <v>663</v>
      </c>
      <c r="B293" s="225" t="s">
        <v>72</v>
      </c>
      <c r="C293" s="226" t="s">
        <v>519</v>
      </c>
      <c r="D293" s="227" t="s">
        <v>508</v>
      </c>
      <c r="E293" s="227" t="s">
        <v>309</v>
      </c>
      <c r="F293" s="227" t="s">
        <v>309</v>
      </c>
      <c r="G293" s="227" t="s">
        <v>137</v>
      </c>
      <c r="H293" s="228" t="s">
        <v>237</v>
      </c>
      <c r="I293" s="227" t="s">
        <v>309</v>
      </c>
      <c r="J293" s="227" t="s">
        <v>309</v>
      </c>
      <c r="K293" s="229" t="s">
        <v>572</v>
      </c>
      <c r="L293" s="229" t="s">
        <v>582</v>
      </c>
      <c r="M293" s="230" t="str">
        <f>Liquids!$C$32&amp;" for "&amp;Liquids!$C$63&amp;" "&amp;Liquids!$C$50&amp;" to be delivered on the basis of "&amp;Liquids!$C$46&amp;" at the "&amp;Liquids!$C$44&amp;" for "&amp;Liquids!$C$79&amp;" and settled using "&amp;Liquids!$D$83&amp;" quoted in "&amp;UKGas!$D$70&amp;" per "&amp;Liquids!$C$87</f>
        <v>An agreement whereby a floating price is exchanged  for a fixed price over a specified period for EN590 0.05 % Sulphur Gasoil under the Platts Heading Cargoes CIF NWE Basis ARA to be delivered on the basis of Cost, Insurance and Freight at the North-West Europe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93" s="228"/>
      <c r="O293" s="228"/>
      <c r="P293" s="228"/>
      <c r="Q293" s="228"/>
      <c r="R293" s="228"/>
      <c r="S293" s="228"/>
      <c r="T293" s="228"/>
      <c r="U293" s="228"/>
      <c r="V293" s="228"/>
      <c r="W293" s="228"/>
      <c r="X293" s="228"/>
      <c r="Y293" s="228"/>
      <c r="Z293" s="228"/>
      <c r="AA293" s="228"/>
      <c r="AB293" s="228"/>
      <c r="AC293" s="228"/>
      <c r="AD293" s="228"/>
      <c r="AE293" s="228"/>
      <c r="AF293" s="228"/>
      <c r="AG293" s="228"/>
      <c r="AH293" s="228"/>
      <c r="AI293" s="228"/>
      <c r="AJ293" s="228"/>
      <c r="AK293" s="228"/>
      <c r="AL293" s="228"/>
      <c r="AM293" s="228"/>
      <c r="AN293" s="228"/>
      <c r="AO293" s="228"/>
      <c r="AP293" s="228"/>
      <c r="AQ293" s="228"/>
      <c r="AR293" s="228"/>
      <c r="AS293" s="228"/>
      <c r="AT293" s="228"/>
      <c r="AU293" s="228"/>
      <c r="AV293" s="228"/>
      <c r="AW293" s="228"/>
      <c r="AX293" s="228"/>
      <c r="AY293" s="228"/>
      <c r="AZ293" s="228"/>
      <c r="BA293" s="228"/>
      <c r="BB293" s="228"/>
      <c r="BC293" s="228"/>
    </row>
    <row r="294" spans="1:55" s="253" customFormat="1" ht="63.75" x14ac:dyDescent="0.2">
      <c r="A294" s="260" t="s">
        <v>663</v>
      </c>
      <c r="B294" s="231" t="s">
        <v>72</v>
      </c>
      <c r="C294" s="232" t="s">
        <v>519</v>
      </c>
      <c r="D294" s="233" t="s">
        <v>508</v>
      </c>
      <c r="E294" s="233" t="s">
        <v>309</v>
      </c>
      <c r="F294" s="233" t="s">
        <v>309</v>
      </c>
      <c r="G294" s="233" t="s">
        <v>133</v>
      </c>
      <c r="H294" s="234" t="s">
        <v>237</v>
      </c>
      <c r="I294" s="233" t="s">
        <v>309</v>
      </c>
      <c r="J294" s="233" t="s">
        <v>309</v>
      </c>
      <c r="K294" s="235" t="s">
        <v>572</v>
      </c>
      <c r="L294" s="235" t="s">
        <v>582</v>
      </c>
      <c r="M294" s="230" t="str">
        <f>Liquids!$C$32&amp;" for "&amp;Liquids!$C$63&amp;" "&amp;Liquids!$C$50&amp;" to be delivered on the basis of "&amp;Liquids!$C$46&amp;" at the "&amp;Liquids!$C$44&amp;" for "&amp;Liquids!$C$80&amp;" and settled using "&amp;Liquids!$D$83&amp;" quoted in "&amp;UKGas!$D$70&amp;" per "&amp;Liquids!$C$87</f>
        <v>An agreement whereby a floating price is exchanged  for a fixed price over a specified period for EN590 0.05 % Sulphur Gasoil under the Platts Heading Cargoes CIF NWE Basis ARA to be delivered on the basis of Cost, Insurance and Freight at the North-West Europe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94" s="228"/>
      <c r="O294" s="228"/>
      <c r="P294" s="228"/>
      <c r="Q294" s="228"/>
      <c r="R294" s="228"/>
      <c r="S294" s="228"/>
      <c r="T294" s="228"/>
      <c r="U294" s="228"/>
      <c r="V294" s="228"/>
      <c r="W294" s="228"/>
      <c r="X294" s="228"/>
      <c r="Y294" s="228"/>
      <c r="Z294" s="228"/>
      <c r="AA294" s="228"/>
      <c r="AB294" s="228"/>
      <c r="AC294" s="228"/>
      <c r="AD294" s="228"/>
      <c r="AE294" s="228"/>
      <c r="AF294" s="228"/>
      <c r="AG294" s="228"/>
      <c r="AH294" s="228"/>
      <c r="AI294" s="228"/>
      <c r="AJ294" s="228"/>
      <c r="AK294" s="228"/>
      <c r="AL294" s="228"/>
      <c r="AM294" s="228"/>
      <c r="AN294" s="228"/>
      <c r="AO294" s="228"/>
      <c r="AP294" s="228"/>
      <c r="AQ294" s="228"/>
      <c r="AR294" s="228"/>
      <c r="AS294" s="228"/>
      <c r="AT294" s="228"/>
      <c r="AU294" s="228"/>
      <c r="AV294" s="228"/>
      <c r="AW294" s="228"/>
      <c r="AX294" s="228"/>
      <c r="AY294" s="228"/>
      <c r="AZ294" s="228"/>
      <c r="BA294" s="228"/>
      <c r="BB294" s="228"/>
      <c r="BC294" s="228"/>
    </row>
    <row r="295" spans="1:55" s="253" customFormat="1" ht="63.75" x14ac:dyDescent="0.2">
      <c r="A295" s="319" t="s">
        <v>663</v>
      </c>
      <c r="B295" s="225" t="s">
        <v>73</v>
      </c>
      <c r="C295" s="226" t="s">
        <v>519</v>
      </c>
      <c r="D295" s="227" t="s">
        <v>508</v>
      </c>
      <c r="E295" s="227" t="s">
        <v>309</v>
      </c>
      <c r="F295" s="227" t="s">
        <v>309</v>
      </c>
      <c r="G295" s="227" t="s">
        <v>136</v>
      </c>
      <c r="H295" s="228" t="s">
        <v>237</v>
      </c>
      <c r="I295" s="227" t="s">
        <v>309</v>
      </c>
      <c r="J295" s="227" t="s">
        <v>309</v>
      </c>
      <c r="K295" s="229" t="s">
        <v>572</v>
      </c>
      <c r="L295" s="229" t="s">
        <v>582</v>
      </c>
      <c r="M295" s="230" t="str">
        <f>Liquids!$C$32&amp;" for "&amp;Liquids!$C$62&amp;" "&amp;Liquids!$C$51&amp;" to be delivered on the basis of "&amp;Liquids!$C$47&amp;" at the "&amp;Liquids!$C$39&amp;" for "&amp;Liquids!$C$78&amp;" and settled using "&amp;Liquids!$D$83&amp;" quoted in "&amp;UKGas!$D$70&amp;" per "&amp;Liquids!$C$87</f>
        <v>An agreement whereby a floating price is exchanged  for a fixed price over a specified period for 0.2% Sulphur Gasoil under the Platts Heading Cargoes FOB NWE to be delivered on the basis of Free on Board at the Amsterdam - Rotterdam - Antwerp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95" s="228"/>
      <c r="O295" s="228"/>
      <c r="P295" s="228"/>
      <c r="Q295" s="228"/>
      <c r="R295" s="228"/>
      <c r="S295" s="228"/>
      <c r="T295" s="228"/>
      <c r="U295" s="228"/>
      <c r="V295" s="228"/>
      <c r="W295" s="228"/>
      <c r="X295" s="228"/>
      <c r="Y295" s="228"/>
      <c r="Z295" s="228"/>
      <c r="AA295" s="228"/>
      <c r="AB295" s="228"/>
      <c r="AC295" s="228"/>
      <c r="AD295" s="228"/>
      <c r="AE295" s="228"/>
      <c r="AF295" s="228"/>
      <c r="AG295" s="228"/>
      <c r="AH295" s="228"/>
      <c r="AI295" s="228"/>
      <c r="AJ295" s="228"/>
      <c r="AK295" s="228"/>
      <c r="AL295" s="228"/>
      <c r="AM295" s="228"/>
      <c r="AN295" s="228"/>
      <c r="AO295" s="228"/>
      <c r="AP295" s="228"/>
      <c r="AQ295" s="228"/>
      <c r="AR295" s="228"/>
      <c r="AS295" s="228"/>
      <c r="AT295" s="228"/>
      <c r="AU295" s="228"/>
      <c r="AV295" s="228"/>
      <c r="AW295" s="228"/>
      <c r="AX295" s="228"/>
      <c r="AY295" s="228"/>
      <c r="AZ295" s="228"/>
      <c r="BA295" s="228"/>
      <c r="BB295" s="228"/>
      <c r="BC295" s="228"/>
    </row>
    <row r="296" spans="1:55" s="253" customFormat="1" ht="63.75" x14ac:dyDescent="0.2">
      <c r="A296" s="319" t="s">
        <v>663</v>
      </c>
      <c r="B296" s="225" t="s">
        <v>73</v>
      </c>
      <c r="C296" s="226" t="s">
        <v>519</v>
      </c>
      <c r="D296" s="227" t="s">
        <v>508</v>
      </c>
      <c r="E296" s="227" t="s">
        <v>309</v>
      </c>
      <c r="F296" s="227" t="s">
        <v>309</v>
      </c>
      <c r="G296" s="227" t="s">
        <v>137</v>
      </c>
      <c r="H296" s="228" t="s">
        <v>237</v>
      </c>
      <c r="I296" s="227" t="s">
        <v>309</v>
      </c>
      <c r="J296" s="227" t="s">
        <v>309</v>
      </c>
      <c r="K296" s="229" t="s">
        <v>572</v>
      </c>
      <c r="L296" s="229" t="s">
        <v>582</v>
      </c>
      <c r="M296" s="230" t="str">
        <f>Liquids!$C$32&amp;" for "&amp;Liquids!$C$62&amp;" "&amp;Liquids!$C$51&amp;" to be delivered on the basis of "&amp;Liquids!$C$47&amp;" at the "&amp;Liquids!$C$39&amp;" for "&amp;Liquids!$C$79&amp;" and settled using "&amp;Liquids!$D$83&amp;" quoted in "&amp;UKGas!$D$70&amp;" per "&amp;Liquids!$C$87</f>
        <v>An agreement whereby a floating price is exchanged  for a fixed price over a specified period for 0.2% Sulphur Gasoil under the Platts Heading Cargoes FOB NWE to be delivered on the basis of Free on Board at the Amsterdam - Rotterdam - Antwerp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96" s="228"/>
      <c r="O296" s="228"/>
      <c r="P296" s="228"/>
      <c r="Q296" s="228"/>
      <c r="R296" s="228"/>
      <c r="S296" s="228"/>
      <c r="T296" s="228"/>
      <c r="U296" s="228"/>
      <c r="V296" s="228"/>
      <c r="W296" s="228"/>
      <c r="X296" s="228"/>
      <c r="Y296" s="228"/>
      <c r="Z296" s="228"/>
      <c r="AA296" s="228"/>
      <c r="AB296" s="228"/>
      <c r="AC296" s="228"/>
      <c r="AD296" s="228"/>
      <c r="AE296" s="228"/>
      <c r="AF296" s="228"/>
      <c r="AG296" s="228"/>
      <c r="AH296" s="228"/>
      <c r="AI296" s="228"/>
      <c r="AJ296" s="228"/>
      <c r="AK296" s="228"/>
      <c r="AL296" s="228"/>
      <c r="AM296" s="228"/>
      <c r="AN296" s="228"/>
      <c r="AO296" s="228"/>
      <c r="AP296" s="228"/>
      <c r="AQ296" s="228"/>
      <c r="AR296" s="228"/>
      <c r="AS296" s="228"/>
      <c r="AT296" s="228"/>
      <c r="AU296" s="228"/>
      <c r="AV296" s="228"/>
      <c r="AW296" s="228"/>
      <c r="AX296" s="228"/>
      <c r="AY296" s="228"/>
      <c r="AZ296" s="228"/>
      <c r="BA296" s="228"/>
      <c r="BB296" s="228"/>
      <c r="BC296" s="228"/>
    </row>
    <row r="297" spans="1:55" s="253" customFormat="1" ht="63.75" x14ac:dyDescent="0.2">
      <c r="A297" s="260" t="s">
        <v>663</v>
      </c>
      <c r="B297" s="231" t="s">
        <v>73</v>
      </c>
      <c r="C297" s="232" t="s">
        <v>519</v>
      </c>
      <c r="D297" s="233" t="s">
        <v>508</v>
      </c>
      <c r="E297" s="233" t="s">
        <v>309</v>
      </c>
      <c r="F297" s="233" t="s">
        <v>309</v>
      </c>
      <c r="G297" s="233" t="s">
        <v>133</v>
      </c>
      <c r="H297" s="234" t="s">
        <v>237</v>
      </c>
      <c r="I297" s="233" t="s">
        <v>309</v>
      </c>
      <c r="J297" s="233" t="s">
        <v>309</v>
      </c>
      <c r="K297" s="235" t="s">
        <v>572</v>
      </c>
      <c r="L297" s="235" t="s">
        <v>582</v>
      </c>
      <c r="M297" s="230" t="str">
        <f>Liquids!$C$32&amp;" for "&amp;Liquids!$C$62&amp;" "&amp;Liquids!$C$51&amp;" to be delivered on the basis of "&amp;Liquids!$C$47&amp;" at the "&amp;Liquids!$C$39&amp;" for "&amp;Liquids!$C$80&amp;" and settled using "&amp;Liquids!$D$83&amp;" quoted in "&amp;UKGas!$D$70&amp;" per "&amp;Liquids!$C$87</f>
        <v>An agreement whereby a floating price is exchanged  for a fixed price over a specified period for 0.2% Sulphur Gasoil under the Platts Heading Cargoes FOB NWE to be delivered on the basis of Free on Board at the Amsterdam - Rotterdam - Antwerp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97" s="228"/>
      <c r="O297" s="228"/>
      <c r="P297" s="228"/>
      <c r="Q297" s="228"/>
      <c r="R297" s="228"/>
      <c r="S297" s="228"/>
      <c r="T297" s="228"/>
      <c r="U297" s="228"/>
      <c r="V297" s="228"/>
      <c r="W297" s="228"/>
      <c r="X297" s="228"/>
      <c r="Y297" s="228"/>
      <c r="Z297" s="228"/>
      <c r="AA297" s="228"/>
      <c r="AB297" s="228"/>
      <c r="AC297" s="228"/>
      <c r="AD297" s="228"/>
      <c r="AE297" s="228"/>
      <c r="AF297" s="228"/>
      <c r="AG297" s="228"/>
      <c r="AH297" s="228"/>
      <c r="AI297" s="228"/>
      <c r="AJ297" s="228"/>
      <c r="AK297" s="228"/>
      <c r="AL297" s="228"/>
      <c r="AM297" s="228"/>
      <c r="AN297" s="228"/>
      <c r="AO297" s="228"/>
      <c r="AP297" s="228"/>
      <c r="AQ297" s="228"/>
      <c r="AR297" s="228"/>
      <c r="AS297" s="228"/>
      <c r="AT297" s="228"/>
      <c r="AU297" s="228"/>
      <c r="AV297" s="228"/>
      <c r="AW297" s="228"/>
      <c r="AX297" s="228"/>
      <c r="AY297" s="228"/>
      <c r="AZ297" s="228"/>
      <c r="BA297" s="228"/>
      <c r="BB297" s="228"/>
      <c r="BC297" s="228"/>
    </row>
    <row r="298" spans="1:55" s="253" customFormat="1" ht="63.75" x14ac:dyDescent="0.2">
      <c r="A298" s="319" t="s">
        <v>663</v>
      </c>
      <c r="B298" s="225" t="s">
        <v>74</v>
      </c>
      <c r="C298" s="226" t="s">
        <v>519</v>
      </c>
      <c r="D298" s="227" t="s">
        <v>508</v>
      </c>
      <c r="E298" s="227" t="s">
        <v>309</v>
      </c>
      <c r="F298" s="227" t="s">
        <v>309</v>
      </c>
      <c r="G298" s="255" t="s">
        <v>136</v>
      </c>
      <c r="H298" s="256" t="s">
        <v>242</v>
      </c>
      <c r="I298" s="227" t="s">
        <v>309</v>
      </c>
      <c r="J298" s="227" t="s">
        <v>309</v>
      </c>
      <c r="K298" s="229" t="s">
        <v>572</v>
      </c>
      <c r="L298" s="229" t="s">
        <v>582</v>
      </c>
      <c r="M298" s="230" t="str">
        <f>Liquids!$C$32&amp;" for "&amp;Liquids!$C$70&amp;" "&amp;Liquids!$C$53&amp;" to be delivered on the basis of "&amp;Liquids!$C$46&amp;" at the "&amp;Liquids!$C$39&amp;" for "&amp;Liquids!$C$78&amp;" and settled using "&amp;Liquids!$D$85&amp;" quoted in "&amp;UKGas!$D$70&amp;" per "&amp;Liquids!$C$87</f>
        <v>An agreement whereby a floating price is exchanged  for a fixed price over a specified period for Propane under the Argus Heading 'Propane' in the section entitled 'Europe' to be delivered on the basis of Cost, Insurance and Freight at the Amsterdam - Rotterdam - Antwerp  for a period from the 1st calender day of the month to the last calender day of that month and settled using the arithemetic average of the daily official settlement prices for the liquid grade as published in the Argus International LPG report publication quoted in United States Dollars per metric tonne (1,000kg)</v>
      </c>
      <c r="N298" s="228"/>
      <c r="O298" s="228"/>
      <c r="P298" s="228"/>
      <c r="Q298" s="228"/>
      <c r="R298" s="228"/>
      <c r="S298" s="228"/>
      <c r="T298" s="228"/>
      <c r="U298" s="228"/>
      <c r="V298" s="228"/>
      <c r="W298" s="228"/>
      <c r="X298" s="228"/>
      <c r="Y298" s="228"/>
      <c r="Z298" s="228"/>
      <c r="AA298" s="228"/>
      <c r="AB298" s="228"/>
      <c r="AC298" s="228"/>
      <c r="AD298" s="228"/>
      <c r="AE298" s="228"/>
      <c r="AF298" s="228"/>
      <c r="AG298" s="228"/>
      <c r="AH298" s="228"/>
      <c r="AI298" s="228"/>
      <c r="AJ298" s="228"/>
      <c r="AK298" s="228"/>
      <c r="AL298" s="228"/>
      <c r="AM298" s="228"/>
      <c r="AN298" s="228"/>
      <c r="AO298" s="228"/>
      <c r="AP298" s="228"/>
      <c r="AQ298" s="228"/>
      <c r="AR298" s="228"/>
      <c r="AS298" s="228"/>
      <c r="AT298" s="228"/>
      <c r="AU298" s="228"/>
      <c r="AV298" s="228"/>
      <c r="AW298" s="228"/>
      <c r="AX298" s="228"/>
      <c r="AY298" s="228"/>
      <c r="AZ298" s="228"/>
      <c r="BA298" s="228"/>
      <c r="BB298" s="228"/>
      <c r="BC298" s="228"/>
    </row>
    <row r="299" spans="1:55" s="253" customFormat="1" ht="63.75" x14ac:dyDescent="0.2">
      <c r="A299" s="319" t="s">
        <v>663</v>
      </c>
      <c r="B299" s="225" t="s">
        <v>74</v>
      </c>
      <c r="C299" s="226" t="s">
        <v>519</v>
      </c>
      <c r="D299" s="227" t="s">
        <v>508</v>
      </c>
      <c r="E299" s="227" t="s">
        <v>309</v>
      </c>
      <c r="F299" s="227" t="s">
        <v>309</v>
      </c>
      <c r="G299" s="227" t="s">
        <v>137</v>
      </c>
      <c r="H299" s="228" t="s">
        <v>242</v>
      </c>
      <c r="I299" s="227" t="s">
        <v>309</v>
      </c>
      <c r="J299" s="227" t="s">
        <v>309</v>
      </c>
      <c r="K299" s="229" t="s">
        <v>572</v>
      </c>
      <c r="L299" s="229" t="s">
        <v>582</v>
      </c>
      <c r="M299" s="230" t="str">
        <f>Liquids!$C$32&amp;" for "&amp;Liquids!$C$70&amp;" "&amp;Liquids!$C$53&amp;" to be delivered on the basis of "&amp;Liquids!$C$46&amp;" at the "&amp;Liquids!$C$39&amp;" for "&amp;Liquids!$C$79&amp;" and settled using "&amp;Liquids!$D$85&amp;" quoted in "&amp;UKGas!$D$70&amp;" per "&amp;Liquids!$C$87</f>
        <v>An agreement whereby a floating price is exchanged  for a fixed price over a specified period for Propane under the Argus Heading 'Propane' in the section entitled 'Europe' to be delivered on the basis of Cost, Insurance and Freight at the Amsterdam - Rotterdam - Antwerp  for a period from the 1st calender day of the quarter to the last calender day of that quarter and settled using the arithemetic average of the daily official settlement prices for the liquid grade as published in the Argus International LPG report publication quoted in United States Dollars per metric tonne (1,000kg)</v>
      </c>
      <c r="N299" s="228"/>
      <c r="O299" s="228"/>
      <c r="P299" s="228"/>
      <c r="Q299" s="228"/>
      <c r="R299" s="228"/>
      <c r="S299" s="228"/>
      <c r="T299" s="228"/>
      <c r="U299" s="228"/>
      <c r="V299" s="228"/>
      <c r="W299" s="228"/>
      <c r="X299" s="228"/>
      <c r="Y299" s="228"/>
      <c r="Z299" s="228"/>
      <c r="AA299" s="228"/>
      <c r="AB299" s="228"/>
      <c r="AC299" s="228"/>
      <c r="AD299" s="228"/>
      <c r="AE299" s="228"/>
      <c r="AF299" s="228"/>
      <c r="AG299" s="228"/>
      <c r="AH299" s="228"/>
      <c r="AI299" s="228"/>
      <c r="AJ299" s="228"/>
      <c r="AK299" s="228"/>
      <c r="AL299" s="228"/>
      <c r="AM299" s="228"/>
      <c r="AN299" s="228"/>
      <c r="AO299" s="228"/>
      <c r="AP299" s="228"/>
      <c r="AQ299" s="228"/>
      <c r="AR299" s="228"/>
      <c r="AS299" s="228"/>
      <c r="AT299" s="228"/>
      <c r="AU299" s="228"/>
      <c r="AV299" s="228"/>
      <c r="AW299" s="228"/>
      <c r="AX299" s="228"/>
      <c r="AY299" s="228"/>
      <c r="AZ299" s="228"/>
      <c r="BA299" s="228"/>
      <c r="BB299" s="228"/>
      <c r="BC299" s="228"/>
    </row>
    <row r="300" spans="1:55" s="253" customFormat="1" ht="63.75" x14ac:dyDescent="0.2">
      <c r="A300" s="260" t="s">
        <v>663</v>
      </c>
      <c r="B300" s="231" t="s">
        <v>74</v>
      </c>
      <c r="C300" s="232" t="s">
        <v>519</v>
      </c>
      <c r="D300" s="233" t="s">
        <v>508</v>
      </c>
      <c r="E300" s="233" t="s">
        <v>309</v>
      </c>
      <c r="F300" s="233" t="s">
        <v>309</v>
      </c>
      <c r="G300" s="233" t="s">
        <v>133</v>
      </c>
      <c r="H300" s="234" t="s">
        <v>242</v>
      </c>
      <c r="I300" s="233" t="s">
        <v>309</v>
      </c>
      <c r="J300" s="233" t="s">
        <v>309</v>
      </c>
      <c r="K300" s="235" t="s">
        <v>572</v>
      </c>
      <c r="L300" s="235" t="s">
        <v>582</v>
      </c>
      <c r="M300" s="230" t="str">
        <f>Liquids!$C$32&amp;" for "&amp;Liquids!$C$70&amp;" "&amp;Liquids!$C$53&amp;" to be delivered on the basis of "&amp;Liquids!$C$46&amp;" at the "&amp;Liquids!$C$39&amp;" for "&amp;Liquids!$C$80&amp;" and settled using "&amp;Liquids!$D$85&amp;" quoted in "&amp;UKGas!$D$70&amp;" per "&amp;Liquids!$C$87</f>
        <v>An agreement whereby a floating price is exchanged  for a fixed price over a specified period for Propane under the Argus Heading 'Propane' in the section entitled 'Europe' to be delivered on the basis of Cost, Insurance and Freight at the Amsterdam - Rotterdam - Antwerp  for a period from the 1st calender day of the year to the last calender day of that year and settled using the arithemetic average of the daily official settlement prices for the liquid grade as published in the Argus International LPG report publication quoted in United States Dollars per metric tonne (1,000kg)</v>
      </c>
      <c r="N300" s="228"/>
      <c r="O300" s="228"/>
      <c r="P300" s="228"/>
      <c r="Q300" s="228"/>
      <c r="R300" s="228"/>
      <c r="S300" s="228"/>
      <c r="T300" s="228"/>
      <c r="U300" s="228"/>
      <c r="V300" s="228"/>
      <c r="W300" s="228"/>
      <c r="X300" s="228"/>
      <c r="Y300" s="228"/>
      <c r="Z300" s="228"/>
      <c r="AA300" s="228"/>
      <c r="AB300" s="228"/>
      <c r="AC300" s="228"/>
      <c r="AD300" s="228"/>
      <c r="AE300" s="228"/>
      <c r="AF300" s="228"/>
      <c r="AG300" s="228"/>
      <c r="AH300" s="228"/>
      <c r="AI300" s="228"/>
      <c r="AJ300" s="228"/>
      <c r="AK300" s="228"/>
      <c r="AL300" s="228"/>
      <c r="AM300" s="228"/>
      <c r="AN300" s="228"/>
      <c r="AO300" s="228"/>
      <c r="AP300" s="228"/>
      <c r="AQ300" s="228"/>
      <c r="AR300" s="228"/>
      <c r="AS300" s="228"/>
      <c r="AT300" s="228"/>
      <c r="AU300" s="228"/>
      <c r="AV300" s="228"/>
      <c r="AW300" s="228"/>
      <c r="AX300" s="228"/>
      <c r="AY300" s="228"/>
      <c r="AZ300" s="228"/>
      <c r="BA300" s="228"/>
      <c r="BB300" s="228"/>
      <c r="BC300" s="228"/>
    </row>
    <row r="301" spans="1:55" s="253" customFormat="1" ht="51" x14ac:dyDescent="0.2">
      <c r="A301" s="319" t="s">
        <v>663</v>
      </c>
      <c r="B301" s="257" t="s">
        <v>263</v>
      </c>
      <c r="C301" s="226" t="s">
        <v>519</v>
      </c>
      <c r="D301" s="227" t="s">
        <v>70</v>
      </c>
      <c r="E301" s="227" t="s">
        <v>309</v>
      </c>
      <c r="F301" s="227" t="s">
        <v>309</v>
      </c>
      <c r="G301" s="227" t="s">
        <v>136</v>
      </c>
      <c r="H301" s="228" t="s">
        <v>511</v>
      </c>
      <c r="I301" s="227" t="s">
        <v>309</v>
      </c>
      <c r="J301" s="227" t="s">
        <v>309</v>
      </c>
      <c r="K301" s="229" t="s">
        <v>572</v>
      </c>
      <c r="L301" s="229" t="s">
        <v>171</v>
      </c>
      <c r="M301" s="258" t="str">
        <f>Liquids!$C$33&amp;" for "&amp;Liquids!$C$64&amp;" for "&amp;Liquids!$C$78&amp;" and settled using "&amp;Liquids!$D$82&amp;" quoted in "&amp;UKGas!$D$70&amp;" per "&amp;Liquids!$C$87</f>
        <v>An agreement whereby a floating price is exchanged  for a fixed price over a specified period on a given product price differential for IPE Gasoil/Brent Crack for a period from the 1st calender day of the month to the last calender day of that month and settled using the arithmetic average of the daily official settlement prices for the first month IPE contract as reported in the Platts European Marketscan quoted in United States Dollars per metric tonne (1,000kg)</v>
      </c>
      <c r="N301" s="228"/>
      <c r="O301" s="228"/>
      <c r="P301" s="228"/>
      <c r="Q301" s="228"/>
      <c r="R301" s="228"/>
      <c r="S301" s="228"/>
      <c r="T301" s="228"/>
      <c r="U301" s="228"/>
      <c r="V301" s="228"/>
      <c r="W301" s="228"/>
      <c r="X301" s="228"/>
      <c r="Y301" s="228"/>
      <c r="Z301" s="228"/>
      <c r="AA301" s="228"/>
      <c r="AB301" s="228"/>
      <c r="AC301" s="228"/>
      <c r="AD301" s="228"/>
      <c r="AE301" s="228"/>
      <c r="AF301" s="228"/>
      <c r="AG301" s="228"/>
      <c r="AH301" s="228"/>
      <c r="AI301" s="228"/>
      <c r="AJ301" s="228"/>
      <c r="AK301" s="228"/>
      <c r="AL301" s="228"/>
      <c r="AM301" s="228"/>
      <c r="AN301" s="228"/>
      <c r="AO301" s="228"/>
      <c r="AP301" s="228"/>
      <c r="AQ301" s="228"/>
      <c r="AR301" s="228"/>
      <c r="AS301" s="228"/>
      <c r="AT301" s="228"/>
      <c r="AU301" s="228"/>
      <c r="AV301" s="228"/>
      <c r="AW301" s="228"/>
      <c r="AX301" s="228"/>
      <c r="AY301" s="228"/>
      <c r="AZ301" s="228"/>
      <c r="BA301" s="228"/>
      <c r="BB301" s="228"/>
      <c r="BC301" s="228"/>
    </row>
    <row r="302" spans="1:55" s="253" customFormat="1" ht="51" x14ac:dyDescent="0.2">
      <c r="A302" s="319" t="s">
        <v>663</v>
      </c>
      <c r="B302" s="257" t="s">
        <v>263</v>
      </c>
      <c r="C302" s="226" t="s">
        <v>519</v>
      </c>
      <c r="D302" s="227" t="s">
        <v>70</v>
      </c>
      <c r="E302" s="227" t="s">
        <v>309</v>
      </c>
      <c r="F302" s="227" t="s">
        <v>309</v>
      </c>
      <c r="G302" s="227" t="s">
        <v>137</v>
      </c>
      <c r="H302" s="228" t="s">
        <v>511</v>
      </c>
      <c r="I302" s="227" t="s">
        <v>309</v>
      </c>
      <c r="J302" s="227" t="s">
        <v>309</v>
      </c>
      <c r="K302" s="229" t="s">
        <v>572</v>
      </c>
      <c r="L302" s="229" t="s">
        <v>171</v>
      </c>
      <c r="M302" s="258" t="str">
        <f>Liquids!$C$33&amp;" for "&amp;Liquids!$C$64&amp;" for "&amp;Liquids!$C$79&amp;" and settled using "&amp;Liquids!$D$82&amp;" quoted in "&amp;UKGas!$D$70&amp;" per "&amp;Liquids!$C$87</f>
        <v>An agreement whereby a floating price is exchanged  for a fixed price over a specified period on a given product price differential for IPE Gasoil/Brent Crack for a period from the 1st calender day of the quarter to the last calender day of that quarter and settled using the arithmetic average of the daily official settlement prices for the first month IPE contract as reported in the Platts European Marketscan quoted in United States Dollars per metric tonne (1,000kg)</v>
      </c>
      <c r="N302" s="228"/>
      <c r="O302" s="228"/>
      <c r="P302" s="228"/>
      <c r="Q302" s="228"/>
      <c r="R302" s="228"/>
      <c r="S302" s="228"/>
      <c r="T302" s="228"/>
      <c r="U302" s="228"/>
      <c r="V302" s="228"/>
      <c r="W302" s="228"/>
      <c r="X302" s="228"/>
      <c r="Y302" s="228"/>
      <c r="Z302" s="228"/>
      <c r="AA302" s="228"/>
      <c r="AB302" s="228"/>
      <c r="AC302" s="228"/>
      <c r="AD302" s="228"/>
      <c r="AE302" s="228"/>
      <c r="AF302" s="228"/>
      <c r="AG302" s="228"/>
      <c r="AH302" s="228"/>
      <c r="AI302" s="228"/>
      <c r="AJ302" s="228"/>
      <c r="AK302" s="228"/>
      <c r="AL302" s="228"/>
      <c r="AM302" s="228"/>
      <c r="AN302" s="228"/>
      <c r="AO302" s="228"/>
      <c r="AP302" s="228"/>
      <c r="AQ302" s="228"/>
      <c r="AR302" s="228"/>
      <c r="AS302" s="228"/>
      <c r="AT302" s="228"/>
      <c r="AU302" s="228"/>
      <c r="AV302" s="228"/>
      <c r="AW302" s="228"/>
      <c r="AX302" s="228"/>
      <c r="AY302" s="228"/>
      <c r="AZ302" s="228"/>
      <c r="BA302" s="228"/>
      <c r="BB302" s="228"/>
      <c r="BC302" s="228"/>
    </row>
    <row r="303" spans="1:55" s="253" customFormat="1" ht="51" x14ac:dyDescent="0.2">
      <c r="A303" s="260" t="s">
        <v>663</v>
      </c>
      <c r="B303" s="259" t="s">
        <v>263</v>
      </c>
      <c r="C303" s="232" t="s">
        <v>519</v>
      </c>
      <c r="D303" s="233" t="s">
        <v>70</v>
      </c>
      <c r="E303" s="233" t="s">
        <v>309</v>
      </c>
      <c r="F303" s="233" t="s">
        <v>309</v>
      </c>
      <c r="G303" s="233" t="s">
        <v>133</v>
      </c>
      <c r="H303" s="234" t="s">
        <v>511</v>
      </c>
      <c r="I303" s="233" t="s">
        <v>309</v>
      </c>
      <c r="J303" s="233" t="s">
        <v>309</v>
      </c>
      <c r="K303" s="235" t="s">
        <v>572</v>
      </c>
      <c r="L303" s="260" t="s">
        <v>171</v>
      </c>
      <c r="M303" s="258" t="str">
        <f>Liquids!$C$33&amp;" for "&amp;Liquids!$C$64&amp;" for "&amp;Liquids!$C$80&amp;" and settled using "&amp;Liquids!$D$82&amp;" quoted in "&amp;UKGas!$D$70&amp;" per "&amp;Liquids!$C$87</f>
        <v>An agreement whereby a floating price is exchanged  for a fixed price over a specified period on a given product price differential for IPE Gasoil/Brent Crack for a period from the 1st calender day of the year to the last calender day of that year and settled using the arithmetic average of the daily official settlement prices for the first month IPE contract as reported in the Platts European Marketscan quoted in United States Dollars per metric tonne (1,000kg)</v>
      </c>
      <c r="N303" s="228"/>
      <c r="O303" s="228"/>
      <c r="P303" s="228"/>
      <c r="Q303" s="228"/>
      <c r="R303" s="228"/>
      <c r="S303" s="228"/>
      <c r="T303" s="228"/>
      <c r="U303" s="228"/>
      <c r="V303" s="228"/>
      <c r="W303" s="228"/>
      <c r="X303" s="228"/>
      <c r="Y303" s="228"/>
      <c r="Z303" s="228"/>
      <c r="AA303" s="228"/>
      <c r="AB303" s="228"/>
      <c r="AC303" s="228"/>
      <c r="AD303" s="228"/>
      <c r="AE303" s="228"/>
      <c r="AF303" s="228"/>
      <c r="AG303" s="228"/>
      <c r="AH303" s="228"/>
      <c r="AI303" s="228"/>
      <c r="AJ303" s="228"/>
      <c r="AK303" s="228"/>
      <c r="AL303" s="228"/>
      <c r="AM303" s="228"/>
      <c r="AN303" s="228"/>
      <c r="AO303" s="228"/>
      <c r="AP303" s="228"/>
      <c r="AQ303" s="228"/>
      <c r="AR303" s="228"/>
      <c r="AS303" s="228"/>
      <c r="AT303" s="228"/>
      <c r="AU303" s="228"/>
      <c r="AV303" s="228"/>
      <c r="AW303" s="228"/>
      <c r="AX303" s="228"/>
      <c r="AY303" s="228"/>
      <c r="AZ303" s="228"/>
      <c r="BA303" s="228"/>
      <c r="BB303" s="228"/>
      <c r="BC303" s="228"/>
    </row>
    <row r="304" spans="1:55" s="253" customFormat="1" ht="51" x14ac:dyDescent="0.2">
      <c r="A304" s="319" t="s">
        <v>663</v>
      </c>
      <c r="B304" s="225" t="s">
        <v>75</v>
      </c>
      <c r="C304" s="226" t="s">
        <v>520</v>
      </c>
      <c r="D304" s="227" t="s">
        <v>290</v>
      </c>
      <c r="E304" s="227" t="s">
        <v>309</v>
      </c>
      <c r="F304" s="227" t="s">
        <v>309</v>
      </c>
      <c r="G304" s="227" t="s">
        <v>76</v>
      </c>
      <c r="H304" s="226" t="s">
        <v>616</v>
      </c>
      <c r="I304" s="227" t="s">
        <v>309</v>
      </c>
      <c r="J304" s="227" t="s">
        <v>309</v>
      </c>
      <c r="K304" s="229" t="s">
        <v>337</v>
      </c>
      <c r="L304" s="229" t="s">
        <v>582</v>
      </c>
      <c r="M304" s="258" t="str">
        <f>Liquids!$C$34&amp;" for "&amp;Liquids!$C$66&amp;" to be delivered on the basis of "&amp;Liquids!$C$46&amp;" at "&amp;Liquids!$C$39&amp;" for "&amp;Liquids!$C$81&amp;" settled in "&amp;UKGas!$D$70&amp;" per "&amp;Liquids!$C$87</f>
        <v>An agreement whereby a physical volume is exchanged  for a fixed price over a specified period for Benzene to be delivered on the basis of Cost, Insurance and Freight at Amsterdam - Rotterdam - Antwerp  for a period from the 1st calender day of the next month to the last calender day of the second subsequent month settled in United States Dollars per metric tonne (1,000kg)</v>
      </c>
      <c r="N304" s="228"/>
      <c r="O304" s="228"/>
      <c r="P304" s="228"/>
      <c r="Q304" s="228"/>
      <c r="R304" s="228"/>
      <c r="S304" s="228"/>
      <c r="T304" s="228"/>
      <c r="U304" s="228"/>
      <c r="V304" s="228"/>
      <c r="W304" s="228"/>
      <c r="X304" s="228"/>
      <c r="Y304" s="228"/>
      <c r="Z304" s="228"/>
      <c r="AA304" s="228"/>
      <c r="AB304" s="228"/>
      <c r="AC304" s="228"/>
      <c r="AD304" s="228"/>
      <c r="AE304" s="228"/>
      <c r="AF304" s="228"/>
      <c r="AG304" s="228"/>
      <c r="AH304" s="228"/>
      <c r="AI304" s="228"/>
      <c r="AJ304" s="228"/>
      <c r="AK304" s="228"/>
      <c r="AL304" s="228"/>
      <c r="AM304" s="228"/>
      <c r="AN304" s="228"/>
      <c r="AO304" s="228"/>
      <c r="AP304" s="228"/>
      <c r="AQ304" s="228"/>
      <c r="AR304" s="228"/>
      <c r="AS304" s="228"/>
      <c r="AT304" s="228"/>
      <c r="AU304" s="228"/>
      <c r="AV304" s="228"/>
      <c r="AW304" s="228"/>
      <c r="AX304" s="228"/>
      <c r="AY304" s="228"/>
      <c r="AZ304" s="228"/>
      <c r="BA304" s="228"/>
      <c r="BB304" s="228"/>
      <c r="BC304" s="228"/>
    </row>
    <row r="305" spans="1:55" s="253" customFormat="1" ht="51" x14ac:dyDescent="0.2">
      <c r="A305" s="319" t="s">
        <v>663</v>
      </c>
      <c r="B305" s="225" t="s">
        <v>77</v>
      </c>
      <c r="C305" s="226" t="s">
        <v>520</v>
      </c>
      <c r="D305" s="227" t="s">
        <v>290</v>
      </c>
      <c r="E305" s="227" t="s">
        <v>309</v>
      </c>
      <c r="F305" s="227" t="s">
        <v>309</v>
      </c>
      <c r="G305" s="227" t="s">
        <v>76</v>
      </c>
      <c r="H305" s="226" t="s">
        <v>243</v>
      </c>
      <c r="I305" s="227" t="s">
        <v>309</v>
      </c>
      <c r="J305" s="227" t="s">
        <v>309</v>
      </c>
      <c r="K305" s="255" t="s">
        <v>343</v>
      </c>
      <c r="L305" s="229" t="s">
        <v>582</v>
      </c>
      <c r="M305" s="258" t="str">
        <f>Liquids!$C$34&amp;" for "&amp;Liquids!$C$69&amp;" to be delivered on the basis of "&amp;Liquids!$C$46&amp;" at "&amp;Liquids!$C$42&amp;" for "&amp;Liquids!$C$81&amp;" settled in Deutschmarks per "&amp;Liquids!$C$87</f>
        <v>An agreement whereby a physical volume is exchanged  for a fixed price over a specified period for Styrene Monomer to be delivered on the basis of Cost, Insurance and Freight at Rotterdam, Netherlands for a period from the 1st calender day of the next month to the last calender day of the second subsequent month settled in Deutschmarks per metric tonne (1,000kg)</v>
      </c>
      <c r="N305" s="228"/>
      <c r="O305" s="228"/>
      <c r="P305" s="228"/>
      <c r="Q305" s="228"/>
      <c r="R305" s="228"/>
      <c r="S305" s="228"/>
      <c r="T305" s="228"/>
      <c r="U305" s="228"/>
      <c r="V305" s="228"/>
      <c r="W305" s="228"/>
      <c r="X305" s="228"/>
      <c r="Y305" s="228"/>
      <c r="Z305" s="228"/>
      <c r="AA305" s="228"/>
      <c r="AB305" s="228"/>
      <c r="AC305" s="228"/>
      <c r="AD305" s="228"/>
      <c r="AE305" s="228"/>
      <c r="AF305" s="228"/>
      <c r="AG305" s="228"/>
      <c r="AH305" s="228"/>
      <c r="AI305" s="228"/>
      <c r="AJ305" s="228"/>
      <c r="AK305" s="228"/>
      <c r="AL305" s="228"/>
      <c r="AM305" s="228"/>
      <c r="AN305" s="228"/>
      <c r="AO305" s="228"/>
      <c r="AP305" s="228"/>
      <c r="AQ305" s="228"/>
      <c r="AR305" s="228"/>
      <c r="AS305" s="228"/>
      <c r="AT305" s="228"/>
      <c r="AU305" s="228"/>
      <c r="AV305" s="228"/>
      <c r="AW305" s="228"/>
      <c r="AX305" s="228"/>
      <c r="AY305" s="228"/>
      <c r="AZ305" s="228"/>
      <c r="BA305" s="228"/>
      <c r="BB305" s="228"/>
      <c r="BC305" s="228"/>
    </row>
    <row r="306" spans="1:55" s="253" customFormat="1" ht="51" x14ac:dyDescent="0.2">
      <c r="A306" s="319" t="s">
        <v>663</v>
      </c>
      <c r="B306" s="225" t="s">
        <v>78</v>
      </c>
      <c r="C306" s="226" t="s">
        <v>520</v>
      </c>
      <c r="D306" s="227" t="s">
        <v>290</v>
      </c>
      <c r="E306" s="227" t="s">
        <v>309</v>
      </c>
      <c r="F306" s="227" t="s">
        <v>309</v>
      </c>
      <c r="G306" s="227" t="s">
        <v>76</v>
      </c>
      <c r="H306" s="226" t="s">
        <v>243</v>
      </c>
      <c r="I306" s="227" t="s">
        <v>309</v>
      </c>
      <c r="J306" s="227" t="s">
        <v>309</v>
      </c>
      <c r="K306" s="255" t="s">
        <v>342</v>
      </c>
      <c r="L306" s="229" t="s">
        <v>582</v>
      </c>
      <c r="M306" s="258" t="str">
        <f>Liquids!$C$34&amp;" for "&amp;Liquids!$C$69&amp;" to be delivered on the basis of "&amp;Liquids!$C$47&amp;" at "&amp;Liquids!$C$42&amp;" for "&amp;Liquids!$C$81&amp;" settled in French Francs per "&amp;Liquids!$C$87</f>
        <v>An agreement whereby a physical volume is exchanged  for a fixed price over a specified period for Styrene Monomer to be delivered on the basis of Free on Board at Rotterdam, Netherlands for a period from the 1st calender day of the next month to the last calender day of the second subsequent month settled in French Francs per metric tonne (1,000kg)</v>
      </c>
      <c r="N306" s="228"/>
      <c r="O306" s="228"/>
      <c r="P306" s="228"/>
      <c r="Q306" s="228"/>
      <c r="R306" s="228"/>
      <c r="S306" s="228"/>
      <c r="T306" s="228"/>
      <c r="U306" s="228"/>
      <c r="V306" s="228"/>
      <c r="W306" s="228"/>
      <c r="X306" s="228"/>
      <c r="Y306" s="228"/>
      <c r="Z306" s="228"/>
      <c r="AA306" s="228"/>
      <c r="AB306" s="228"/>
      <c r="AC306" s="228"/>
      <c r="AD306" s="228"/>
      <c r="AE306" s="228"/>
      <c r="AF306" s="228"/>
      <c r="AG306" s="228"/>
      <c r="AH306" s="228"/>
      <c r="AI306" s="228"/>
      <c r="AJ306" s="228"/>
      <c r="AK306" s="228"/>
      <c r="AL306" s="228"/>
      <c r="AM306" s="228"/>
      <c r="AN306" s="228"/>
      <c r="AO306" s="228"/>
      <c r="AP306" s="228"/>
      <c r="AQ306" s="228"/>
      <c r="AR306" s="228"/>
      <c r="AS306" s="228"/>
      <c r="AT306" s="228"/>
      <c r="AU306" s="228"/>
      <c r="AV306" s="228"/>
      <c r="AW306" s="228"/>
      <c r="AX306" s="228"/>
      <c r="AY306" s="228"/>
      <c r="AZ306" s="228"/>
      <c r="BA306" s="228"/>
      <c r="BB306" s="228"/>
      <c r="BC306" s="228"/>
    </row>
    <row r="307" spans="1:55" s="253" customFormat="1" ht="51" x14ac:dyDescent="0.2">
      <c r="A307" s="319" t="s">
        <v>663</v>
      </c>
      <c r="B307" s="225" t="s">
        <v>79</v>
      </c>
      <c r="C307" s="226" t="s">
        <v>520</v>
      </c>
      <c r="D307" s="227" t="s">
        <v>290</v>
      </c>
      <c r="E307" s="227" t="s">
        <v>309</v>
      </c>
      <c r="F307" s="227" t="s">
        <v>309</v>
      </c>
      <c r="G307" s="227" t="s">
        <v>76</v>
      </c>
      <c r="H307" s="228" t="s">
        <v>259</v>
      </c>
      <c r="I307" s="227" t="s">
        <v>309</v>
      </c>
      <c r="J307" s="227" t="s">
        <v>309</v>
      </c>
      <c r="K307" s="255" t="s">
        <v>341</v>
      </c>
      <c r="L307" s="229" t="s">
        <v>582</v>
      </c>
      <c r="M307" s="258" t="str">
        <f>Liquids!$C$34&amp;" for "&amp;Liquids!$C$71&amp;" to be delivered on the basis of "&amp;Liquids!$C$47&amp;" at "&amp;Liquids!$C$40&amp;" for "&amp;Liquids!$C$81&amp;" settled in Austrian Schillings per "&amp;Liquids!$C$87</f>
        <v>An agreement whereby a physical volume is exchanged  for a fixed price over a specified period for MTBE to be delivered on the basis of Free on Board at Amsterdam, Netherlands for a period from the 1st calender day of the next month to the last calender day of the second subsequent month settled in Austrian Schillings per metric tonne (1,000kg)</v>
      </c>
      <c r="N307" s="228"/>
      <c r="O307" s="228"/>
      <c r="P307" s="228"/>
      <c r="Q307" s="228"/>
      <c r="R307" s="228"/>
      <c r="S307" s="228"/>
      <c r="T307" s="228"/>
      <c r="U307" s="228"/>
      <c r="V307" s="228"/>
      <c r="W307" s="228"/>
      <c r="X307" s="228"/>
      <c r="Y307" s="228"/>
      <c r="Z307" s="228"/>
      <c r="AA307" s="228"/>
      <c r="AB307" s="228"/>
      <c r="AC307" s="228"/>
      <c r="AD307" s="228"/>
      <c r="AE307" s="228"/>
      <c r="AF307" s="228"/>
      <c r="AG307" s="228"/>
      <c r="AH307" s="228"/>
      <c r="AI307" s="228"/>
      <c r="AJ307" s="228"/>
      <c r="AK307" s="228"/>
      <c r="AL307" s="228"/>
      <c r="AM307" s="228"/>
      <c r="AN307" s="228"/>
      <c r="AO307" s="228"/>
      <c r="AP307" s="228"/>
      <c r="AQ307" s="228"/>
      <c r="AR307" s="228"/>
      <c r="AS307" s="228"/>
      <c r="AT307" s="228"/>
      <c r="AU307" s="228"/>
      <c r="AV307" s="228"/>
      <c r="AW307" s="228"/>
      <c r="AX307" s="228"/>
      <c r="AY307" s="228"/>
      <c r="AZ307" s="228"/>
      <c r="BA307" s="228"/>
      <c r="BB307" s="228"/>
      <c r="BC307" s="228"/>
    </row>
    <row r="308" spans="1:55" s="253" customFormat="1" ht="51" x14ac:dyDescent="0.2">
      <c r="A308" s="319" t="s">
        <v>663</v>
      </c>
      <c r="B308" s="225" t="s">
        <v>79</v>
      </c>
      <c r="C308" s="226" t="s">
        <v>520</v>
      </c>
      <c r="D308" s="227" t="s">
        <v>290</v>
      </c>
      <c r="E308" s="227" t="s">
        <v>309</v>
      </c>
      <c r="F308" s="227" t="s">
        <v>309</v>
      </c>
      <c r="G308" s="227" t="s">
        <v>76</v>
      </c>
      <c r="H308" s="226" t="s">
        <v>243</v>
      </c>
      <c r="I308" s="227" t="s">
        <v>309</v>
      </c>
      <c r="J308" s="227" t="s">
        <v>309</v>
      </c>
      <c r="K308" s="255" t="s">
        <v>340</v>
      </c>
      <c r="L308" s="229" t="s">
        <v>582</v>
      </c>
      <c r="M308" s="258" t="str">
        <f>Liquids!$C$34&amp;" for "&amp;Liquids!$C$71&amp;" to be delivered on the basis of "&amp;Liquids!$C$47&amp;" at "&amp;Liquids!$C$42&amp;" for "&amp;Liquids!$C$81&amp;" settled in Pounds Sterling per "&amp;Liquids!$C$87</f>
        <v>An agreement whereby a physical volume is exchanged  for a fixed price over a specified period for MTBE to be delivered on the basis of Free on Board at Rotterdam, Netherlands for a period from the 1st calender day of the next month to the last calender day of the second subsequent month settled in Pounds Sterling per metric tonne (1,000kg)</v>
      </c>
      <c r="N308" s="228"/>
      <c r="O308" s="228"/>
      <c r="P308" s="228"/>
      <c r="Q308" s="228"/>
      <c r="R308" s="228"/>
      <c r="S308" s="228"/>
      <c r="T308" s="228"/>
      <c r="U308" s="228"/>
      <c r="V308" s="228"/>
      <c r="W308" s="228"/>
      <c r="X308" s="228"/>
      <c r="Y308" s="228"/>
      <c r="Z308" s="228"/>
      <c r="AA308" s="228"/>
      <c r="AB308" s="228"/>
      <c r="AC308" s="228"/>
      <c r="AD308" s="228"/>
      <c r="AE308" s="228"/>
      <c r="AF308" s="228"/>
      <c r="AG308" s="228"/>
      <c r="AH308" s="228"/>
      <c r="AI308" s="228"/>
      <c r="AJ308" s="228"/>
      <c r="AK308" s="228"/>
      <c r="AL308" s="228"/>
      <c r="AM308" s="228"/>
      <c r="AN308" s="228"/>
      <c r="AO308" s="228"/>
      <c r="AP308" s="228"/>
      <c r="AQ308" s="228"/>
      <c r="AR308" s="228"/>
      <c r="AS308" s="228"/>
      <c r="AT308" s="228"/>
      <c r="AU308" s="228"/>
      <c r="AV308" s="228"/>
      <c r="AW308" s="228"/>
      <c r="AX308" s="228"/>
      <c r="AY308" s="228"/>
      <c r="AZ308" s="228"/>
      <c r="BA308" s="228"/>
      <c r="BB308" s="228"/>
      <c r="BC308" s="228"/>
    </row>
    <row r="309" spans="1:55" s="253" customFormat="1" ht="51" x14ac:dyDescent="0.2">
      <c r="A309" s="319" t="s">
        <v>663</v>
      </c>
      <c r="B309" s="225" t="s">
        <v>80</v>
      </c>
      <c r="C309" s="226" t="s">
        <v>520</v>
      </c>
      <c r="D309" s="227" t="s">
        <v>290</v>
      </c>
      <c r="E309" s="227" t="s">
        <v>309</v>
      </c>
      <c r="F309" s="227" t="s">
        <v>309</v>
      </c>
      <c r="G309" s="227" t="s">
        <v>76</v>
      </c>
      <c r="H309" s="226" t="s">
        <v>243</v>
      </c>
      <c r="I309" s="227" t="s">
        <v>309</v>
      </c>
      <c r="J309" s="227" t="s">
        <v>309</v>
      </c>
      <c r="K309" s="255" t="s">
        <v>339</v>
      </c>
      <c r="L309" s="229" t="s">
        <v>582</v>
      </c>
      <c r="M309" s="258" t="str">
        <f>Liquids!$C$34&amp;" for "&amp;Liquids!$C$68&amp;" to be delivered on the basis of "&amp;Liquids!$C$47&amp;" at "&amp;Liquids!$C$42&amp;" for "&amp;Liquids!$C$81&amp;" settled in Euros per "&amp;Liquids!$C$87</f>
        <v>An agreement whereby a physical volume is exchanged  for a fixed price over a specified period for Mixed Xylene to be delivered on the basis of Free on Board at Rotterdam, Netherlands for a period from the 1st calender day of the next month to the last calender day of the second subsequent month settled in Euros per metric tonne (1,000kg)</v>
      </c>
      <c r="N309" s="228"/>
      <c r="O309" s="228"/>
      <c r="P309" s="228"/>
      <c r="Q309" s="228"/>
      <c r="R309" s="228"/>
      <c r="S309" s="228"/>
      <c r="T309" s="228"/>
      <c r="U309" s="228"/>
      <c r="V309" s="228"/>
      <c r="W309" s="228"/>
      <c r="X309" s="228"/>
      <c r="Y309" s="228"/>
      <c r="Z309" s="228"/>
      <c r="AA309" s="228"/>
      <c r="AB309" s="228"/>
      <c r="AC309" s="228"/>
      <c r="AD309" s="228"/>
      <c r="AE309" s="228"/>
      <c r="AF309" s="228"/>
      <c r="AG309" s="228"/>
      <c r="AH309" s="228"/>
      <c r="AI309" s="228"/>
      <c r="AJ309" s="228"/>
      <c r="AK309" s="228"/>
      <c r="AL309" s="228"/>
      <c r="AM309" s="228"/>
      <c r="AN309" s="228"/>
      <c r="AO309" s="228"/>
      <c r="AP309" s="228"/>
      <c r="AQ309" s="228"/>
      <c r="AR309" s="228"/>
      <c r="AS309" s="228"/>
      <c r="AT309" s="228"/>
      <c r="AU309" s="228"/>
      <c r="AV309" s="228"/>
      <c r="AW309" s="228"/>
      <c r="AX309" s="228"/>
      <c r="AY309" s="228"/>
      <c r="AZ309" s="228"/>
      <c r="BA309" s="228"/>
      <c r="BB309" s="228"/>
      <c r="BC309" s="228"/>
    </row>
    <row r="310" spans="1:55" s="253" customFormat="1" ht="51.75" thickBot="1" x14ac:dyDescent="0.25">
      <c r="A310" s="264" t="s">
        <v>663</v>
      </c>
      <c r="B310" s="261" t="s">
        <v>81</v>
      </c>
      <c r="C310" s="262" t="s">
        <v>520</v>
      </c>
      <c r="D310" s="263" t="s">
        <v>290</v>
      </c>
      <c r="E310" s="263" t="s">
        <v>309</v>
      </c>
      <c r="F310" s="263" t="s">
        <v>309</v>
      </c>
      <c r="G310" s="263" t="s">
        <v>76</v>
      </c>
      <c r="H310" s="262" t="s">
        <v>262</v>
      </c>
      <c r="I310" s="263" t="s">
        <v>309</v>
      </c>
      <c r="J310" s="263" t="s">
        <v>309</v>
      </c>
      <c r="K310" s="229" t="s">
        <v>338</v>
      </c>
      <c r="L310" s="264" t="s">
        <v>582</v>
      </c>
      <c r="M310" s="258" t="str">
        <f>Liquids!$C$34&amp;" for "&amp;Liquids!$C$65&amp;" to be delivered on the basis of "&amp;Liquids!$C$47&amp;" at "&amp;Liquids!$C$41&amp;" for "&amp;Liquids!$C$81&amp;" settled in United States Dollars per "&amp;Liquids!$C$87</f>
        <v>An agreement whereby a physical volume is exchanged  for a fixed price over a specified period for Marine Diesel Oil DMB Specification to be delivered on the basis of Free on Board at Antwerp, Belgium for a period from the 1st calender day of the next month to the last calender day of the second subsequent month settled in United States Dollars per metric tonne (1,000kg)</v>
      </c>
      <c r="N310" s="228"/>
      <c r="O310" s="228"/>
      <c r="P310" s="228"/>
      <c r="Q310" s="228"/>
      <c r="R310" s="228"/>
      <c r="S310" s="228"/>
      <c r="T310" s="228"/>
      <c r="U310" s="228"/>
      <c r="V310" s="228"/>
      <c r="W310" s="228"/>
      <c r="X310" s="228"/>
      <c r="Y310" s="228"/>
      <c r="Z310" s="228"/>
      <c r="AA310" s="228"/>
      <c r="AB310" s="228"/>
      <c r="AC310" s="228"/>
      <c r="AD310" s="228"/>
      <c r="AE310" s="228"/>
      <c r="AF310" s="228"/>
      <c r="AG310" s="228"/>
      <c r="AH310" s="228"/>
      <c r="AI310" s="228"/>
      <c r="AJ310" s="228"/>
      <c r="AK310" s="228"/>
      <c r="AL310" s="228"/>
      <c r="AM310" s="228"/>
      <c r="AN310" s="228"/>
      <c r="AO310" s="228"/>
      <c r="AP310" s="228"/>
      <c r="AQ310" s="228"/>
      <c r="AR310" s="228"/>
      <c r="AS310" s="228"/>
      <c r="AT310" s="228"/>
      <c r="AU310" s="228"/>
      <c r="AV310" s="228"/>
      <c r="AW310" s="228"/>
      <c r="AX310" s="228"/>
      <c r="AY310" s="228"/>
      <c r="AZ310" s="228"/>
      <c r="BA310" s="228"/>
      <c r="BB310" s="228"/>
      <c r="BC310" s="228"/>
    </row>
    <row r="311" spans="1:55" ht="63.75" x14ac:dyDescent="0.2">
      <c r="A311" s="207" t="s">
        <v>160</v>
      </c>
      <c r="B311" s="146" t="s">
        <v>217</v>
      </c>
      <c r="C311" s="163" t="s">
        <v>519</v>
      </c>
      <c r="D311" s="146" t="s">
        <v>508</v>
      </c>
      <c r="E311" s="146" t="s">
        <v>309</v>
      </c>
      <c r="F311" s="146" t="s">
        <v>309</v>
      </c>
      <c r="G311" s="190" t="s">
        <v>153</v>
      </c>
      <c r="H311" s="215" t="s">
        <v>53</v>
      </c>
      <c r="I311" s="186" t="s">
        <v>309</v>
      </c>
      <c r="J311" s="217" t="s">
        <v>52</v>
      </c>
      <c r="K311" s="219" t="s">
        <v>51</v>
      </c>
      <c r="L311" s="214" t="s">
        <v>581</v>
      </c>
      <c r="M311" s="175" t="str">
        <f>CONCATENATE(NordicPower!$C$52, " ",NordicPower!$C$29,", for ",NordicPower!$C$18, " for ",NordicPower!$C$37, " and settled in ",ContPower!$C$75, " per ", ContPower!$C$80,".")</f>
        <v>An agreement whereby a floating price is exchanged  for a fixed price over a specified period with reference or delivery in Sweden, for the period from the first day of the week to the last day of the week for the minimum amount of electric power delivered or required over a given period of time at a steady rate (168 hours per week) and settled in Norwegian Krone per Megawatt (1,000,000 watts) hour, where watt is a unit of electrical power equivalent to one Joule per second.</v>
      </c>
    </row>
    <row r="312" spans="1:55" ht="63.75" x14ac:dyDescent="0.2">
      <c r="A312" s="207" t="s">
        <v>160</v>
      </c>
      <c r="B312" s="146" t="s">
        <v>217</v>
      </c>
      <c r="C312" s="163" t="s">
        <v>519</v>
      </c>
      <c r="D312" s="146" t="s">
        <v>508</v>
      </c>
      <c r="E312" s="146" t="s">
        <v>309</v>
      </c>
      <c r="F312" s="146" t="s">
        <v>309</v>
      </c>
      <c r="G312" s="190" t="s">
        <v>154</v>
      </c>
      <c r="H312" s="162" t="s">
        <v>54</v>
      </c>
      <c r="I312" s="183" t="s">
        <v>309</v>
      </c>
      <c r="J312" s="220" t="s">
        <v>55</v>
      </c>
      <c r="K312" s="219" t="s">
        <v>51</v>
      </c>
      <c r="L312" s="214" t="s">
        <v>581</v>
      </c>
      <c r="M312" s="175" t="str">
        <f>CONCATENATE(NordicPower!$C$52, " ",NordicPower!$C$30,", for ",NordicPower!$C$19, " for ",NordicPower!$C$38, " and settled in ",ContPower!$C$75, " per ", ContPower!$C$80,".")</f>
        <v>An agreement whereby a floating price is exchanged  for a fixed price over a specified period with reference or delivery in Finland, for the period from the first day of the week to the last day of the following week for the amount of electric power delivered between 06:00am and 10:00pm on a weekday (75 hours per week) and settled in Norwegian Krone per Megawatt (1,000,000 watts) hour, where watt is a unit of electrical power equivalent to one Joule per second.</v>
      </c>
    </row>
    <row r="313" spans="1:55" ht="63.75" x14ac:dyDescent="0.2">
      <c r="A313" s="209" t="s">
        <v>160</v>
      </c>
      <c r="B313" s="146" t="s">
        <v>217</v>
      </c>
      <c r="C313" s="163" t="s">
        <v>519</v>
      </c>
      <c r="D313" s="146" t="s">
        <v>508</v>
      </c>
      <c r="E313" s="146" t="s">
        <v>309</v>
      </c>
      <c r="F313" s="146" t="s">
        <v>309</v>
      </c>
      <c r="G313" s="190" t="s">
        <v>155</v>
      </c>
      <c r="H313" s="162" t="s">
        <v>57</v>
      </c>
      <c r="I313" s="183" t="s">
        <v>309</v>
      </c>
      <c r="J313" s="220" t="s">
        <v>56</v>
      </c>
      <c r="K313" s="219" t="s">
        <v>51</v>
      </c>
      <c r="L313" s="214" t="s">
        <v>581</v>
      </c>
      <c r="M313" s="175" t="str">
        <f>CONCATENATE(NordicPower!$C$52, " ",NordicPower!$C$31,", for ",NordicPower!$C$20, " for ",NordicPower!$C$39, " and settled in ",ContPower!$C$75, " per ", ContPower!$C$80,".")</f>
        <v>An agreement whereby a floating price is exchanged  for a fixed price over a specified period with reference or delivery in South / East Norway, for the period from the first day of the week to the last day of the week after next for the amount of electric power delivered between 10:00 pm and 06:00 am on a weekday and all weekend (93 hours per week) and settled in Norwegian Krone per Megawatt (1,000,000 watts) hour, where watt is a unit of electrical power equivalent to one Joule per second.</v>
      </c>
    </row>
    <row r="314" spans="1:55" ht="63.75" x14ac:dyDescent="0.2">
      <c r="A314" s="209" t="s">
        <v>160</v>
      </c>
      <c r="B314" s="146" t="s">
        <v>217</v>
      </c>
      <c r="C314" s="163" t="s">
        <v>519</v>
      </c>
      <c r="D314" s="146" t="s">
        <v>508</v>
      </c>
      <c r="E314" s="146" t="s">
        <v>309</v>
      </c>
      <c r="F314" s="146" t="s">
        <v>309</v>
      </c>
      <c r="G314" s="190" t="s">
        <v>156</v>
      </c>
      <c r="H314" s="162" t="s">
        <v>58</v>
      </c>
      <c r="I314" s="183" t="s">
        <v>309</v>
      </c>
      <c r="J314" s="217" t="s">
        <v>52</v>
      </c>
      <c r="K314" s="219" t="s">
        <v>51</v>
      </c>
      <c r="L314" s="214" t="s">
        <v>581</v>
      </c>
      <c r="M314" s="175" t="str">
        <f>CONCATENATE(NordicPower!$C$52, " ",NordicPower!$C$32,", for ",NordicPower!$C$21, " for ",NordicPower!$C$37, " and settled in ",ContPower!$C$75, " per ", ContPower!$C$80,".")</f>
        <v>An agreement whereby a floating price is exchanged  for a fixed price over a specified period with reference or delivery in Mid Norway, for the period 1st January to 30th April for the minimum amount of electric power delivered or required over a given period of time at a steady rate (168 hours per week) and settled in Norwegian Krone per Megawatt (1,000,000 watts) hour, where watt is a unit of electrical power equivalent to one Joule per second.</v>
      </c>
    </row>
    <row r="315" spans="1:55" ht="63.75" x14ac:dyDescent="0.2">
      <c r="A315" s="209" t="s">
        <v>160</v>
      </c>
      <c r="B315" s="146" t="s">
        <v>217</v>
      </c>
      <c r="C315" s="163" t="s">
        <v>519</v>
      </c>
      <c r="D315" s="146" t="s">
        <v>508</v>
      </c>
      <c r="E315" s="146" t="s">
        <v>309</v>
      </c>
      <c r="F315" s="146" t="s">
        <v>309</v>
      </c>
      <c r="G315" s="190" t="s">
        <v>157</v>
      </c>
      <c r="H315" s="162" t="s">
        <v>59</v>
      </c>
      <c r="I315" s="183" t="s">
        <v>309</v>
      </c>
      <c r="J315" s="220" t="s">
        <v>55</v>
      </c>
      <c r="K315" s="219" t="s">
        <v>51</v>
      </c>
      <c r="L315" s="214" t="s">
        <v>581</v>
      </c>
      <c r="M315" s="175" t="str">
        <f>CONCATENATE(NordicPower!$C$52, " ",NordicPower!$C$33,", for ",NordicPower!$C$23, " for ",NordicPower!$C$38, " and settled in ",ContPower!$C$75, " per ", ContPower!$C$80,".")</f>
        <v>An agreement whereby a floating price is exchanged  for a fixed price over a specified period with reference or delivery in Northern Norway, for the period 1st October to 31st December for the amount of electric power delivered between 06:00am and 10:00pm on a weekday (75 hours per week) and settled in Norwegian Krone per Megawatt (1,000,000 watts) hour, where watt is a unit of electrical power equivalent to one Joule per second.</v>
      </c>
    </row>
    <row r="316" spans="1:55" ht="63.75" x14ac:dyDescent="0.2">
      <c r="A316" s="209" t="s">
        <v>160</v>
      </c>
      <c r="B316" s="146" t="s">
        <v>217</v>
      </c>
      <c r="C316" s="163" t="s">
        <v>519</v>
      </c>
      <c r="D316" s="146" t="s">
        <v>508</v>
      </c>
      <c r="E316" s="146" t="s">
        <v>309</v>
      </c>
      <c r="F316" s="146" t="s">
        <v>309</v>
      </c>
      <c r="G316" s="187" t="s">
        <v>158</v>
      </c>
      <c r="H316" s="215" t="s">
        <v>53</v>
      </c>
      <c r="I316" s="183" t="s">
        <v>309</v>
      </c>
      <c r="J316" s="220" t="s">
        <v>56</v>
      </c>
      <c r="K316" s="219" t="s">
        <v>51</v>
      </c>
      <c r="L316" s="214" t="s">
        <v>581</v>
      </c>
      <c r="M316" s="175" t="str">
        <f>CONCATENATE(NordicPower!$C$52, " ",NordicPower!$C$29,", for ",NordicPower!$C$22, " for ",NordicPower!$C$39, " and settled in ",ContPower!$C$75, " per ", ContPower!$C$80,".")</f>
        <v>An agreement whereby a floating price is exchanged  for a fixed price over a specified period with reference or delivery in Sweden, for the period 1st May to 30th September for the amount of electric power delivered between 10:00 pm and 06:00 am on a weekday and all weekend (93 hours per week) and settled in Norwegian Krone per Megawatt (1,000,000 watts) hour, where watt is a unit of electrical power equivalent to one Joule per second.</v>
      </c>
    </row>
    <row r="317" spans="1:55" ht="64.5" thickBot="1" x14ac:dyDescent="0.25">
      <c r="A317" s="210" t="s">
        <v>160</v>
      </c>
      <c r="B317" s="175" t="s">
        <v>217</v>
      </c>
      <c r="C317" s="178" t="s">
        <v>519</v>
      </c>
      <c r="D317" s="175" t="s">
        <v>508</v>
      </c>
      <c r="E317" s="175" t="s">
        <v>309</v>
      </c>
      <c r="F317" s="175" t="s">
        <v>309</v>
      </c>
      <c r="G317" s="188" t="s">
        <v>159</v>
      </c>
      <c r="H317" s="185" t="s">
        <v>54</v>
      </c>
      <c r="I317" s="185" t="s">
        <v>309</v>
      </c>
      <c r="J317" s="221" t="s">
        <v>52</v>
      </c>
      <c r="K317" s="222" t="s">
        <v>51</v>
      </c>
      <c r="L317" s="218" t="s">
        <v>581</v>
      </c>
      <c r="M317" s="175" t="str">
        <f>CONCATENATE(NordicPower!$C$52, " ",NordicPower!$C$30,", for ",NordicPower!$C$25, " for ",NordicPower!$C$37, " and settled in ",ContPower!$C$75, " per ", ContPower!$C$80,".")</f>
        <v>An agreement whereby a floating price is exchanged  for a fixed price over a specified period with reference or delivery in Finland, for the period from 1st January to 31st December  for the minimum amount of electric power delivered or required over a given period of time at a steady rate (168 hours per week) and settled in Norwegian Krone per Megawatt (1,000,000 watts) hour, where watt is a unit of electrical power equivalent to one Joule per second.</v>
      </c>
    </row>
    <row r="318" spans="1:55" ht="63.75" x14ac:dyDescent="0.2">
      <c r="A318" s="207" t="s">
        <v>160</v>
      </c>
      <c r="B318" s="146" t="s">
        <v>217</v>
      </c>
      <c r="C318" s="163" t="s">
        <v>519</v>
      </c>
      <c r="D318" s="146" t="s">
        <v>509</v>
      </c>
      <c r="E318" s="209" t="s">
        <v>60</v>
      </c>
      <c r="F318" s="146" t="s">
        <v>309</v>
      </c>
      <c r="G318" s="190" t="s">
        <v>153</v>
      </c>
      <c r="H318" s="215" t="s">
        <v>53</v>
      </c>
      <c r="I318" s="186" t="s">
        <v>309</v>
      </c>
      <c r="J318" s="217" t="s">
        <v>52</v>
      </c>
      <c r="K318" s="219" t="s">
        <v>51</v>
      </c>
      <c r="L318" s="214" t="s">
        <v>581</v>
      </c>
      <c r="M318" s="175" t="str">
        <f>CONCATENATE(NordicPower!$C$43, " ",NordicPower!$C$29,", for ",NordicPower!$C$18, " for ",NordicPower!$C$37, " at a strike of ", UKGas!$Q$6, " and quoted in ",ContPower!$C$75, " per ", ContPower!$C$80,".")</f>
        <v>An agreement that gives the buyer (the holder) the right but not the obligation to buy an underlying asset for a specified price within a specified period of time in exchange for a one time premium payment. with reference or delivery in Sweden, for the period from the first day of the week to the last day of the week for the minimum amount of electric power delivered or required over a given period of time at a steady rate (168 hours per week) at a strike of XXX and quoted in Norwegian Krone per Megawatt (1,000,000 watts) hour, where watt is a unit of electrical power equivalent to one Joule per second.</v>
      </c>
    </row>
    <row r="319" spans="1:55" ht="63.75" x14ac:dyDescent="0.2">
      <c r="A319" s="207" t="s">
        <v>160</v>
      </c>
      <c r="B319" s="146" t="s">
        <v>217</v>
      </c>
      <c r="C319" s="163" t="s">
        <v>519</v>
      </c>
      <c r="D319" s="146" t="s">
        <v>509</v>
      </c>
      <c r="E319" s="140" t="s">
        <v>322</v>
      </c>
      <c r="F319" s="146" t="s">
        <v>309</v>
      </c>
      <c r="G319" s="190" t="s">
        <v>154</v>
      </c>
      <c r="H319" s="162" t="s">
        <v>54</v>
      </c>
      <c r="I319" s="183" t="s">
        <v>309</v>
      </c>
      <c r="J319" s="220" t="s">
        <v>55</v>
      </c>
      <c r="K319" s="219" t="s">
        <v>51</v>
      </c>
      <c r="L319" s="214" t="s">
        <v>581</v>
      </c>
      <c r="M319" s="175" t="str">
        <f>CONCATENATE(NordicPower!$C$44, " ",NordicPower!$C$30,", for ",NordicPower!$C$19, " for ",NordicPower!$C$38, " at a strike of ", UKGas!$Q$6, " and quoted in ",ContPower!$C$75, " per ", ContPower!$C$80,".")</f>
        <v>An agreement that gives the buyer (the holder) the right but not the obligation to sell an underlying asset for a specified price within a specified period of time in exchange for a one time premium payment. with reference or delivery in Finland, for the period from the first day of the week to the last day of the following week for the amount of electric power delivered between 06:00am and 10:00pm on a weekday (75 hours per week) at a strike of XXX and quoted in Norwegian Krone per Megawatt (1,000,000 watts) hour, where watt is a unit of electrical power equivalent to one Joule per second.</v>
      </c>
    </row>
    <row r="320" spans="1:55" ht="63.75" x14ac:dyDescent="0.2">
      <c r="A320" s="209" t="s">
        <v>160</v>
      </c>
      <c r="B320" s="146" t="s">
        <v>217</v>
      </c>
      <c r="C320" s="163" t="s">
        <v>519</v>
      </c>
      <c r="D320" s="146" t="s">
        <v>509</v>
      </c>
      <c r="E320" s="209" t="s">
        <v>60</v>
      </c>
      <c r="F320" s="146" t="s">
        <v>309</v>
      </c>
      <c r="G320" s="190" t="s">
        <v>155</v>
      </c>
      <c r="H320" s="162" t="s">
        <v>57</v>
      </c>
      <c r="I320" s="183" t="s">
        <v>309</v>
      </c>
      <c r="J320" s="220" t="s">
        <v>56</v>
      </c>
      <c r="K320" s="219" t="s">
        <v>51</v>
      </c>
      <c r="L320" s="214" t="s">
        <v>581</v>
      </c>
      <c r="M320" s="175" t="str">
        <f>CONCATENATE(NordicPower!$C$43, " ",NordicPower!$C$31,", for ",NordicPower!$C$20, " for ",NordicPower!$C$39, " at a strike of ", UKGas!$Q$6, " and qouted in ",ContPower!$C$75, " per ", ContPower!$C$80,".")</f>
        <v>An agreement that gives the buyer (the holder) the right but not the obligation to buy an underlying asset for a specified price within a specified period of time in exchange for a one time premium payment. with reference or delivery in South / East Norway, for the period from the first day of the week to the last day of the week after next for the amount of electric power delivered between 10:00 pm and 06:00 am on a weekday and all weekend (93 hours per week) at a strike of XXX and qouted in Norwegian Krone per Megawatt (1,000,000 watts) hour, where watt is a unit of electrical power equivalent to one Joule per second.</v>
      </c>
    </row>
    <row r="321" spans="1:13" ht="63.75" x14ac:dyDescent="0.2">
      <c r="A321" s="209" t="s">
        <v>160</v>
      </c>
      <c r="B321" s="146" t="s">
        <v>217</v>
      </c>
      <c r="C321" s="163" t="s">
        <v>519</v>
      </c>
      <c r="D321" s="146" t="s">
        <v>509</v>
      </c>
      <c r="E321" s="140" t="s">
        <v>322</v>
      </c>
      <c r="F321" s="146" t="s">
        <v>309</v>
      </c>
      <c r="G321" s="190" t="s">
        <v>156</v>
      </c>
      <c r="H321" s="162" t="s">
        <v>58</v>
      </c>
      <c r="I321" s="183" t="s">
        <v>309</v>
      </c>
      <c r="J321" s="217" t="s">
        <v>52</v>
      </c>
      <c r="K321" s="219" t="s">
        <v>51</v>
      </c>
      <c r="L321" s="214" t="s">
        <v>581</v>
      </c>
      <c r="M321" s="175" t="str">
        <f>CONCATENATE(NordicPower!$C$44, " ",NordicPower!$C$32,", for ",NordicPower!$C$21, " for ",NordicPower!$C$37, " at a strike of ", UKGas!$Q$6, " and qouted in ",ContPower!$C$75, " per ", ContPower!$C$80,".")</f>
        <v>An agreement that gives the buyer (the holder) the right but not the obligation to sell an underlying asset for a specified price within a specified period of time in exchange for a one time premium payment. with reference or delivery in Mid Norway, for the period 1st January to 30th April for the minimum amount of electric power delivered or required over a given period of time at a steady rate (168 hours per week) at a strike of XXX and qouted in Norwegian Krone per Megawatt (1,000,000 watts) hour, where watt is a unit of electrical power equivalent to one Joule per second.</v>
      </c>
    </row>
    <row r="322" spans="1:13" ht="63.75" x14ac:dyDescent="0.2">
      <c r="A322" s="209" t="s">
        <v>160</v>
      </c>
      <c r="B322" s="146" t="s">
        <v>217</v>
      </c>
      <c r="C322" s="163" t="s">
        <v>519</v>
      </c>
      <c r="D322" s="146" t="s">
        <v>509</v>
      </c>
      <c r="E322" s="209" t="s">
        <v>60</v>
      </c>
      <c r="F322" s="146" t="s">
        <v>309</v>
      </c>
      <c r="G322" s="190" t="s">
        <v>157</v>
      </c>
      <c r="H322" s="162" t="s">
        <v>59</v>
      </c>
      <c r="I322" s="183" t="s">
        <v>309</v>
      </c>
      <c r="J322" s="220" t="s">
        <v>55</v>
      </c>
      <c r="K322" s="219" t="s">
        <v>51</v>
      </c>
      <c r="L322" s="214" t="s">
        <v>581</v>
      </c>
      <c r="M322" s="175" t="str">
        <f>CONCATENATE(NordicPower!$C$43, " ",NordicPower!$C$33,", for ",NordicPower!$C$23, " for ",NordicPower!$C$38, " at a strike of ", UKGas!$Q$6, " and qouted in ",ContPower!$C$75, " per ", ContPower!$C$80,".")</f>
        <v>An agreement that gives the buyer (the holder) the right but not the obligation to buy an underlying asset for a specified price within a specified period of time in exchange for a one time premium payment. with reference or delivery in Northern Norway, for the period 1st October to 31st December for the amount of electric power delivered between 06:00am and 10:00pm on a weekday (75 hours per week) at a strike of XXX and qouted in Norwegian Krone per Megawatt (1,000,000 watts) hour, where watt is a unit of electrical power equivalent to one Joule per second.</v>
      </c>
    </row>
    <row r="323" spans="1:13" ht="63.75" x14ac:dyDescent="0.2">
      <c r="A323" s="209" t="s">
        <v>160</v>
      </c>
      <c r="B323" s="146" t="s">
        <v>217</v>
      </c>
      <c r="C323" s="163" t="s">
        <v>519</v>
      </c>
      <c r="D323" s="146" t="s">
        <v>509</v>
      </c>
      <c r="E323" s="140" t="s">
        <v>322</v>
      </c>
      <c r="F323" s="146" t="s">
        <v>309</v>
      </c>
      <c r="G323" s="187" t="s">
        <v>158</v>
      </c>
      <c r="H323" s="215" t="s">
        <v>53</v>
      </c>
      <c r="I323" s="183" t="s">
        <v>309</v>
      </c>
      <c r="J323" s="220" t="s">
        <v>56</v>
      </c>
      <c r="K323" s="219" t="s">
        <v>51</v>
      </c>
      <c r="L323" s="214" t="s">
        <v>581</v>
      </c>
      <c r="M323" s="175" t="str">
        <f>CONCATENATE(NordicPower!$C$44, " ",NordicPower!$C$29,", for ",NordicPower!$C$22, " for ",NordicPower!$C$39, " at a strike of ", UKGas!$Q$6, " and qouted in ",ContPower!$C$75, " per ", ContPower!$C$80,".")</f>
        <v>An agreement that gives the buyer (the holder) the right but not the obligation to sell an underlying asset for a specified price within a specified period of time in exchange for a one time premium payment. with reference or delivery in Sweden, for the period 1st May to 30th September for the amount of electric power delivered between 10:00 pm and 06:00 am on a weekday and all weekend (93 hours per week) at a strike of XXX and qouted in Norwegian Krone per Megawatt (1,000,000 watts) hour, where watt is a unit of electrical power equivalent to one Joule per second.</v>
      </c>
    </row>
    <row r="324" spans="1:13" ht="64.5" thickBot="1" x14ac:dyDescent="0.25">
      <c r="A324" s="211" t="s">
        <v>160</v>
      </c>
      <c r="B324" s="147" t="s">
        <v>217</v>
      </c>
      <c r="C324" s="128" t="s">
        <v>519</v>
      </c>
      <c r="D324" s="147" t="s">
        <v>509</v>
      </c>
      <c r="E324" s="211" t="s">
        <v>60</v>
      </c>
      <c r="F324" s="147" t="s">
        <v>309</v>
      </c>
      <c r="G324" s="193" t="s">
        <v>159</v>
      </c>
      <c r="H324" s="185" t="s">
        <v>54</v>
      </c>
      <c r="I324" s="141" t="s">
        <v>309</v>
      </c>
      <c r="J324" s="221" t="s">
        <v>52</v>
      </c>
      <c r="K324" s="222" t="s">
        <v>51</v>
      </c>
      <c r="L324" s="218" t="s">
        <v>581</v>
      </c>
      <c r="M324" s="175" t="str">
        <f>CONCATENATE(NordicPower!$C$43, " ",NordicPower!$C$30,", for ",NordicPower!$C$25, " for ",NordicPower!$C$37, " at a strike of ", UKGas!$Q$6, " and qouted in ",ContPower!$C$75, " per ", ContPower!$C$80,".")</f>
        <v>An agreement that gives the buyer (the holder) the right but not the obligation to buy an underlying asset for a specified price within a specified period of time in exchange for a one time premium payment. with reference or delivery in Finland, for the period from 1st January to 31st December  for the minimum amount of electric power delivered or required over a given period of time at a steady rate (168 hours per week) at a strike of XXX and qouted in Norwegian Krone per Megawatt (1,000,000 watts) hour, where watt is a unit of electrical power equivalent to one Joule per second.</v>
      </c>
    </row>
    <row r="325" spans="1:13" ht="63.75" x14ac:dyDescent="0.2">
      <c r="A325" s="207" t="s">
        <v>160</v>
      </c>
      <c r="B325" s="146" t="s">
        <v>217</v>
      </c>
      <c r="C325" s="163" t="s">
        <v>519</v>
      </c>
      <c r="D325" s="146" t="s">
        <v>655</v>
      </c>
      <c r="E325" s="209" t="s">
        <v>60</v>
      </c>
      <c r="F325" s="146" t="s">
        <v>309</v>
      </c>
      <c r="G325" s="190" t="s">
        <v>153</v>
      </c>
      <c r="H325" s="215" t="s">
        <v>53</v>
      </c>
      <c r="I325" s="186" t="s">
        <v>309</v>
      </c>
      <c r="J325" s="217" t="s">
        <v>52</v>
      </c>
      <c r="K325" s="219" t="s">
        <v>51</v>
      </c>
      <c r="L325" s="214" t="s">
        <v>581</v>
      </c>
      <c r="M325" s="175" t="str">
        <f>CONCATENATE(NordicPower!$C$43, " ",NordicPower!$C$29,", for ",NordicPower!$C$18, " for ",NordicPower!$C$37, " at a strike of ", UKGas!$Q$6, " and quoted in ",ContPower!$C$75, " per ", ContPower!$C$80,".")</f>
        <v>An agreement that gives the buyer (the holder) the right but not the obligation to buy an underlying asset for a specified price within a specified period of time in exchange for a one time premium payment. with reference or delivery in Sweden, for the period from the first day of the week to the last day of the week for the minimum amount of electric power delivered or required over a given period of time at a steady rate (168 hours per week) at a strike of XXX and quoted in Norwegian Krone per Megawatt (1,000,000 watts) hour, where watt is a unit of electrical power equivalent to one Joule per second.</v>
      </c>
    </row>
    <row r="326" spans="1:13" ht="63.75" x14ac:dyDescent="0.2">
      <c r="A326" s="207" t="s">
        <v>160</v>
      </c>
      <c r="B326" s="146" t="s">
        <v>217</v>
      </c>
      <c r="C326" s="163" t="s">
        <v>519</v>
      </c>
      <c r="D326" s="146" t="s">
        <v>655</v>
      </c>
      <c r="E326" s="140" t="s">
        <v>322</v>
      </c>
      <c r="F326" s="146" t="s">
        <v>309</v>
      </c>
      <c r="G326" s="190" t="s">
        <v>154</v>
      </c>
      <c r="H326" s="162" t="s">
        <v>54</v>
      </c>
      <c r="I326" s="183" t="s">
        <v>309</v>
      </c>
      <c r="J326" s="220" t="s">
        <v>55</v>
      </c>
      <c r="K326" s="219" t="s">
        <v>51</v>
      </c>
      <c r="L326" s="214" t="s">
        <v>581</v>
      </c>
      <c r="M326" s="175" t="str">
        <f>CONCATENATE(NordicPower!$C$44, " ",NordicPower!$C$30,", for ",NordicPower!$C$19, " for ",NordicPower!$C$38, " at a strike of ", UKGas!$Q$6, " and quoted in ",ContPower!$C$75, " per ", ContPower!$C$80,".")</f>
        <v>An agreement that gives the buyer (the holder) the right but not the obligation to sell an underlying asset for a specified price within a specified period of time in exchange for a one time premium payment. with reference or delivery in Finland, for the period from the first day of the week to the last day of the following week for the amount of electric power delivered between 06:00am and 10:00pm on a weekday (75 hours per week) at a strike of XXX and quoted in Norwegian Krone per Megawatt (1,000,000 watts) hour, where watt is a unit of electrical power equivalent to one Joule per second.</v>
      </c>
    </row>
    <row r="327" spans="1:13" ht="63.75" x14ac:dyDescent="0.2">
      <c r="A327" s="209" t="s">
        <v>160</v>
      </c>
      <c r="B327" s="146" t="s">
        <v>217</v>
      </c>
      <c r="C327" s="163" t="s">
        <v>519</v>
      </c>
      <c r="D327" s="146" t="s">
        <v>655</v>
      </c>
      <c r="E327" s="209" t="s">
        <v>60</v>
      </c>
      <c r="F327" s="146" t="s">
        <v>309</v>
      </c>
      <c r="G327" s="190" t="s">
        <v>155</v>
      </c>
      <c r="H327" s="162" t="s">
        <v>57</v>
      </c>
      <c r="I327" s="183" t="s">
        <v>309</v>
      </c>
      <c r="J327" s="220" t="s">
        <v>56</v>
      </c>
      <c r="K327" s="219" t="s">
        <v>51</v>
      </c>
      <c r="L327" s="214" t="s">
        <v>581</v>
      </c>
      <c r="M327" s="175" t="str">
        <f>CONCATENATE(NordicPower!$C$43, " ",NordicPower!$C$31,", for ",NordicPower!$C$20, " for ",NordicPower!$C$39, " at a strike of ", UKGas!$Q$6, " and qouted in ",ContPower!$C$75, " per ", ContPower!$C$80,".")</f>
        <v>An agreement that gives the buyer (the holder) the right but not the obligation to buy an underlying asset for a specified price within a specified period of time in exchange for a one time premium payment. with reference or delivery in South / East Norway, for the period from the first day of the week to the last day of the week after next for the amount of electric power delivered between 10:00 pm and 06:00 am on a weekday and all weekend (93 hours per week) at a strike of XXX and qouted in Norwegian Krone per Megawatt (1,000,000 watts) hour, where watt is a unit of electrical power equivalent to one Joule per second.</v>
      </c>
    </row>
    <row r="328" spans="1:13" ht="63.75" x14ac:dyDescent="0.2">
      <c r="A328" s="209" t="s">
        <v>160</v>
      </c>
      <c r="B328" s="146" t="s">
        <v>217</v>
      </c>
      <c r="C328" s="163" t="s">
        <v>519</v>
      </c>
      <c r="D328" s="146" t="s">
        <v>655</v>
      </c>
      <c r="E328" s="140" t="s">
        <v>322</v>
      </c>
      <c r="F328" s="146" t="s">
        <v>309</v>
      </c>
      <c r="G328" s="190" t="s">
        <v>156</v>
      </c>
      <c r="H328" s="162" t="s">
        <v>58</v>
      </c>
      <c r="I328" s="183" t="s">
        <v>309</v>
      </c>
      <c r="J328" s="217" t="s">
        <v>52</v>
      </c>
      <c r="K328" s="219" t="s">
        <v>51</v>
      </c>
      <c r="L328" s="214" t="s">
        <v>581</v>
      </c>
      <c r="M328" s="175" t="str">
        <f>CONCATENATE(NordicPower!$C$44, " ",NordicPower!$C$32,", for ",NordicPower!$C$21, " for ",NordicPower!$C$37, " at a strike of ", UKGas!$Q$6, " and qouted in ",ContPower!$C$75, " per ", ContPower!$C$80,".")</f>
        <v>An agreement that gives the buyer (the holder) the right but not the obligation to sell an underlying asset for a specified price within a specified period of time in exchange for a one time premium payment. with reference or delivery in Mid Norway, for the period 1st January to 30th April for the minimum amount of electric power delivered or required over a given period of time at a steady rate (168 hours per week) at a strike of XXX and qouted in Norwegian Krone per Megawatt (1,000,000 watts) hour, where watt is a unit of electrical power equivalent to one Joule per second.</v>
      </c>
    </row>
    <row r="329" spans="1:13" ht="63.75" x14ac:dyDescent="0.2">
      <c r="A329" s="209" t="s">
        <v>160</v>
      </c>
      <c r="B329" s="146" t="s">
        <v>217</v>
      </c>
      <c r="C329" s="163" t="s">
        <v>519</v>
      </c>
      <c r="D329" s="146" t="s">
        <v>655</v>
      </c>
      <c r="E329" s="209" t="s">
        <v>60</v>
      </c>
      <c r="F329" s="146" t="s">
        <v>309</v>
      </c>
      <c r="G329" s="190" t="s">
        <v>157</v>
      </c>
      <c r="H329" s="162" t="s">
        <v>59</v>
      </c>
      <c r="I329" s="183" t="s">
        <v>309</v>
      </c>
      <c r="J329" s="220" t="s">
        <v>55</v>
      </c>
      <c r="K329" s="219" t="s">
        <v>51</v>
      </c>
      <c r="L329" s="214" t="s">
        <v>581</v>
      </c>
      <c r="M329" s="175" t="str">
        <f>CONCATENATE(NordicPower!$C$43, " ",NordicPower!$C$33,", for ",NordicPower!$C$23, " for ",NordicPower!$C$38, " at a strike of ", UKGas!$Q$6, " and qouted in ",ContPower!$C$75, " per ", ContPower!$C$80,".")</f>
        <v>An agreement that gives the buyer (the holder) the right but not the obligation to buy an underlying asset for a specified price within a specified period of time in exchange for a one time premium payment. with reference or delivery in Northern Norway, for the period 1st October to 31st December for the amount of electric power delivered between 06:00am and 10:00pm on a weekday (75 hours per week) at a strike of XXX and qouted in Norwegian Krone per Megawatt (1,000,000 watts) hour, where watt is a unit of electrical power equivalent to one Joule per second.</v>
      </c>
    </row>
    <row r="330" spans="1:13" ht="63.75" x14ac:dyDescent="0.2">
      <c r="A330" s="209" t="s">
        <v>160</v>
      </c>
      <c r="B330" s="146" t="s">
        <v>217</v>
      </c>
      <c r="C330" s="163" t="s">
        <v>519</v>
      </c>
      <c r="D330" s="146" t="s">
        <v>655</v>
      </c>
      <c r="E330" s="140" t="s">
        <v>322</v>
      </c>
      <c r="F330" s="146" t="s">
        <v>309</v>
      </c>
      <c r="G330" s="187" t="s">
        <v>158</v>
      </c>
      <c r="H330" s="215" t="s">
        <v>53</v>
      </c>
      <c r="I330" s="183" t="s">
        <v>309</v>
      </c>
      <c r="J330" s="220" t="s">
        <v>56</v>
      </c>
      <c r="K330" s="219" t="s">
        <v>51</v>
      </c>
      <c r="L330" s="214" t="s">
        <v>581</v>
      </c>
      <c r="M330" s="175" t="str">
        <f>CONCATENATE(NordicPower!$C$44, " ",NordicPower!$C$29,", for ",NordicPower!$C$22, " for ",NordicPower!$C$39, " at a strike of ", UKGas!$Q$6, " and qouted in ",ContPower!$C$75, " per ", ContPower!$C$80,".")</f>
        <v>An agreement that gives the buyer (the holder) the right but not the obligation to sell an underlying asset for a specified price within a specified period of time in exchange for a one time premium payment. with reference or delivery in Sweden, for the period 1st May to 30th September for the amount of electric power delivered between 10:00 pm and 06:00 am on a weekday and all weekend (93 hours per week) at a strike of XXX and qouted in Norwegian Krone per Megawatt (1,000,000 watts) hour, where watt is a unit of electrical power equivalent to one Joule per second.</v>
      </c>
    </row>
    <row r="331" spans="1:13" ht="64.5" thickBot="1" x14ac:dyDescent="0.25">
      <c r="A331" s="211" t="s">
        <v>160</v>
      </c>
      <c r="B331" s="147" t="s">
        <v>217</v>
      </c>
      <c r="C331" s="128" t="s">
        <v>519</v>
      </c>
      <c r="D331" s="147" t="s">
        <v>655</v>
      </c>
      <c r="E331" s="211" t="s">
        <v>60</v>
      </c>
      <c r="F331" s="147" t="s">
        <v>309</v>
      </c>
      <c r="G331" s="193" t="s">
        <v>159</v>
      </c>
      <c r="H331" s="185" t="s">
        <v>54</v>
      </c>
      <c r="I331" s="141" t="s">
        <v>309</v>
      </c>
      <c r="J331" s="221" t="s">
        <v>52</v>
      </c>
      <c r="K331" s="222" t="s">
        <v>51</v>
      </c>
      <c r="L331" s="223" t="s">
        <v>581</v>
      </c>
      <c r="M331" s="175" t="str">
        <f>CONCATENATE(NordicPower!$C$43, " ",NordicPower!$C$30,", for ",NordicPower!$C$25, " for ",NordicPower!$C$37, " at a strike of ", UKGas!$Q$6, " and qouted in ",ContPower!$C$75, " per ", ContPower!$C$80,".")</f>
        <v>An agreement that gives the buyer (the holder) the right but not the obligation to buy an underlying asset for a specified price within a specified period of time in exchange for a one time premium payment. with reference or delivery in Finland, for the period from 1st January to 31st December  for the minimum amount of electric power delivered or required over a given period of time at a steady rate (168 hours per week) at a strike of XXX and qouted in Norwegian Krone per Megawatt (1,000,000 watts) hour, where watt is a unit of electrical power equivalent to one Joule per second.</v>
      </c>
    </row>
    <row r="332" spans="1:13" ht="63.75" x14ac:dyDescent="0.2">
      <c r="A332" s="207" t="s">
        <v>160</v>
      </c>
      <c r="B332" s="146" t="s">
        <v>217</v>
      </c>
      <c r="C332" s="163" t="s">
        <v>520</v>
      </c>
      <c r="D332" s="146" t="s">
        <v>214</v>
      </c>
      <c r="E332" s="146" t="s">
        <v>309</v>
      </c>
      <c r="F332" s="146" t="s">
        <v>309</v>
      </c>
      <c r="G332" s="190" t="s">
        <v>153</v>
      </c>
      <c r="H332" s="215" t="s">
        <v>53</v>
      </c>
      <c r="I332" s="186" t="s">
        <v>309</v>
      </c>
      <c r="J332" s="217" t="s">
        <v>52</v>
      </c>
      <c r="K332" s="219" t="s">
        <v>51</v>
      </c>
      <c r="L332" s="214" t="s">
        <v>581</v>
      </c>
      <c r="M332" s="175" t="str">
        <f>CONCATENATE(NordicPower!$C$51, " ",NordicPower!$C$29,", for ",NordicPower!$C$18, " for ",NordicPower!$C$37, " and settled in ",ContPower!$C$75, " per ", ContPower!$C$80,".")</f>
        <v>An agreement whereby a physical commodity is exchanged  for a fixed price over a specified period with reference or delivery in Sweden, for the period from the first day of the week to the last day of the week for the minimum amount of electric power delivered or required over a given period of time at a steady rate (168 hours per week) and settled in Norwegian Krone per Megawatt (1,000,000 watts) hour, where watt is a unit of electrical power equivalent to one Joule per second.</v>
      </c>
    </row>
    <row r="333" spans="1:13" ht="63.75" x14ac:dyDescent="0.2">
      <c r="A333" s="207" t="s">
        <v>160</v>
      </c>
      <c r="B333" s="146" t="s">
        <v>217</v>
      </c>
      <c r="C333" s="163" t="s">
        <v>520</v>
      </c>
      <c r="D333" s="146" t="s">
        <v>214</v>
      </c>
      <c r="E333" s="146" t="s">
        <v>309</v>
      </c>
      <c r="F333" s="146" t="s">
        <v>309</v>
      </c>
      <c r="G333" s="190" t="s">
        <v>154</v>
      </c>
      <c r="H333" s="162" t="s">
        <v>54</v>
      </c>
      <c r="I333" s="183" t="s">
        <v>309</v>
      </c>
      <c r="J333" s="220" t="s">
        <v>55</v>
      </c>
      <c r="K333" s="219" t="s">
        <v>51</v>
      </c>
      <c r="L333" s="214" t="s">
        <v>581</v>
      </c>
      <c r="M333" s="175" t="str">
        <f>CONCATENATE(NordicPower!$C$51, " ",NordicPower!$C$30,", for ",NordicPower!$C$19, " for ",NordicPower!$C$38, " and settled in ",ContPower!$C$75, " per ", ContPower!$C$80,".")</f>
        <v>An agreement whereby a physical commodity is exchanged  for a fixed price over a specified period with reference or delivery in Finland, for the period from the first day of the week to the last day of the following week for the amount of electric power delivered between 06:00am and 10:00pm on a weekday (75 hours per week) and settled in Norwegian Krone per Megawatt (1,000,000 watts) hour, where watt is a unit of electrical power equivalent to one Joule per second.</v>
      </c>
    </row>
    <row r="334" spans="1:13" ht="63.75" x14ac:dyDescent="0.2">
      <c r="A334" s="209" t="s">
        <v>160</v>
      </c>
      <c r="B334" s="146" t="s">
        <v>217</v>
      </c>
      <c r="C334" s="163" t="s">
        <v>520</v>
      </c>
      <c r="D334" s="146" t="s">
        <v>214</v>
      </c>
      <c r="E334" s="146" t="s">
        <v>309</v>
      </c>
      <c r="F334" s="146" t="s">
        <v>309</v>
      </c>
      <c r="G334" s="190" t="s">
        <v>155</v>
      </c>
      <c r="H334" s="162" t="s">
        <v>57</v>
      </c>
      <c r="I334" s="183" t="s">
        <v>309</v>
      </c>
      <c r="J334" s="220" t="s">
        <v>56</v>
      </c>
      <c r="K334" s="219" t="s">
        <v>51</v>
      </c>
      <c r="L334" s="214" t="s">
        <v>581</v>
      </c>
      <c r="M334" s="175" t="str">
        <f>CONCATENATE(NordicPower!$C$51, " ",NordicPower!$C$31,", for ",NordicPower!$C$20, " for ",NordicPower!$C$39, " and settled in ",ContPower!$C$75, " per ", ContPower!$C$80,".")</f>
        <v>An agreement whereby a physical commodity is exchanged  for a fixed price over a specified period with reference or delivery in South / East Norway, for the period from the first day of the week to the last day of the week after next for the amount of electric power delivered between 10:00 pm and 06:00 am on a weekday and all weekend (93 hours per week) and settled in Norwegian Krone per Megawatt (1,000,000 watts) hour, where watt is a unit of electrical power equivalent to one Joule per second.</v>
      </c>
    </row>
    <row r="335" spans="1:13" ht="63.75" x14ac:dyDescent="0.2">
      <c r="A335" s="209" t="s">
        <v>160</v>
      </c>
      <c r="B335" s="146" t="s">
        <v>217</v>
      </c>
      <c r="C335" s="163" t="s">
        <v>520</v>
      </c>
      <c r="D335" s="146" t="s">
        <v>214</v>
      </c>
      <c r="E335" s="146" t="s">
        <v>309</v>
      </c>
      <c r="F335" s="146" t="s">
        <v>309</v>
      </c>
      <c r="G335" s="190" t="s">
        <v>156</v>
      </c>
      <c r="H335" s="162" t="s">
        <v>58</v>
      </c>
      <c r="I335" s="183" t="s">
        <v>309</v>
      </c>
      <c r="J335" s="217" t="s">
        <v>52</v>
      </c>
      <c r="K335" s="219" t="s">
        <v>51</v>
      </c>
      <c r="L335" s="214" t="s">
        <v>581</v>
      </c>
      <c r="M335" s="175" t="str">
        <f>CONCATENATE(NordicPower!$C$51, " ",NordicPower!$C$32,", for ",NordicPower!$C$21, " for ",NordicPower!$C$37, " and settled in ",ContPower!$C$75, " per ", ContPower!$C$80,".")</f>
        <v>An agreement whereby a physical commodity is exchanged  for a fixed price over a specified period with reference or delivery in Mid Norway, for the period 1st January to 30th April for the minimum amount of electric power delivered or required over a given period of time at a steady rate (168 hours per week) and settled in Norwegian Krone per Megawatt (1,000,000 watts) hour, where watt is a unit of electrical power equivalent to one Joule per second.</v>
      </c>
    </row>
    <row r="336" spans="1:13" ht="63.75" x14ac:dyDescent="0.2">
      <c r="A336" s="209" t="s">
        <v>160</v>
      </c>
      <c r="B336" s="146" t="s">
        <v>217</v>
      </c>
      <c r="C336" s="163" t="s">
        <v>520</v>
      </c>
      <c r="D336" s="146" t="s">
        <v>214</v>
      </c>
      <c r="E336" s="146" t="s">
        <v>309</v>
      </c>
      <c r="F336" s="146" t="s">
        <v>309</v>
      </c>
      <c r="G336" s="190" t="s">
        <v>157</v>
      </c>
      <c r="H336" s="162" t="s">
        <v>59</v>
      </c>
      <c r="I336" s="183" t="s">
        <v>309</v>
      </c>
      <c r="J336" s="220" t="s">
        <v>55</v>
      </c>
      <c r="K336" s="219" t="s">
        <v>51</v>
      </c>
      <c r="L336" s="214" t="s">
        <v>581</v>
      </c>
      <c r="M336" s="175" t="str">
        <f>CONCATENATE(NordicPower!$C$51, " ",NordicPower!$C$33,", for ",NordicPower!$C$23, " for ",NordicPower!$C$38, " and settled in ",ContPower!$C$75, " per ", ContPower!$C$80,".")</f>
        <v>An agreement whereby a physical commodity is exchanged  for a fixed price over a specified period with reference or delivery in Northern Norway, for the period 1st October to 31st December for the amount of electric power delivered between 06:00am and 10:00pm on a weekday (75 hours per week) and settled in Norwegian Krone per Megawatt (1,000,000 watts) hour, where watt is a unit of electrical power equivalent to one Joule per second.</v>
      </c>
    </row>
    <row r="337" spans="1:13" ht="63.75" x14ac:dyDescent="0.2">
      <c r="A337" s="209" t="s">
        <v>160</v>
      </c>
      <c r="B337" s="146" t="s">
        <v>217</v>
      </c>
      <c r="C337" s="163" t="s">
        <v>520</v>
      </c>
      <c r="D337" s="146" t="s">
        <v>214</v>
      </c>
      <c r="E337" s="146" t="s">
        <v>309</v>
      </c>
      <c r="F337" s="146" t="s">
        <v>309</v>
      </c>
      <c r="G337" s="187" t="s">
        <v>158</v>
      </c>
      <c r="H337" s="215" t="s">
        <v>53</v>
      </c>
      <c r="I337" s="183" t="s">
        <v>309</v>
      </c>
      <c r="J337" s="220" t="s">
        <v>56</v>
      </c>
      <c r="K337" s="219" t="s">
        <v>51</v>
      </c>
      <c r="L337" s="214" t="s">
        <v>581</v>
      </c>
      <c r="M337" s="175" t="str">
        <f>CONCATENATE(NordicPower!$C$51, " ",NordicPower!$C$29,", for ",NordicPower!$C$22, " for ",NordicPower!$C$39, " and settled in ",ContPower!$C$75, " per ", ContPower!$C$80,".")</f>
        <v>An agreement whereby a physical commodity is exchanged  for a fixed price over a specified period with reference or delivery in Sweden, for the period 1st May to 30th September for the amount of electric power delivered between 10:00 pm and 06:00 am on a weekday and all weekend (93 hours per week) and settled in Norwegian Krone per Megawatt (1,000,000 watts) hour, where watt is a unit of electrical power equivalent to one Joule per second.</v>
      </c>
    </row>
    <row r="338" spans="1:13" ht="63.75" x14ac:dyDescent="0.2">
      <c r="A338" s="210" t="s">
        <v>160</v>
      </c>
      <c r="B338" s="175" t="s">
        <v>217</v>
      </c>
      <c r="C338" s="178" t="s">
        <v>520</v>
      </c>
      <c r="D338" s="175" t="s">
        <v>214</v>
      </c>
      <c r="E338" s="175" t="s">
        <v>309</v>
      </c>
      <c r="F338" s="175" t="s">
        <v>309</v>
      </c>
      <c r="G338" s="188" t="s">
        <v>159</v>
      </c>
      <c r="H338" s="184" t="s">
        <v>54</v>
      </c>
      <c r="I338" s="167" t="s">
        <v>309</v>
      </c>
      <c r="J338" s="320" t="s">
        <v>52</v>
      </c>
      <c r="K338" s="321" t="s">
        <v>51</v>
      </c>
      <c r="L338" s="218" t="s">
        <v>581</v>
      </c>
      <c r="M338" s="175" t="str">
        <f>CONCATENATE(NordicPower!$C$51, " ",NordicPower!$C$30,", for ",NordicPower!$C$25, " for ",NordicPower!$C$37, " and settled in ",ContPower!$C$75, " per ", ContPower!$C$80,".")</f>
        <v>An agreement whereby a physical commodity is exchanged  for a fixed price over a specified period with reference or delivery in Finland, for the period from 1st January to 31st December  for the minimum amount of electric power delivered or required over a given period of time at a steady rate (168 hours per week) and settled in Norwegian Krone per Megawatt (1,000,000 watts) hour, where watt is a unit of electrical power equivalent to one Joule per second.</v>
      </c>
    </row>
    <row r="339" spans="1:13" customFormat="1" x14ac:dyDescent="0.2"/>
    <row r="340" spans="1:13" customFormat="1" x14ac:dyDescent="0.2"/>
    <row r="341" spans="1:13" customFormat="1" x14ac:dyDescent="0.2"/>
    <row r="342" spans="1:13" customFormat="1" x14ac:dyDescent="0.2"/>
    <row r="343" spans="1:13" customFormat="1" x14ac:dyDescent="0.2"/>
    <row r="344" spans="1:13" customFormat="1" x14ac:dyDescent="0.2"/>
    <row r="345" spans="1:13" customFormat="1" x14ac:dyDescent="0.2"/>
    <row r="346" spans="1:13" customFormat="1" x14ac:dyDescent="0.2"/>
    <row r="347" spans="1:13" customFormat="1" x14ac:dyDescent="0.2"/>
    <row r="348" spans="1:13" customFormat="1" x14ac:dyDescent="0.2"/>
    <row r="349" spans="1:13" customFormat="1" x14ac:dyDescent="0.2"/>
    <row r="350" spans="1:13" customFormat="1" x14ac:dyDescent="0.2"/>
    <row r="351" spans="1:13" customFormat="1" x14ac:dyDescent="0.2"/>
    <row r="352" spans="1:13"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sheetData>
  <pageMargins left="0.47" right="0.49" top="0.63" bottom="0.65" header="0.5" footer="0.5"/>
  <pageSetup scale="3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Z107"/>
  <sheetViews>
    <sheetView workbookViewId="0">
      <selection activeCell="B5" sqref="B5"/>
    </sheetView>
  </sheetViews>
  <sheetFormatPr defaultRowHeight="12.75" x14ac:dyDescent="0.2"/>
  <cols>
    <col min="1" max="1" width="17.85546875" customWidth="1"/>
    <col min="2" max="2" width="26.140625" customWidth="1"/>
    <col min="3" max="3" width="10.42578125" customWidth="1"/>
    <col min="4" max="4" width="6.140625" customWidth="1"/>
    <col min="5" max="5" width="22.5703125" customWidth="1"/>
    <col min="6" max="6" width="5.85546875" customWidth="1"/>
    <col min="7" max="7" width="14.7109375" customWidth="1"/>
    <col min="8" max="8" width="7.42578125" customWidth="1"/>
    <col min="9" max="9" width="18.28515625" customWidth="1"/>
    <col min="10" max="10" width="10.42578125" customWidth="1"/>
    <col min="11" max="11" width="13.85546875" customWidth="1"/>
    <col min="12" max="12" width="8.7109375" customWidth="1"/>
    <col min="13" max="13" width="10.42578125" customWidth="1"/>
    <col min="15" max="15" width="13.140625" customWidth="1"/>
    <col min="16" max="16" width="13.7109375" customWidth="1"/>
    <col min="17" max="17" width="14" customWidth="1"/>
    <col min="18" max="18" width="9.5703125" customWidth="1"/>
    <col min="19" max="19" width="11.85546875" customWidth="1"/>
  </cols>
  <sheetData>
    <row r="1" spans="1:26" x14ac:dyDescent="0.2">
      <c r="A1" s="65" t="s">
        <v>793</v>
      </c>
      <c r="B1" t="s">
        <v>250</v>
      </c>
      <c r="C1" t="s">
        <v>253</v>
      </c>
    </row>
    <row r="2" spans="1:26" ht="18.75" x14ac:dyDescent="0.3">
      <c r="A2" s="23" t="s">
        <v>609</v>
      </c>
      <c r="B2" s="4"/>
    </row>
    <row r="3" spans="1:26" ht="13.5" thickBot="1" x14ac:dyDescent="0.25"/>
    <row r="4" spans="1:26" ht="34.5" customHeight="1" thickBot="1" x14ac:dyDescent="0.25">
      <c r="A4" s="7" t="s">
        <v>519</v>
      </c>
      <c r="B4" s="9"/>
      <c r="C4" s="5" t="s">
        <v>472</v>
      </c>
      <c r="D4" s="14"/>
      <c r="E4" s="5" t="s">
        <v>738</v>
      </c>
      <c r="F4" s="14"/>
      <c r="G4" s="5" t="s">
        <v>617</v>
      </c>
      <c r="H4" s="6"/>
      <c r="I4" s="5" t="s">
        <v>612</v>
      </c>
      <c r="J4" s="6"/>
      <c r="K4" s="5" t="s">
        <v>474</v>
      </c>
      <c r="L4" s="6"/>
      <c r="M4" s="5" t="s">
        <v>700</v>
      </c>
      <c r="N4" s="6"/>
      <c r="O4" s="34" t="s">
        <v>510</v>
      </c>
      <c r="P4" s="17"/>
      <c r="Q4" s="5" t="s">
        <v>571</v>
      </c>
      <c r="R4" s="6"/>
      <c r="S4" s="34" t="s">
        <v>576</v>
      </c>
    </row>
    <row r="5" spans="1:26" x14ac:dyDescent="0.2">
      <c r="A5" t="s">
        <v>508</v>
      </c>
      <c r="C5" t="s">
        <v>616</v>
      </c>
      <c r="D5" s="38"/>
      <c r="E5" s="63" t="s">
        <v>232</v>
      </c>
      <c r="G5" t="s">
        <v>618</v>
      </c>
      <c r="I5" t="s">
        <v>233</v>
      </c>
      <c r="K5" s="48" t="s">
        <v>436</v>
      </c>
      <c r="M5" s="2">
        <v>1999</v>
      </c>
      <c r="O5" s="18" t="s">
        <v>511</v>
      </c>
      <c r="P5" s="18"/>
      <c r="Q5" s="18" t="s">
        <v>572</v>
      </c>
      <c r="R5" s="18"/>
      <c r="S5" s="18" t="s">
        <v>582</v>
      </c>
    </row>
    <row r="6" spans="1:26" x14ac:dyDescent="0.2">
      <c r="A6" t="s">
        <v>264</v>
      </c>
      <c r="C6" t="s">
        <v>611</v>
      </c>
      <c r="E6" s="64" t="s">
        <v>235</v>
      </c>
      <c r="G6" t="s">
        <v>619</v>
      </c>
      <c r="I6" t="s">
        <v>236</v>
      </c>
      <c r="K6" s="15" t="s">
        <v>657</v>
      </c>
      <c r="M6" s="2">
        <v>2000</v>
      </c>
      <c r="O6" s="18" t="s">
        <v>237</v>
      </c>
      <c r="P6" s="18"/>
      <c r="Q6" s="18"/>
      <c r="R6" s="18"/>
      <c r="S6" s="18" t="s">
        <v>610</v>
      </c>
    </row>
    <row r="7" spans="1:26" x14ac:dyDescent="0.2">
      <c r="C7" t="s">
        <v>238</v>
      </c>
      <c r="E7" s="39" t="s">
        <v>118</v>
      </c>
      <c r="G7" t="s">
        <v>240</v>
      </c>
      <c r="I7" t="s">
        <v>241</v>
      </c>
      <c r="K7" s="15" t="s">
        <v>658</v>
      </c>
      <c r="O7" t="s">
        <v>242</v>
      </c>
    </row>
    <row r="8" spans="1:26" x14ac:dyDescent="0.2">
      <c r="C8" t="s">
        <v>243</v>
      </c>
      <c r="E8" s="39" t="s">
        <v>739</v>
      </c>
      <c r="G8" t="s">
        <v>244</v>
      </c>
      <c r="I8" t="s">
        <v>245</v>
      </c>
      <c r="K8" s="15" t="s">
        <v>659</v>
      </c>
    </row>
    <row r="9" spans="1:26" x14ac:dyDescent="0.2">
      <c r="E9" t="s">
        <v>249</v>
      </c>
      <c r="I9" t="s">
        <v>246</v>
      </c>
      <c r="K9" s="15" t="s">
        <v>660</v>
      </c>
    </row>
    <row r="10" spans="1:26" x14ac:dyDescent="0.2">
      <c r="E10" s="2" t="s">
        <v>247</v>
      </c>
      <c r="K10" s="2" t="s">
        <v>703</v>
      </c>
    </row>
    <row r="11" spans="1:26" x14ac:dyDescent="0.2">
      <c r="A11" s="57"/>
      <c r="B11" s="50"/>
    </row>
    <row r="13" spans="1:26" ht="13.5" thickBot="1" x14ac:dyDescent="0.25"/>
    <row r="14" spans="1:26" ht="37.5" customHeight="1" thickBot="1" x14ac:dyDescent="0.25">
      <c r="A14" s="7" t="s">
        <v>520</v>
      </c>
      <c r="B14" s="9"/>
      <c r="C14" s="5" t="s">
        <v>472</v>
      </c>
      <c r="D14" s="14"/>
      <c r="E14" s="5" t="s">
        <v>738</v>
      </c>
      <c r="F14" s="14"/>
      <c r="G14" s="5" t="s">
        <v>617</v>
      </c>
      <c r="H14" s="6"/>
      <c r="I14" s="5" t="s">
        <v>612</v>
      </c>
      <c r="J14" s="6"/>
      <c r="K14" s="5" t="s">
        <v>474</v>
      </c>
      <c r="L14" s="6"/>
      <c r="M14" s="5" t="s">
        <v>700</v>
      </c>
      <c r="N14" s="6"/>
      <c r="O14" s="34" t="s">
        <v>510</v>
      </c>
      <c r="P14" s="17"/>
      <c r="Q14" s="5" t="s">
        <v>571</v>
      </c>
      <c r="R14" s="6"/>
      <c r="S14" s="34" t="s">
        <v>576</v>
      </c>
      <c r="T14" s="6"/>
      <c r="Z14" s="6"/>
    </row>
    <row r="15" spans="1:26" x14ac:dyDescent="0.2">
      <c r="A15" t="s">
        <v>633</v>
      </c>
      <c r="C15" t="s">
        <v>616</v>
      </c>
      <c r="D15" s="38"/>
      <c r="E15" s="63" t="s">
        <v>251</v>
      </c>
      <c r="G15" t="s">
        <v>618</v>
      </c>
      <c r="I15" t="s">
        <v>613</v>
      </c>
      <c r="K15" s="2" t="s">
        <v>252</v>
      </c>
      <c r="M15" s="2">
        <v>1999</v>
      </c>
      <c r="O15" s="18" t="s">
        <v>237</v>
      </c>
      <c r="P15" s="18"/>
      <c r="Q15" s="18" t="s">
        <v>572</v>
      </c>
      <c r="R15" s="18"/>
      <c r="S15" s="18" t="s">
        <v>582</v>
      </c>
    </row>
    <row r="16" spans="1:26" x14ac:dyDescent="0.2">
      <c r="C16" t="s">
        <v>611</v>
      </c>
      <c r="E16" s="63" t="s">
        <v>254</v>
      </c>
      <c r="G16" t="s">
        <v>619</v>
      </c>
      <c r="I16" t="s">
        <v>614</v>
      </c>
      <c r="K16" s="15"/>
      <c r="M16" s="2">
        <v>2000</v>
      </c>
      <c r="O16" s="18" t="s">
        <v>255</v>
      </c>
      <c r="P16" s="18"/>
      <c r="Q16" s="18" t="s">
        <v>583</v>
      </c>
      <c r="R16" s="18"/>
      <c r="S16" s="18" t="s">
        <v>610</v>
      </c>
    </row>
    <row r="17" spans="1:17" x14ac:dyDescent="0.2">
      <c r="C17" t="s">
        <v>238</v>
      </c>
      <c r="E17" s="63" t="s">
        <v>256</v>
      </c>
      <c r="G17" t="s">
        <v>257</v>
      </c>
      <c r="I17" t="s">
        <v>615</v>
      </c>
      <c r="K17" s="15"/>
      <c r="Q17" t="s">
        <v>258</v>
      </c>
    </row>
    <row r="18" spans="1:17" x14ac:dyDescent="0.2">
      <c r="C18" t="s">
        <v>259</v>
      </c>
      <c r="E18" s="63" t="s">
        <v>260</v>
      </c>
      <c r="K18" s="15"/>
      <c r="Q18" t="s">
        <v>261</v>
      </c>
    </row>
    <row r="19" spans="1:17" x14ac:dyDescent="0.2">
      <c r="C19" t="s">
        <v>262</v>
      </c>
      <c r="E19" s="63" t="s">
        <v>119</v>
      </c>
      <c r="K19" s="15"/>
      <c r="Q19" t="s">
        <v>574</v>
      </c>
    </row>
    <row r="20" spans="1:17" x14ac:dyDescent="0.2">
      <c r="C20" t="s">
        <v>243</v>
      </c>
      <c r="E20" s="63" t="s">
        <v>120</v>
      </c>
      <c r="K20" s="2"/>
      <c r="Q20" t="s">
        <v>573</v>
      </c>
    </row>
    <row r="21" spans="1:17" x14ac:dyDescent="0.2">
      <c r="E21" s="63" t="s">
        <v>121</v>
      </c>
      <c r="K21" s="2"/>
      <c r="Q21" t="s">
        <v>123</v>
      </c>
    </row>
    <row r="22" spans="1:17" x14ac:dyDescent="0.2">
      <c r="E22" s="63" t="s">
        <v>122</v>
      </c>
      <c r="K22" s="2"/>
    </row>
    <row r="23" spans="1:17" x14ac:dyDescent="0.2">
      <c r="K23" s="2"/>
    </row>
    <row r="24" spans="1:17" x14ac:dyDescent="0.2">
      <c r="E24" s="2"/>
      <c r="K24" s="2"/>
    </row>
    <row r="25" spans="1:17" x14ac:dyDescent="0.2">
      <c r="A25" s="57" t="s">
        <v>507</v>
      </c>
      <c r="B25" s="50" t="s">
        <v>269</v>
      </c>
    </row>
    <row r="26" spans="1:17" x14ac:dyDescent="0.2">
      <c r="A26" s="50"/>
      <c r="B26" s="50"/>
    </row>
    <row r="27" spans="1:17" x14ac:dyDescent="0.2">
      <c r="A27" s="50"/>
      <c r="B27" s="50"/>
    </row>
    <row r="28" spans="1:17" x14ac:dyDescent="0.2">
      <c r="A28" s="50"/>
      <c r="B28" s="50"/>
    </row>
    <row r="29" spans="1:17" ht="18.75" x14ac:dyDescent="0.3">
      <c r="A29" s="23" t="s">
        <v>535</v>
      </c>
    </row>
    <row r="31" spans="1:17" x14ac:dyDescent="0.2">
      <c r="A31" s="74" t="s">
        <v>461</v>
      </c>
      <c r="B31" s="73"/>
      <c r="C31" s="73"/>
      <c r="D31" s="73"/>
    </row>
    <row r="32" spans="1:17" x14ac:dyDescent="0.2">
      <c r="A32" s="73"/>
      <c r="B32" s="75" t="s">
        <v>508</v>
      </c>
      <c r="C32" s="73" t="s">
        <v>398</v>
      </c>
    </row>
    <row r="33" spans="1:3" x14ac:dyDescent="0.2">
      <c r="A33" s="73"/>
      <c r="B33" s="31" t="s">
        <v>234</v>
      </c>
      <c r="C33" s="73" t="s">
        <v>270</v>
      </c>
    </row>
    <row r="34" spans="1:3" x14ac:dyDescent="0.2">
      <c r="A34" s="73"/>
      <c r="B34" s="31" t="s">
        <v>633</v>
      </c>
      <c r="C34" s="73" t="s">
        <v>399</v>
      </c>
    </row>
    <row r="35" spans="1:3" x14ac:dyDescent="0.2">
      <c r="A35" s="73"/>
      <c r="B35" s="31" t="s">
        <v>344</v>
      </c>
      <c r="C35" s="73" t="s">
        <v>345</v>
      </c>
    </row>
    <row r="36" spans="1:3" x14ac:dyDescent="0.2">
      <c r="A36" s="73"/>
      <c r="B36" s="31"/>
      <c r="C36" s="73"/>
    </row>
    <row r="37" spans="1:3" x14ac:dyDescent="0.2">
      <c r="A37" s="73"/>
      <c r="B37" s="31"/>
      <c r="C37" s="73"/>
    </row>
    <row r="39" spans="1:3" x14ac:dyDescent="0.2">
      <c r="A39" s="30" t="s">
        <v>472</v>
      </c>
      <c r="B39" s="31" t="s">
        <v>616</v>
      </c>
      <c r="C39" t="s">
        <v>271</v>
      </c>
    </row>
    <row r="40" spans="1:3" x14ac:dyDescent="0.2">
      <c r="A40" s="30"/>
      <c r="B40" s="31" t="s">
        <v>259</v>
      </c>
      <c r="C40" t="s">
        <v>272</v>
      </c>
    </row>
    <row r="41" spans="1:3" x14ac:dyDescent="0.2">
      <c r="A41" s="30"/>
      <c r="B41" s="31" t="s">
        <v>262</v>
      </c>
      <c r="C41" t="s">
        <v>273</v>
      </c>
    </row>
    <row r="42" spans="1:3" x14ac:dyDescent="0.2">
      <c r="A42" s="30"/>
      <c r="B42" s="31" t="s">
        <v>243</v>
      </c>
      <c r="C42" t="s">
        <v>274</v>
      </c>
    </row>
    <row r="43" spans="1:3" x14ac:dyDescent="0.2">
      <c r="B43" s="31" t="s">
        <v>611</v>
      </c>
      <c r="C43" t="s">
        <v>275</v>
      </c>
    </row>
    <row r="44" spans="1:3" x14ac:dyDescent="0.2">
      <c r="B44" s="31" t="s">
        <v>238</v>
      </c>
      <c r="C44" t="s">
        <v>276</v>
      </c>
    </row>
    <row r="45" spans="1:3" x14ac:dyDescent="0.2">
      <c r="B45" s="31"/>
    </row>
    <row r="46" spans="1:3" x14ac:dyDescent="0.2">
      <c r="A46" s="30" t="s">
        <v>612</v>
      </c>
      <c r="B46" s="31" t="s">
        <v>613</v>
      </c>
      <c r="C46" t="s">
        <v>277</v>
      </c>
    </row>
    <row r="47" spans="1:3" x14ac:dyDescent="0.2">
      <c r="B47" s="45" t="s">
        <v>614</v>
      </c>
      <c r="C47" s="61" t="s">
        <v>278</v>
      </c>
    </row>
    <row r="48" spans="1:3" x14ac:dyDescent="0.2">
      <c r="B48" s="53" t="s">
        <v>615</v>
      </c>
      <c r="C48" s="62" t="s">
        <v>279</v>
      </c>
    </row>
    <row r="49" spans="1:7" x14ac:dyDescent="0.2">
      <c r="B49" s="45" t="s">
        <v>246</v>
      </c>
      <c r="C49" s="61" t="s">
        <v>280</v>
      </c>
    </row>
    <row r="50" spans="1:7" x14ac:dyDescent="0.2">
      <c r="B50" s="45" t="s">
        <v>233</v>
      </c>
      <c r="C50" s="61" t="s">
        <v>355</v>
      </c>
    </row>
    <row r="51" spans="1:7" x14ac:dyDescent="0.2">
      <c r="B51" s="45" t="s">
        <v>236</v>
      </c>
      <c r="C51" s="61" t="s">
        <v>356</v>
      </c>
    </row>
    <row r="52" spans="1:7" x14ac:dyDescent="0.2">
      <c r="B52" s="45" t="s">
        <v>241</v>
      </c>
      <c r="C52" s="61" t="s">
        <v>357</v>
      </c>
    </row>
    <row r="53" spans="1:7" x14ac:dyDescent="0.2">
      <c r="B53" s="45" t="s">
        <v>245</v>
      </c>
      <c r="C53" s="61" t="s">
        <v>358</v>
      </c>
    </row>
    <row r="54" spans="1:7" x14ac:dyDescent="0.2">
      <c r="B54" s="45" t="s">
        <v>351</v>
      </c>
      <c r="C54" s="61" t="s">
        <v>352</v>
      </c>
    </row>
    <row r="55" spans="1:7" x14ac:dyDescent="0.2">
      <c r="B55" s="45" t="s">
        <v>246</v>
      </c>
      <c r="C55" s="61"/>
    </row>
    <row r="56" spans="1:7" x14ac:dyDescent="0.2">
      <c r="B56" s="45"/>
      <c r="C56" s="61"/>
    </row>
    <row r="57" spans="1:7" x14ac:dyDescent="0.2">
      <c r="B57" s="45"/>
      <c r="C57" s="61"/>
    </row>
    <row r="58" spans="1:7" x14ac:dyDescent="0.2">
      <c r="B58" s="45"/>
      <c r="C58" s="61"/>
    </row>
    <row r="59" spans="1:7" x14ac:dyDescent="0.2">
      <c r="B59" s="53"/>
    </row>
    <row r="60" spans="1:7" x14ac:dyDescent="0.2">
      <c r="A60" s="30" t="s">
        <v>738</v>
      </c>
      <c r="B60" s="55" t="s">
        <v>235</v>
      </c>
      <c r="C60" s="64" t="s">
        <v>434</v>
      </c>
    </row>
    <row r="61" spans="1:7" x14ac:dyDescent="0.2">
      <c r="B61" s="54" t="s">
        <v>232</v>
      </c>
      <c r="C61" s="63" t="s">
        <v>433</v>
      </c>
      <c r="F61" s="55"/>
      <c r="G61" s="64"/>
    </row>
    <row r="62" spans="1:7" x14ac:dyDescent="0.2">
      <c r="B62" s="54" t="s">
        <v>739</v>
      </c>
      <c r="C62" s="63" t="s">
        <v>281</v>
      </c>
    </row>
    <row r="63" spans="1:7" x14ac:dyDescent="0.2">
      <c r="B63" s="54" t="s">
        <v>124</v>
      </c>
      <c r="C63" s="63" t="s">
        <v>354</v>
      </c>
    </row>
    <row r="64" spans="1:7" x14ac:dyDescent="0.2">
      <c r="B64" s="54" t="s">
        <v>247</v>
      </c>
      <c r="C64" s="63" t="s">
        <v>247</v>
      </c>
    </row>
    <row r="65" spans="1:8" x14ac:dyDescent="0.2">
      <c r="B65" s="54" t="s">
        <v>282</v>
      </c>
      <c r="C65" s="63" t="s">
        <v>119</v>
      </c>
    </row>
    <row r="66" spans="1:8" x14ac:dyDescent="0.2">
      <c r="B66" s="54" t="s">
        <v>253</v>
      </c>
      <c r="C66" s="63" t="s">
        <v>251</v>
      </c>
    </row>
    <row r="67" spans="1:8" x14ac:dyDescent="0.2">
      <c r="B67" s="54" t="s">
        <v>253</v>
      </c>
      <c r="C67" s="63" t="s">
        <v>254</v>
      </c>
    </row>
    <row r="68" spans="1:8" x14ac:dyDescent="0.2">
      <c r="B68" s="54" t="s">
        <v>253</v>
      </c>
      <c r="C68" s="63" t="s">
        <v>256</v>
      </c>
    </row>
    <row r="69" spans="1:8" x14ac:dyDescent="0.2">
      <c r="B69" s="54" t="s">
        <v>253</v>
      </c>
      <c r="C69" s="63" t="s">
        <v>260</v>
      </c>
    </row>
    <row r="70" spans="1:8" x14ac:dyDescent="0.2">
      <c r="B70" s="54" t="s">
        <v>249</v>
      </c>
      <c r="C70" s="63" t="s">
        <v>249</v>
      </c>
    </row>
    <row r="71" spans="1:8" x14ac:dyDescent="0.2">
      <c r="B71" s="39"/>
      <c r="C71" t="s">
        <v>8</v>
      </c>
    </row>
    <row r="72" spans="1:8" x14ac:dyDescent="0.2">
      <c r="A72" s="30" t="s">
        <v>617</v>
      </c>
      <c r="B72" s="54" t="s">
        <v>619</v>
      </c>
      <c r="C72" s="63" t="s">
        <v>359</v>
      </c>
      <c r="E72" s="63" t="s">
        <v>435</v>
      </c>
    </row>
    <row r="73" spans="1:8" x14ac:dyDescent="0.2">
      <c r="B73" s="54" t="s">
        <v>618</v>
      </c>
      <c r="C73" s="63" t="s">
        <v>360</v>
      </c>
      <c r="E73" s="63" t="s">
        <v>283</v>
      </c>
    </row>
    <row r="74" spans="1:8" x14ac:dyDescent="0.2">
      <c r="B74" s="54" t="s">
        <v>257</v>
      </c>
      <c r="C74" t="s">
        <v>349</v>
      </c>
      <c r="G74" s="54"/>
      <c r="H74" s="63"/>
    </row>
    <row r="75" spans="1:8" x14ac:dyDescent="0.2">
      <c r="B75" s="31" t="s">
        <v>240</v>
      </c>
      <c r="C75" t="s">
        <v>348</v>
      </c>
    </row>
    <row r="76" spans="1:8" x14ac:dyDescent="0.2">
      <c r="B76" s="31" t="s">
        <v>244</v>
      </c>
      <c r="C76" s="63" t="s">
        <v>347</v>
      </c>
    </row>
    <row r="77" spans="1:8" x14ac:dyDescent="0.2">
      <c r="B77" s="39"/>
    </row>
    <row r="78" spans="1:8" x14ac:dyDescent="0.2">
      <c r="A78" s="30" t="s">
        <v>474</v>
      </c>
      <c r="B78" s="54" t="s">
        <v>437</v>
      </c>
      <c r="C78" s="63" t="s">
        <v>34</v>
      </c>
    </row>
    <row r="79" spans="1:8" x14ac:dyDescent="0.2">
      <c r="B79" s="54" t="s">
        <v>438</v>
      </c>
      <c r="C79" s="63" t="s">
        <v>33</v>
      </c>
    </row>
    <row r="80" spans="1:8" x14ac:dyDescent="0.2">
      <c r="B80" s="54" t="s">
        <v>439</v>
      </c>
      <c r="C80" s="63" t="s">
        <v>32</v>
      </c>
    </row>
    <row r="81" spans="1:12" x14ac:dyDescent="0.2">
      <c r="B81" s="54" t="s">
        <v>10</v>
      </c>
      <c r="C81" s="63" t="s">
        <v>9</v>
      </c>
    </row>
    <row r="82" spans="1:12" x14ac:dyDescent="0.2">
      <c r="A82" s="30" t="s">
        <v>510</v>
      </c>
      <c r="B82" s="31" t="s">
        <v>511</v>
      </c>
      <c r="D82" t="s">
        <v>353</v>
      </c>
    </row>
    <row r="83" spans="1:12" x14ac:dyDescent="0.2">
      <c r="B83" s="31" t="s">
        <v>237</v>
      </c>
      <c r="D83" t="s">
        <v>442</v>
      </c>
    </row>
    <row r="84" spans="1:12" x14ac:dyDescent="0.2">
      <c r="B84" s="31" t="s">
        <v>284</v>
      </c>
      <c r="D84" t="s">
        <v>285</v>
      </c>
    </row>
    <row r="85" spans="1:12" x14ac:dyDescent="0.2">
      <c r="B85" s="31" t="s">
        <v>242</v>
      </c>
      <c r="D85" t="s">
        <v>350</v>
      </c>
    </row>
    <row r="87" spans="1:12" x14ac:dyDescent="0.2">
      <c r="A87" s="30" t="s">
        <v>576</v>
      </c>
      <c r="B87" s="31" t="s">
        <v>440</v>
      </c>
      <c r="C87" s="22" t="s">
        <v>441</v>
      </c>
    </row>
    <row r="88" spans="1:12" x14ac:dyDescent="0.2">
      <c r="B88" s="31" t="s">
        <v>610</v>
      </c>
      <c r="C88" s="22" t="s">
        <v>286</v>
      </c>
    </row>
    <row r="90" spans="1:12" x14ac:dyDescent="0.2">
      <c r="A90" s="73"/>
      <c r="C90" s="73"/>
      <c r="D90" s="73"/>
      <c r="E90" s="73"/>
    </row>
    <row r="91" spans="1:12" ht="18.75" x14ac:dyDescent="0.3">
      <c r="A91" s="23" t="s">
        <v>518</v>
      </c>
    </row>
    <row r="92" spans="1:12" ht="13.5" thickBot="1" x14ac:dyDescent="0.25"/>
    <row r="93" spans="1:12" ht="13.5" thickBot="1" x14ac:dyDescent="0.25">
      <c r="A93" s="32" t="s">
        <v>540</v>
      </c>
      <c r="B93" s="26" t="s">
        <v>35</v>
      </c>
      <c r="C93" s="24"/>
      <c r="D93" s="24"/>
      <c r="E93" s="24"/>
      <c r="F93" s="24"/>
      <c r="G93" s="24"/>
      <c r="H93" s="25"/>
      <c r="I93" s="27"/>
    </row>
    <row r="94" spans="1:12" x14ac:dyDescent="0.2">
      <c r="A94" s="32"/>
      <c r="B94" s="40"/>
      <c r="C94" s="27"/>
      <c r="D94" s="27"/>
      <c r="E94" s="27"/>
      <c r="F94" s="27"/>
      <c r="G94" s="27"/>
      <c r="H94" s="27"/>
      <c r="I94" s="27"/>
    </row>
    <row r="95" spans="1:12" ht="65.25" customHeight="1" x14ac:dyDescent="0.2">
      <c r="A95" s="67" t="s">
        <v>539</v>
      </c>
      <c r="B95" s="324" t="str">
        <f>CONCATENATE(C32," for ",C60,"  to be delivered on the basis of ",C47, " at the ", C43, ", for ",C79,", and settled using ",D83,", quoted in ",[1]UKGas!D69," per ",C87,".")</f>
        <v>An agreement whereby a floating price is exchanged  for a fixed price over a specified period for 1% Low Sulphur Fuel Oil  to be delivered on the basis of Free on Board at the Mediterranean, for a period from the 1st calender day of the quarter to the last calender day of that quarter, and settled using the arithemetic average of the daily official settlement prices for the liquid grade as published in the Platts European Marketscan, quoted in United States Dollar per metric tonne (1,000kg).</v>
      </c>
      <c r="C95" s="325"/>
      <c r="D95" s="325"/>
      <c r="E95" s="325"/>
      <c r="F95" s="325"/>
      <c r="G95" s="325"/>
      <c r="H95" s="325"/>
      <c r="I95" s="325"/>
      <c r="J95" s="325"/>
      <c r="K95" s="323"/>
      <c r="L95" s="323"/>
    </row>
    <row r="96" spans="1:12" ht="13.5" thickBot="1" x14ac:dyDescent="0.25">
      <c r="A96" s="32"/>
      <c r="I96" s="27"/>
    </row>
    <row r="97" spans="1:12" ht="17.25" customHeight="1" thickBot="1" x14ac:dyDescent="0.25">
      <c r="A97" s="32" t="s">
        <v>540</v>
      </c>
      <c r="B97" s="26" t="s">
        <v>287</v>
      </c>
      <c r="C97" s="24"/>
      <c r="D97" s="24"/>
      <c r="E97" s="24"/>
      <c r="F97" s="24"/>
      <c r="G97" s="24"/>
      <c r="H97" s="25"/>
      <c r="I97" s="27"/>
    </row>
    <row r="98" spans="1:12" x14ac:dyDescent="0.2">
      <c r="A98" s="32"/>
      <c r="B98" s="40"/>
      <c r="C98" s="27"/>
      <c r="D98" s="27"/>
      <c r="E98" s="27"/>
      <c r="F98" s="27"/>
      <c r="G98" s="27"/>
      <c r="H98" s="27"/>
      <c r="I98" s="27"/>
    </row>
    <row r="99" spans="1:12" ht="71.25" customHeight="1" x14ac:dyDescent="0.2">
      <c r="A99" s="67" t="s">
        <v>539</v>
      </c>
      <c r="B99" s="324" t="str">
        <f>CONCATENATE(C32," for ",C62," in ", C72, ", to be delivered on the basis of ",C46, " at the ", C39, ", for ",C80," and settled using ",D83, ", quoted in ", [2]UKGas!D69, " per ",C87,".")</f>
        <v>An agreement whereby a floating price is exchanged  for a fixed price over a specified period for 0.2% Sulphur Gasoil in Barges, to be delivered on the basis of Cost, Insurance and Freight at the Amsterdam - Rotterdam - Antwerp , for a period from the 1st calender day of the year to the last calender day of that year and settled using the arithemetic average of the daily official settlement prices for the liquid grade as published in the Platts European Marketscan, quoted in  per metric tonne (1,000kg).</v>
      </c>
      <c r="C99" s="325"/>
      <c r="D99" s="325"/>
      <c r="E99" s="325"/>
      <c r="F99" s="325"/>
      <c r="G99" s="325"/>
      <c r="H99" s="325"/>
      <c r="I99" s="325"/>
      <c r="J99" s="325"/>
      <c r="K99" s="323"/>
      <c r="L99" s="323"/>
    </row>
    <row r="100" spans="1:12" ht="13.5" thickBot="1" x14ac:dyDescent="0.25">
      <c r="A100" s="32"/>
    </row>
    <row r="101" spans="1:12" ht="13.5" thickBot="1" x14ac:dyDescent="0.25">
      <c r="A101" s="32" t="s">
        <v>540</v>
      </c>
      <c r="B101" s="26" t="s">
        <v>288</v>
      </c>
      <c r="C101" s="24"/>
      <c r="D101" s="24"/>
      <c r="E101" s="24"/>
      <c r="F101" s="24"/>
      <c r="G101" s="24"/>
      <c r="H101" s="25"/>
    </row>
    <row r="102" spans="1:12" x14ac:dyDescent="0.2">
      <c r="A102" s="32"/>
      <c r="B102" s="29"/>
    </row>
    <row r="103" spans="1:12" ht="70.5" customHeight="1" x14ac:dyDescent="0.2">
      <c r="A103" s="32"/>
      <c r="B103" s="324" t="str">
        <f>CONCATENATE(C33," for ",C60," and ",C61," in ", C73, ", to be delivered on the basis of ",C47, " at the ", C39, ", for ",C79," and settled using ",D83, ", quoted in ", [2]UKGas!D70, " per ",C87,".")</f>
        <v>An agreement whereby a floating price is exchanged  for a fixed price over a specified period on a given product price differential for 1% Low Sulphur Fuel Oil and 3.5% High Sulphur Fuel Oil in Cargoes, to be delivered on the basis of Free on Board at the Amsterdam - Rotterdam - Antwerp ,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C103" s="325"/>
      <c r="D103" s="325"/>
      <c r="E103" s="325"/>
      <c r="F103" s="325"/>
      <c r="G103" s="325"/>
      <c r="H103" s="325"/>
      <c r="I103" s="325"/>
      <c r="J103" s="325"/>
      <c r="K103" s="323"/>
      <c r="L103" s="323"/>
    </row>
    <row r="106" spans="1:12" x14ac:dyDescent="0.2">
      <c r="C106" s="63"/>
    </row>
    <row r="107" spans="1:12" x14ac:dyDescent="0.2">
      <c r="C107" s="64"/>
    </row>
  </sheetData>
  <mergeCells count="3">
    <mergeCell ref="B103:L103"/>
    <mergeCell ref="B95:L95"/>
    <mergeCell ref="B99:L99"/>
  </mergeCell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Q63"/>
  <sheetViews>
    <sheetView topLeftCell="A9" workbookViewId="0">
      <selection activeCell="A6" sqref="A6"/>
    </sheetView>
  </sheetViews>
  <sheetFormatPr defaultRowHeight="12.75" x14ac:dyDescent="0.2"/>
  <cols>
    <col min="1" max="1" width="19" customWidth="1"/>
    <col min="2" max="2" width="11.7109375" customWidth="1"/>
    <col min="3" max="3" width="13.42578125" customWidth="1"/>
    <col min="5" max="5" width="12.5703125" customWidth="1"/>
    <col min="6" max="6" width="12.42578125" customWidth="1"/>
    <col min="7" max="7" width="13" customWidth="1"/>
    <col min="9" max="9" width="10.5703125" customWidth="1"/>
    <col min="10" max="10" width="6.85546875" customWidth="1"/>
    <col min="11" max="11" width="9.5703125" customWidth="1"/>
    <col min="13" max="13" width="11" customWidth="1"/>
  </cols>
  <sheetData>
    <row r="1" spans="1:17" x14ac:dyDescent="0.2">
      <c r="A1" s="65" t="s">
        <v>791</v>
      </c>
    </row>
    <row r="2" spans="1:17" ht="18.75" x14ac:dyDescent="0.3">
      <c r="A2" s="23" t="s">
        <v>549</v>
      </c>
      <c r="B2" s="4"/>
      <c r="M2" s="10"/>
      <c r="N2" s="11"/>
      <c r="O2" s="19" t="s">
        <v>483</v>
      </c>
      <c r="P2" s="11"/>
      <c r="Q2" s="13"/>
    </row>
    <row r="3" spans="1:17" ht="13.5" thickBot="1" x14ac:dyDescent="0.25"/>
    <row r="4" spans="1:17" ht="26.25" thickBot="1" x14ac:dyDescent="0.25">
      <c r="A4" s="7" t="s">
        <v>37</v>
      </c>
      <c r="B4" s="9"/>
      <c r="C4" s="5" t="s">
        <v>474</v>
      </c>
      <c r="D4" s="14"/>
      <c r="E4" s="5" t="s">
        <v>531</v>
      </c>
      <c r="F4" s="14"/>
      <c r="G4" s="5" t="s">
        <v>542</v>
      </c>
      <c r="H4" s="6"/>
      <c r="I4" s="5" t="s">
        <v>571</v>
      </c>
      <c r="J4" s="6"/>
      <c r="K4" s="34" t="s">
        <v>576</v>
      </c>
      <c r="L4" s="6"/>
      <c r="M4" s="8" t="s">
        <v>478</v>
      </c>
      <c r="N4" s="17"/>
      <c r="O4" s="8" t="s">
        <v>481</v>
      </c>
      <c r="P4" s="17"/>
      <c r="Q4" s="8" t="s">
        <v>482</v>
      </c>
    </row>
    <row r="5" spans="1:17" x14ac:dyDescent="0.2">
      <c r="A5" t="s">
        <v>31</v>
      </c>
      <c r="C5" s="2" t="s">
        <v>476</v>
      </c>
      <c r="D5" s="2"/>
      <c r="E5" s="2" t="s">
        <v>546</v>
      </c>
      <c r="F5" s="2"/>
      <c r="G5" s="2" t="s">
        <v>487</v>
      </c>
      <c r="I5" s="18" t="s">
        <v>572</v>
      </c>
      <c r="J5" s="18"/>
      <c r="K5" s="18" t="s">
        <v>581</v>
      </c>
      <c r="M5" s="18" t="s">
        <v>457</v>
      </c>
      <c r="N5" s="18"/>
      <c r="O5" s="18"/>
      <c r="P5" s="18"/>
      <c r="Q5" s="18"/>
    </row>
    <row r="6" spans="1:17" x14ac:dyDescent="0.2">
      <c r="A6" t="s">
        <v>36</v>
      </c>
      <c r="C6" s="2" t="s">
        <v>489</v>
      </c>
      <c r="D6" s="2"/>
      <c r="E6" s="2" t="s">
        <v>665</v>
      </c>
      <c r="F6" s="2"/>
      <c r="G6" s="2" t="s">
        <v>543</v>
      </c>
      <c r="I6" s="18" t="s">
        <v>574</v>
      </c>
      <c r="J6" s="18"/>
      <c r="K6" s="18"/>
      <c r="M6" s="18"/>
      <c r="N6" s="18"/>
      <c r="O6" s="18"/>
      <c r="P6" s="18"/>
      <c r="Q6" s="18"/>
    </row>
    <row r="7" spans="1:17" x14ac:dyDescent="0.2">
      <c r="A7" t="s">
        <v>38</v>
      </c>
      <c r="C7" s="20" t="s">
        <v>495</v>
      </c>
      <c r="D7" s="2"/>
      <c r="E7" s="2" t="s">
        <v>550</v>
      </c>
      <c r="F7" s="2"/>
      <c r="G7" s="2" t="s">
        <v>544</v>
      </c>
      <c r="I7" t="s">
        <v>573</v>
      </c>
      <c r="M7" s="18"/>
      <c r="N7" s="18"/>
      <c r="O7" s="18"/>
      <c r="P7" s="18"/>
      <c r="Q7" s="18"/>
    </row>
    <row r="8" spans="1:17" x14ac:dyDescent="0.2">
      <c r="A8" s="22" t="s">
        <v>39</v>
      </c>
      <c r="C8" s="20" t="s">
        <v>494</v>
      </c>
      <c r="G8" t="s">
        <v>545</v>
      </c>
      <c r="I8" t="s">
        <v>112</v>
      </c>
      <c r="M8" s="18"/>
      <c r="N8" s="18"/>
      <c r="O8" s="18"/>
      <c r="P8" s="18"/>
      <c r="Q8" s="18"/>
    </row>
    <row r="9" spans="1:17" x14ac:dyDescent="0.2">
      <c r="A9" s="22" t="s">
        <v>40</v>
      </c>
      <c r="C9" s="20" t="s">
        <v>496</v>
      </c>
      <c r="D9" s="2"/>
      <c r="E9" s="2"/>
      <c r="F9" s="2"/>
      <c r="G9" s="2"/>
    </row>
    <row r="10" spans="1:17" x14ac:dyDescent="0.2">
      <c r="C10" s="21" t="s">
        <v>497</v>
      </c>
    </row>
    <row r="11" spans="1:17" x14ac:dyDescent="0.2">
      <c r="C11" s="21"/>
    </row>
    <row r="12" spans="1:17" x14ac:dyDescent="0.2">
      <c r="A12" s="57" t="s">
        <v>547</v>
      </c>
      <c r="B12" s="50" t="s">
        <v>548</v>
      </c>
      <c r="E12" s="14"/>
    </row>
    <row r="13" spans="1:17" x14ac:dyDescent="0.2">
      <c r="A13" s="51"/>
      <c r="B13" s="50" t="s">
        <v>551</v>
      </c>
    </row>
    <row r="15" spans="1:17" ht="18.75" x14ac:dyDescent="0.3">
      <c r="A15" s="23" t="s">
        <v>535</v>
      </c>
    </row>
    <row r="17" spans="1:5" x14ac:dyDescent="0.2">
      <c r="A17" s="74" t="s">
        <v>461</v>
      </c>
      <c r="B17" s="73"/>
      <c r="C17" s="73"/>
      <c r="D17" s="73"/>
      <c r="E17" s="73"/>
    </row>
    <row r="18" spans="1:5" x14ac:dyDescent="0.2">
      <c r="A18" s="73"/>
      <c r="B18" s="75" t="s">
        <v>31</v>
      </c>
      <c r="C18" s="73"/>
      <c r="D18" s="73" t="s">
        <v>398</v>
      </c>
      <c r="E18" s="73"/>
    </row>
    <row r="19" spans="1:5" x14ac:dyDescent="0.2">
      <c r="A19" s="73"/>
      <c r="B19" s="75" t="s">
        <v>800</v>
      </c>
      <c r="C19" s="73"/>
      <c r="D19" s="22" t="s">
        <v>815</v>
      </c>
      <c r="E19" s="73"/>
    </row>
    <row r="20" spans="1:5" x14ac:dyDescent="0.2">
      <c r="A20" s="73"/>
      <c r="B20" s="75" t="s">
        <v>801</v>
      </c>
      <c r="C20" s="73"/>
      <c r="D20" s="22" t="s">
        <v>11</v>
      </c>
      <c r="E20" s="73"/>
    </row>
    <row r="21" spans="1:5" x14ac:dyDescent="0.2">
      <c r="A21" s="73"/>
      <c r="B21" s="31" t="s">
        <v>529</v>
      </c>
      <c r="D21" s="22" t="s">
        <v>164</v>
      </c>
      <c r="E21" s="73"/>
    </row>
    <row r="22" spans="1:5" x14ac:dyDescent="0.2">
      <c r="A22" s="73"/>
      <c r="B22" s="31" t="s">
        <v>530</v>
      </c>
      <c r="D22" s="22" t="s">
        <v>165</v>
      </c>
      <c r="E22" s="73"/>
    </row>
    <row r="23" spans="1:5" x14ac:dyDescent="0.2">
      <c r="A23" s="73"/>
      <c r="B23" s="75"/>
      <c r="C23" s="73"/>
      <c r="D23" s="76"/>
      <c r="E23" s="73"/>
    </row>
    <row r="24" spans="1:5" x14ac:dyDescent="0.2">
      <c r="A24" s="30" t="s">
        <v>474</v>
      </c>
      <c r="B24" s="31" t="s">
        <v>476</v>
      </c>
      <c r="D24" t="s">
        <v>172</v>
      </c>
    </row>
    <row r="25" spans="1:5" x14ac:dyDescent="0.2">
      <c r="B25" s="31" t="s">
        <v>489</v>
      </c>
      <c r="D25" t="s">
        <v>173</v>
      </c>
    </row>
    <row r="26" spans="1:5" x14ac:dyDescent="0.2">
      <c r="B26" s="31" t="s">
        <v>769</v>
      </c>
      <c r="D26" s="33" t="s">
        <v>174</v>
      </c>
    </row>
    <row r="27" spans="1:5" x14ac:dyDescent="0.2">
      <c r="B27" s="31" t="s">
        <v>770</v>
      </c>
      <c r="D27" s="33" t="s">
        <v>175</v>
      </c>
    </row>
    <row r="28" spans="1:5" x14ac:dyDescent="0.2">
      <c r="B28" s="31" t="s">
        <v>771</v>
      </c>
      <c r="D28" s="33" t="s">
        <v>176</v>
      </c>
    </row>
    <row r="29" spans="1:5" x14ac:dyDescent="0.2">
      <c r="B29" s="31" t="s">
        <v>497</v>
      </c>
      <c r="D29" s="22" t="s">
        <v>177</v>
      </c>
    </row>
    <row r="31" spans="1:5" x14ac:dyDescent="0.2">
      <c r="A31" s="30" t="s">
        <v>531</v>
      </c>
      <c r="B31" s="31" t="s">
        <v>546</v>
      </c>
      <c r="D31" t="s">
        <v>188</v>
      </c>
    </row>
    <row r="32" spans="1:5" x14ac:dyDescent="0.2">
      <c r="A32" s="81"/>
      <c r="B32" s="31" t="s">
        <v>665</v>
      </c>
      <c r="D32" t="s">
        <v>188</v>
      </c>
    </row>
    <row r="33" spans="1:13" x14ac:dyDescent="0.2">
      <c r="B33" s="31" t="s">
        <v>772</v>
      </c>
      <c r="D33" t="s">
        <v>189</v>
      </c>
    </row>
    <row r="34" spans="1:13" x14ac:dyDescent="0.2">
      <c r="B34" s="31"/>
    </row>
    <row r="35" spans="1:13" x14ac:dyDescent="0.2">
      <c r="A35" s="30" t="s">
        <v>542</v>
      </c>
      <c r="B35" s="31" t="s">
        <v>773</v>
      </c>
      <c r="D35" s="22" t="s">
        <v>775</v>
      </c>
    </row>
    <row r="36" spans="1:13" ht="24.75" customHeight="1" x14ac:dyDescent="0.2">
      <c r="B36" s="67" t="s">
        <v>774</v>
      </c>
      <c r="C36" s="67"/>
      <c r="D36" s="326" t="s">
        <v>190</v>
      </c>
      <c r="E36" s="323"/>
      <c r="F36" s="323"/>
      <c r="G36" s="323"/>
      <c r="H36" s="323"/>
      <c r="I36" s="323"/>
      <c r="J36" s="323"/>
      <c r="K36" s="323"/>
      <c r="L36" s="323"/>
      <c r="M36" s="323"/>
    </row>
    <row r="37" spans="1:13" x14ac:dyDescent="0.2">
      <c r="B37" s="22"/>
      <c r="D37" s="22"/>
    </row>
    <row r="38" spans="1:13" x14ac:dyDescent="0.2">
      <c r="B38" s="32" t="s">
        <v>487</v>
      </c>
      <c r="D38" s="33" t="s">
        <v>178</v>
      </c>
    </row>
    <row r="39" spans="1:13" x14ac:dyDescent="0.2">
      <c r="B39" s="32" t="s">
        <v>543</v>
      </c>
      <c r="D39" s="22" t="s">
        <v>185</v>
      </c>
    </row>
    <row r="40" spans="1:13" x14ac:dyDescent="0.2">
      <c r="B40" s="32" t="s">
        <v>544</v>
      </c>
      <c r="D40" s="22" t="s">
        <v>186</v>
      </c>
    </row>
    <row r="41" spans="1:13" x14ac:dyDescent="0.2">
      <c r="B41" s="31" t="s">
        <v>545</v>
      </c>
      <c r="D41" s="22" t="s">
        <v>187</v>
      </c>
    </row>
    <row r="43" spans="1:13" x14ac:dyDescent="0.2">
      <c r="A43" s="30"/>
    </row>
    <row r="44" spans="1:13" ht="18.75" x14ac:dyDescent="0.3">
      <c r="A44" s="23" t="s">
        <v>518</v>
      </c>
    </row>
    <row r="45" spans="1:13" ht="13.5" thickBot="1" x14ac:dyDescent="0.25"/>
    <row r="46" spans="1:13" ht="18" customHeight="1" thickBot="1" x14ac:dyDescent="0.25">
      <c r="A46" s="32" t="s">
        <v>540</v>
      </c>
      <c r="B46" s="26" t="s">
        <v>41</v>
      </c>
      <c r="C46" s="24"/>
      <c r="D46" s="24"/>
      <c r="E46" s="24"/>
      <c r="F46" s="24"/>
      <c r="G46" s="24"/>
      <c r="H46" s="24"/>
      <c r="I46" s="25"/>
    </row>
    <row r="47" spans="1:13" x14ac:dyDescent="0.2">
      <c r="A47" s="32"/>
    </row>
    <row r="48" spans="1:13" ht="63" customHeight="1" x14ac:dyDescent="0.2">
      <c r="A48" s="67" t="s">
        <v>539</v>
      </c>
      <c r="B48" s="323" t="str">
        <f>CONCATENATE(D18," at ", D31,", for ",D24, ", and settled using ", D35,", quoted in ",D42, " per ", D28)</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contract settled against the time-weighted average of Reference Variable for all hours for that term, quoted in  per all hours from 00.00 on the first day of the month to 00.00 on last day of the month six months forward</v>
      </c>
      <c r="C48" s="323"/>
      <c r="D48" s="323"/>
      <c r="E48" s="323"/>
      <c r="F48" s="323"/>
      <c r="G48" s="323"/>
      <c r="H48" s="323"/>
      <c r="I48" s="323"/>
      <c r="J48" s="323"/>
      <c r="K48" s="323"/>
    </row>
    <row r="49" spans="1:9" ht="15.75" customHeight="1" x14ac:dyDescent="0.2">
      <c r="A49" s="32"/>
    </row>
    <row r="50" spans="1:9" x14ac:dyDescent="0.2">
      <c r="A50" s="42"/>
      <c r="B50" s="27"/>
      <c r="C50" s="27"/>
      <c r="D50" s="27"/>
      <c r="E50" s="27"/>
      <c r="F50" s="27"/>
      <c r="G50" s="27"/>
      <c r="H50" s="27"/>
      <c r="I50" s="27"/>
    </row>
    <row r="51" spans="1:9" x14ac:dyDescent="0.2">
      <c r="A51" s="42"/>
      <c r="B51" s="43"/>
      <c r="C51" s="27"/>
      <c r="D51" s="27"/>
      <c r="E51" s="27"/>
      <c r="F51" s="27"/>
      <c r="G51" s="27"/>
      <c r="H51" s="27"/>
      <c r="I51" s="27"/>
    </row>
    <row r="52" spans="1:9" x14ac:dyDescent="0.2">
      <c r="A52" s="42"/>
      <c r="B52" s="43"/>
      <c r="C52" s="27"/>
      <c r="D52" s="27"/>
      <c r="E52" s="27"/>
      <c r="F52" s="27"/>
      <c r="G52" s="27"/>
      <c r="H52" s="27"/>
      <c r="I52" s="27"/>
    </row>
    <row r="53" spans="1:9" x14ac:dyDescent="0.2">
      <c r="A53" s="42"/>
      <c r="B53" s="43"/>
      <c r="C53" s="27"/>
      <c r="D53" s="27"/>
      <c r="E53" s="27"/>
      <c r="F53" s="27"/>
      <c r="G53" s="27"/>
      <c r="H53" s="27"/>
      <c r="I53" s="27"/>
    </row>
    <row r="54" spans="1:9" x14ac:dyDescent="0.2">
      <c r="A54" s="42"/>
      <c r="B54" s="27"/>
      <c r="C54" s="27"/>
      <c r="D54" s="27"/>
      <c r="E54" s="27"/>
      <c r="F54" s="27"/>
      <c r="G54" s="27"/>
      <c r="H54" s="27"/>
      <c r="I54" s="27"/>
    </row>
    <row r="55" spans="1:9" x14ac:dyDescent="0.2">
      <c r="A55" s="42"/>
      <c r="B55" s="40"/>
      <c r="C55" s="27"/>
      <c r="D55" s="27"/>
      <c r="E55" s="27"/>
      <c r="F55" s="27"/>
      <c r="G55" s="27"/>
      <c r="H55" s="27"/>
      <c r="I55" s="27"/>
    </row>
    <row r="56" spans="1:9" x14ac:dyDescent="0.2">
      <c r="A56" s="42"/>
      <c r="B56" s="27"/>
      <c r="C56" s="27"/>
      <c r="D56" s="27"/>
      <c r="E56" s="27"/>
      <c r="F56" s="27"/>
      <c r="G56" s="27"/>
      <c r="H56" s="27"/>
      <c r="I56" s="27"/>
    </row>
    <row r="57" spans="1:9" x14ac:dyDescent="0.2">
      <c r="A57" s="42"/>
      <c r="B57" s="43"/>
      <c r="C57" s="27"/>
      <c r="D57" s="27"/>
      <c r="E57" s="27"/>
      <c r="F57" s="27"/>
      <c r="G57" s="27"/>
      <c r="H57" s="27"/>
      <c r="I57" s="27"/>
    </row>
    <row r="58" spans="1:9" x14ac:dyDescent="0.2">
      <c r="A58" s="44"/>
      <c r="B58" s="43"/>
      <c r="C58" s="27"/>
      <c r="D58" s="27"/>
      <c r="E58" s="27"/>
      <c r="F58" s="27"/>
      <c r="G58" s="27"/>
      <c r="H58" s="27"/>
      <c r="I58" s="27"/>
    </row>
    <row r="59" spans="1:9" x14ac:dyDescent="0.2">
      <c r="A59" s="44"/>
      <c r="B59" s="43"/>
      <c r="C59" s="27"/>
      <c r="D59" s="27"/>
      <c r="E59" s="27"/>
      <c r="F59" s="27"/>
      <c r="G59" s="27"/>
      <c r="H59" s="27"/>
      <c r="I59" s="27"/>
    </row>
    <row r="60" spans="1:9" x14ac:dyDescent="0.2">
      <c r="A60" s="27"/>
      <c r="B60" s="43"/>
      <c r="C60" s="27"/>
      <c r="D60" s="27"/>
      <c r="E60" s="27"/>
      <c r="F60" s="27"/>
      <c r="G60" s="27"/>
      <c r="H60" s="27"/>
      <c r="I60" s="27"/>
    </row>
    <row r="61" spans="1:9" x14ac:dyDescent="0.2">
      <c r="A61" s="27"/>
      <c r="B61" s="27"/>
      <c r="C61" s="27"/>
      <c r="D61" s="27"/>
      <c r="E61" s="27"/>
      <c r="F61" s="27"/>
      <c r="G61" s="27"/>
      <c r="H61" s="27"/>
      <c r="I61" s="27"/>
    </row>
    <row r="62" spans="1:9" x14ac:dyDescent="0.2">
      <c r="A62" s="27"/>
      <c r="B62" s="27"/>
      <c r="C62" s="27"/>
      <c r="D62" s="27"/>
      <c r="E62" s="27"/>
      <c r="F62" s="27"/>
      <c r="G62" s="27"/>
      <c r="H62" s="27"/>
      <c r="I62" s="27"/>
    </row>
    <row r="63" spans="1:9" x14ac:dyDescent="0.2">
      <c r="A63" s="27"/>
      <c r="B63" s="27"/>
      <c r="C63" s="27"/>
      <c r="D63" s="27"/>
      <c r="E63" s="27"/>
      <c r="F63" s="27"/>
      <c r="G63" s="27"/>
      <c r="H63" s="27"/>
      <c r="I63" s="27"/>
    </row>
  </sheetData>
  <mergeCells count="2">
    <mergeCell ref="B48:K48"/>
    <mergeCell ref="D36:M36"/>
  </mergeCells>
  <pageMargins left="0.39" right="0.5" top="0.5" bottom="0.64" header="0.34" footer="0.5"/>
  <pageSetup paperSize="9" scale="76" orientation="landscape"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Y61"/>
  <sheetViews>
    <sheetView topLeftCell="A30" workbookViewId="0">
      <selection activeCell="D51" sqref="D51"/>
    </sheetView>
  </sheetViews>
  <sheetFormatPr defaultRowHeight="12.75" x14ac:dyDescent="0.2"/>
  <cols>
    <col min="1" max="1" width="11" customWidth="1"/>
    <col min="2" max="2" width="10.7109375" customWidth="1"/>
    <col min="3" max="3" width="16.42578125" customWidth="1"/>
    <col min="4" max="4" width="9.42578125" customWidth="1"/>
    <col min="5" max="5" width="11.85546875" customWidth="1"/>
    <col min="6" max="6" width="8.5703125" customWidth="1"/>
    <col min="7" max="7" width="11.28515625" customWidth="1"/>
    <col min="8" max="8" width="9.28515625" customWidth="1"/>
    <col min="9" max="9" width="14.42578125" customWidth="1"/>
    <col min="10" max="10" width="16" customWidth="1"/>
    <col min="11" max="11" width="12.85546875" customWidth="1"/>
    <col min="12" max="12" width="11.140625" customWidth="1"/>
    <col min="13" max="13" width="12.5703125" customWidth="1"/>
    <col min="14" max="14" width="9.7109375" customWidth="1"/>
    <col min="15" max="15" width="14.7109375" customWidth="1"/>
    <col min="17" max="17" width="14.7109375" customWidth="1"/>
    <col min="19" max="19" width="15" customWidth="1"/>
    <col min="21" max="21" width="15.5703125" customWidth="1"/>
  </cols>
  <sheetData>
    <row r="1" spans="1:25" x14ac:dyDescent="0.2">
      <c r="A1" s="65" t="s">
        <v>654</v>
      </c>
    </row>
    <row r="2" spans="1:25" ht="15" x14ac:dyDescent="0.2">
      <c r="A2" s="4" t="s">
        <v>23</v>
      </c>
      <c r="B2" s="4"/>
      <c r="U2" s="10"/>
      <c r="V2" s="19" t="s">
        <v>483</v>
      </c>
      <c r="W2" s="36"/>
      <c r="X2" s="18"/>
      <c r="Y2" s="18"/>
    </row>
    <row r="3" spans="1:25" ht="13.5" thickBot="1" x14ac:dyDescent="0.25"/>
    <row r="4" spans="1:25" ht="42" customHeight="1" thickBot="1" x14ac:dyDescent="0.25">
      <c r="A4" s="7" t="s">
        <v>500</v>
      </c>
      <c r="B4" s="9"/>
      <c r="C4" s="5" t="s">
        <v>313</v>
      </c>
      <c r="D4" s="9"/>
      <c r="E4" s="5" t="s">
        <v>315</v>
      </c>
      <c r="F4" s="9"/>
      <c r="G4" s="5" t="s">
        <v>318</v>
      </c>
      <c r="H4" s="14"/>
      <c r="I4" s="5" t="s">
        <v>314</v>
      </c>
      <c r="J4" s="14"/>
      <c r="K4" s="5" t="s">
        <v>474</v>
      </c>
      <c r="L4" s="14"/>
      <c r="M4" s="5" t="s">
        <v>700</v>
      </c>
      <c r="N4" s="14"/>
      <c r="O4" s="5" t="s">
        <v>319</v>
      </c>
      <c r="P4" s="6"/>
      <c r="Q4" s="5" t="s">
        <v>501</v>
      </c>
      <c r="R4" s="6"/>
      <c r="S4" s="5" t="s">
        <v>571</v>
      </c>
      <c r="T4" s="14"/>
      <c r="U4" s="8" t="s">
        <v>575</v>
      </c>
      <c r="V4" s="17"/>
    </row>
    <row r="5" spans="1:25" x14ac:dyDescent="0.2">
      <c r="A5" t="s">
        <v>508</v>
      </c>
      <c r="C5" t="s">
        <v>568</v>
      </c>
      <c r="E5" s="2">
        <v>65</v>
      </c>
      <c r="G5" t="s">
        <v>216</v>
      </c>
      <c r="I5" t="s">
        <v>553</v>
      </c>
      <c r="K5" s="2" t="s">
        <v>657</v>
      </c>
      <c r="L5" s="2"/>
      <c r="M5" s="2">
        <v>1999</v>
      </c>
      <c r="N5" s="2"/>
      <c r="O5" s="70">
        <v>2500</v>
      </c>
      <c r="Q5" s="70">
        <v>500000</v>
      </c>
      <c r="S5" s="2" t="s">
        <v>572</v>
      </c>
      <c r="T5" s="2"/>
      <c r="U5" s="18"/>
      <c r="V5" s="18"/>
      <c r="W5" s="18"/>
      <c r="X5" s="18"/>
    </row>
    <row r="6" spans="1:25" x14ac:dyDescent="0.2">
      <c r="A6" t="s">
        <v>455</v>
      </c>
      <c r="C6" t="s">
        <v>569</v>
      </c>
      <c r="E6" s="2">
        <v>18</v>
      </c>
      <c r="G6" t="s">
        <v>316</v>
      </c>
      <c r="I6" t="s">
        <v>554</v>
      </c>
      <c r="K6" s="2" t="s">
        <v>658</v>
      </c>
      <c r="L6" s="2"/>
      <c r="M6" s="2">
        <v>2000</v>
      </c>
      <c r="N6" s="2"/>
      <c r="S6" s="2" t="s">
        <v>573</v>
      </c>
      <c r="T6" s="2"/>
      <c r="U6" s="18"/>
      <c r="V6" s="18"/>
      <c r="W6" s="18"/>
      <c r="X6" s="18"/>
    </row>
    <row r="7" spans="1:25" x14ac:dyDescent="0.2">
      <c r="A7" t="s">
        <v>456</v>
      </c>
      <c r="C7" t="s">
        <v>564</v>
      </c>
      <c r="G7" t="s">
        <v>317</v>
      </c>
      <c r="K7" s="2" t="s">
        <v>659</v>
      </c>
      <c r="L7" s="20"/>
      <c r="M7" s="20"/>
      <c r="N7" s="20"/>
      <c r="S7" s="20" t="s">
        <v>574</v>
      </c>
      <c r="T7" s="20"/>
      <c r="U7" s="18"/>
      <c r="V7" s="18"/>
      <c r="W7" s="18"/>
      <c r="X7" s="18"/>
    </row>
    <row r="8" spans="1:25" x14ac:dyDescent="0.2">
      <c r="K8" s="2" t="s">
        <v>660</v>
      </c>
      <c r="L8" s="20"/>
      <c r="M8" s="20"/>
      <c r="N8" s="20"/>
      <c r="S8" s="20"/>
      <c r="T8" s="20"/>
      <c r="U8" s="18"/>
      <c r="V8" s="18"/>
      <c r="W8" s="18"/>
      <c r="X8" s="18"/>
    </row>
    <row r="9" spans="1:25" x14ac:dyDescent="0.2">
      <c r="K9" t="s">
        <v>436</v>
      </c>
    </row>
    <row r="10" spans="1:25" x14ac:dyDescent="0.2">
      <c r="K10" t="s">
        <v>27</v>
      </c>
    </row>
    <row r="12" spans="1:25" x14ac:dyDescent="0.2">
      <c r="A12" s="57" t="s">
        <v>547</v>
      </c>
      <c r="B12" s="50" t="s">
        <v>222</v>
      </c>
    </row>
    <row r="13" spans="1:25" x14ac:dyDescent="0.2">
      <c r="A13" s="51"/>
      <c r="B13" s="50"/>
    </row>
    <row r="14" spans="1:25" ht="18.75" x14ac:dyDescent="0.3">
      <c r="A14" s="23" t="s">
        <v>535</v>
      </c>
    </row>
    <row r="16" spans="1:25" x14ac:dyDescent="0.2">
      <c r="A16" s="30" t="s">
        <v>461</v>
      </c>
    </row>
    <row r="17" spans="1:11" ht="27.75" customHeight="1" x14ac:dyDescent="0.2">
      <c r="B17" s="66" t="s">
        <v>508</v>
      </c>
      <c r="D17" s="323" t="s">
        <v>61</v>
      </c>
      <c r="E17" s="323"/>
      <c r="F17" s="323"/>
      <c r="G17" s="323"/>
      <c r="H17" s="323"/>
      <c r="I17" s="323"/>
      <c r="J17" s="323"/>
      <c r="K17" s="323"/>
    </row>
    <row r="18" spans="1:11" x14ac:dyDescent="0.2">
      <c r="B18" s="31" t="s">
        <v>455</v>
      </c>
      <c r="D18" s="22"/>
    </row>
    <row r="19" spans="1:11" x14ac:dyDescent="0.2">
      <c r="B19" s="31" t="s">
        <v>45</v>
      </c>
      <c r="D19" s="22"/>
    </row>
    <row r="20" spans="1:11" x14ac:dyDescent="0.2">
      <c r="B20" s="31"/>
      <c r="D20" s="22"/>
    </row>
    <row r="21" spans="1:11" x14ac:dyDescent="0.2">
      <c r="A21" s="30" t="s">
        <v>779</v>
      </c>
      <c r="B21" s="31"/>
      <c r="D21" s="22"/>
    </row>
    <row r="22" spans="1:11" x14ac:dyDescent="0.2">
      <c r="A22" s="30"/>
      <c r="B22" s="31" t="s">
        <v>555</v>
      </c>
      <c r="D22" t="s">
        <v>26</v>
      </c>
    </row>
    <row r="23" spans="1:11" x14ac:dyDescent="0.2">
      <c r="B23" s="31" t="s">
        <v>564</v>
      </c>
      <c r="D23" t="s">
        <v>24</v>
      </c>
    </row>
    <row r="24" spans="1:11" x14ac:dyDescent="0.2">
      <c r="B24" s="31"/>
      <c r="D24" t="s">
        <v>620</v>
      </c>
    </row>
    <row r="25" spans="1:11" x14ac:dyDescent="0.2">
      <c r="B25" s="31" t="s">
        <v>565</v>
      </c>
      <c r="D25" t="s">
        <v>621</v>
      </c>
    </row>
    <row r="26" spans="1:11" x14ac:dyDescent="0.2">
      <c r="B26" s="31" t="s">
        <v>566</v>
      </c>
      <c r="D26" t="s">
        <v>622</v>
      </c>
    </row>
    <row r="27" spans="1:11" x14ac:dyDescent="0.2">
      <c r="B27" s="31" t="s">
        <v>623</v>
      </c>
      <c r="D27" t="s">
        <v>624</v>
      </c>
    </row>
    <row r="28" spans="1:11" x14ac:dyDescent="0.2">
      <c r="B28" s="31" t="s">
        <v>625</v>
      </c>
      <c r="D28" t="s">
        <v>626</v>
      </c>
    </row>
    <row r="29" spans="1:11" x14ac:dyDescent="0.2">
      <c r="B29" s="31" t="s">
        <v>627</v>
      </c>
      <c r="D29" t="s">
        <v>628</v>
      </c>
    </row>
    <row r="30" spans="1:11" x14ac:dyDescent="0.2">
      <c r="B30" s="31" t="s">
        <v>567</v>
      </c>
      <c r="D30" t="s">
        <v>629</v>
      </c>
    </row>
    <row r="31" spans="1:11" x14ac:dyDescent="0.2">
      <c r="B31" s="31" t="s">
        <v>630</v>
      </c>
      <c r="D31" t="s">
        <v>620</v>
      </c>
    </row>
    <row r="32" spans="1:11" x14ac:dyDescent="0.2">
      <c r="B32" s="31"/>
    </row>
    <row r="33" spans="1:10" x14ac:dyDescent="0.2">
      <c r="A33" s="30" t="s">
        <v>474</v>
      </c>
      <c r="B33" s="31" t="s">
        <v>657</v>
      </c>
      <c r="C33" t="s">
        <v>25</v>
      </c>
    </row>
    <row r="34" spans="1:10" x14ac:dyDescent="0.2">
      <c r="B34" s="31" t="s">
        <v>658</v>
      </c>
      <c r="C34" t="s">
        <v>320</v>
      </c>
    </row>
    <row r="35" spans="1:10" x14ac:dyDescent="0.2">
      <c r="B35" s="31" t="s">
        <v>659</v>
      </c>
      <c r="C35" t="s">
        <v>325</v>
      </c>
    </row>
    <row r="36" spans="1:10" x14ac:dyDescent="0.2">
      <c r="B36" s="31" t="s">
        <v>660</v>
      </c>
      <c r="C36" t="s">
        <v>326</v>
      </c>
    </row>
    <row r="37" spans="1:10" x14ac:dyDescent="0.2">
      <c r="B37" s="31" t="s">
        <v>694</v>
      </c>
      <c r="C37" t="s">
        <v>28</v>
      </c>
    </row>
    <row r="38" spans="1:10" x14ac:dyDescent="0.2">
      <c r="B38" s="54" t="s">
        <v>437</v>
      </c>
      <c r="C38" t="s">
        <v>62</v>
      </c>
    </row>
    <row r="39" spans="1:10" x14ac:dyDescent="0.2">
      <c r="B39" s="78" t="s">
        <v>805</v>
      </c>
      <c r="C39" t="s">
        <v>63</v>
      </c>
    </row>
    <row r="40" spans="1:10" x14ac:dyDescent="0.2">
      <c r="B40" s="31"/>
      <c r="C40" s="73"/>
    </row>
    <row r="41" spans="1:10" x14ac:dyDescent="0.2">
      <c r="A41" s="30" t="s">
        <v>472</v>
      </c>
      <c r="B41" s="31"/>
    </row>
    <row r="42" spans="1:10" x14ac:dyDescent="0.2">
      <c r="B42" s="31" t="s">
        <v>553</v>
      </c>
      <c r="D42" t="s">
        <v>384</v>
      </c>
    </row>
    <row r="43" spans="1:10" x14ac:dyDescent="0.2">
      <c r="B43" s="31" t="s">
        <v>554</v>
      </c>
      <c r="D43" t="s">
        <v>385</v>
      </c>
    </row>
    <row r="44" spans="1:10" x14ac:dyDescent="0.2">
      <c r="B44" s="31"/>
    </row>
    <row r="45" spans="1:10" x14ac:dyDescent="0.2">
      <c r="A45" s="30" t="s">
        <v>780</v>
      </c>
      <c r="B45" s="31"/>
    </row>
    <row r="46" spans="1:10" ht="13.5" customHeight="1" x14ac:dyDescent="0.2">
      <c r="B46" s="31"/>
    </row>
    <row r="47" spans="1:10" ht="24.75" customHeight="1" x14ac:dyDescent="0.2">
      <c r="B47" s="66" t="s">
        <v>568</v>
      </c>
      <c r="C47" s="323" t="s">
        <v>30</v>
      </c>
      <c r="D47" s="323"/>
      <c r="E47" s="323"/>
      <c r="F47" s="323"/>
      <c r="G47" s="323"/>
      <c r="H47" s="323"/>
      <c r="I47" s="323"/>
      <c r="J47" s="323"/>
    </row>
    <row r="48" spans="1:10" x14ac:dyDescent="0.2">
      <c r="B48" s="31"/>
    </row>
    <row r="49" spans="1:11" ht="25.5" customHeight="1" x14ac:dyDescent="0.2">
      <c r="B49" s="66" t="s">
        <v>569</v>
      </c>
      <c r="C49" s="323" t="s">
        <v>64</v>
      </c>
      <c r="D49" s="323"/>
      <c r="E49" s="323"/>
      <c r="F49" s="323"/>
      <c r="G49" s="323"/>
      <c r="H49" s="323"/>
      <c r="I49" s="323"/>
      <c r="J49" s="323"/>
    </row>
    <row r="50" spans="1:11" x14ac:dyDescent="0.2">
      <c r="B50" s="31"/>
    </row>
    <row r="51" spans="1:11" x14ac:dyDescent="0.2">
      <c r="B51" s="31"/>
    </row>
    <row r="52" spans="1:11" x14ac:dyDescent="0.2">
      <c r="B52" s="31"/>
    </row>
    <row r="53" spans="1:11" x14ac:dyDescent="0.2">
      <c r="A53" s="30" t="s">
        <v>571</v>
      </c>
      <c r="B53" s="31" t="s">
        <v>572</v>
      </c>
      <c r="C53" t="s">
        <v>386</v>
      </c>
    </row>
    <row r="54" spans="1:11" x14ac:dyDescent="0.2">
      <c r="B54" s="31" t="s">
        <v>574</v>
      </c>
      <c r="C54" t="s">
        <v>756</v>
      </c>
    </row>
    <row r="55" spans="1:11" x14ac:dyDescent="0.2">
      <c r="B55" s="31" t="s">
        <v>573</v>
      </c>
      <c r="C55" t="s">
        <v>757</v>
      </c>
    </row>
    <row r="56" spans="1:11" x14ac:dyDescent="0.2">
      <c r="A56" s="31"/>
    </row>
    <row r="57" spans="1:11" ht="18.75" x14ac:dyDescent="0.3">
      <c r="A57" s="23" t="s">
        <v>518</v>
      </c>
    </row>
    <row r="58" spans="1:11" ht="13.5" thickBot="1" x14ac:dyDescent="0.25"/>
    <row r="59" spans="1:11" ht="28.5" customHeight="1" thickBot="1" x14ac:dyDescent="0.25">
      <c r="A59" s="67" t="s">
        <v>664</v>
      </c>
      <c r="C59" s="327" t="s">
        <v>327</v>
      </c>
      <c r="D59" s="328"/>
      <c r="E59" s="328"/>
      <c r="F59" s="328"/>
      <c r="G59" s="328"/>
      <c r="H59" s="328"/>
      <c r="I59" s="328"/>
      <c r="J59" s="329"/>
    </row>
    <row r="60" spans="1:11" x14ac:dyDescent="0.2">
      <c r="A60" s="32"/>
    </row>
    <row r="61" spans="1:11" ht="81" customHeight="1" x14ac:dyDescent="0.2">
      <c r="A61" s="67" t="s">
        <v>539</v>
      </c>
      <c r="B61" s="69"/>
      <c r="C61" s="325" t="str">
        <f>CONCATENATE(D17," of ",C33," 2000", " at the ", D42," on the ", C47,". The payout above/below the strike is at 2500 ",C54," and maximum payout is set at 500,000 ",C54,".")</f>
        <v>An agreement whereby a floating level of transaction unit is exchanged  for a fixed level of transaction unit  of a period from 00:00 a.m. hours 1st January to 00:00 a.m. hours 1st April 2000 at the London Heathrow weather station identification number listed according to the World Meteorological Organisation (WMO) under number 37720 on the cumulative number of heating degree days (HDD) over the term of the contract. One HDD is defined as the reference base temperature minus the average daily temperature, only when this is a positive number. The payout above/below the strike is at 2500 Pounds Sterling and maximum payout is set at 500,000 Pounds Sterling.</v>
      </c>
      <c r="D61" s="325"/>
      <c r="E61" s="325"/>
      <c r="F61" s="325"/>
      <c r="G61" s="325"/>
      <c r="H61" s="325"/>
      <c r="I61" s="325"/>
      <c r="J61" s="325"/>
      <c r="K61" s="323"/>
    </row>
  </sheetData>
  <mergeCells count="5">
    <mergeCell ref="C61:K61"/>
    <mergeCell ref="D17:K17"/>
    <mergeCell ref="C47:J47"/>
    <mergeCell ref="C49:J49"/>
    <mergeCell ref="C59:J59"/>
  </mergeCells>
  <pageMargins left="0.22" right="0.51" top="0.3" bottom="0.33" header="0.18" footer="0.21"/>
  <pageSetup scale="8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workbookViewId="0">
      <selection activeCell="B9" sqref="B9"/>
    </sheetView>
  </sheetViews>
  <sheetFormatPr defaultRowHeight="12.75" x14ac:dyDescent="0.2"/>
  <cols>
    <col min="1" max="1" width="13.28515625" customWidth="1"/>
    <col min="2" max="2" width="47.5703125" customWidth="1"/>
  </cols>
  <sheetData>
    <row r="2" spans="1:7" ht="18.75" x14ac:dyDescent="0.3">
      <c r="A2" s="84" t="s">
        <v>103</v>
      </c>
      <c r="G2" s="84" t="s">
        <v>654</v>
      </c>
    </row>
    <row r="4" spans="1:7" s="82" customFormat="1" ht="29.25" customHeight="1" x14ac:dyDescent="0.2">
      <c r="A4" s="87" t="s">
        <v>102</v>
      </c>
      <c r="B4" s="87" t="s">
        <v>111</v>
      </c>
    </row>
    <row r="5" spans="1:7" s="69" customFormat="1" ht="24.95" customHeight="1" x14ac:dyDescent="0.2">
      <c r="A5" s="83" t="s">
        <v>648</v>
      </c>
      <c r="B5" s="83" t="s">
        <v>329</v>
      </c>
    </row>
    <row r="6" spans="1:7" s="69" customFormat="1" ht="24.95" customHeight="1" x14ac:dyDescent="0.2">
      <c r="A6" s="83" t="s">
        <v>649</v>
      </c>
      <c r="B6" s="83" t="s">
        <v>329</v>
      </c>
    </row>
    <row r="7" spans="1:7" s="69" customFormat="1" ht="39.75" customHeight="1" x14ac:dyDescent="0.2">
      <c r="A7" s="83" t="s">
        <v>650</v>
      </c>
      <c r="B7" s="83" t="s">
        <v>205</v>
      </c>
    </row>
    <row r="8" spans="1:7" s="69" customFormat="1" ht="28.5" customHeight="1" x14ac:dyDescent="0.2">
      <c r="A8" s="83" t="s">
        <v>651</v>
      </c>
      <c r="B8" s="83" t="s">
        <v>204</v>
      </c>
    </row>
    <row r="9" spans="1:7" s="69" customFormat="1" ht="24.95" customHeight="1" x14ac:dyDescent="0.2">
      <c r="A9" s="83" t="s">
        <v>652</v>
      </c>
      <c r="B9" s="83" t="s">
        <v>194</v>
      </c>
    </row>
    <row r="10" spans="1:7" s="69" customFormat="1" ht="24.95" customHeight="1" x14ac:dyDescent="0.2">
      <c r="A10" s="83" t="s">
        <v>653</v>
      </c>
      <c r="B10" s="83" t="s">
        <v>329</v>
      </c>
    </row>
    <row r="11" spans="1:7" s="69" customFormat="1" ht="24.95" customHeight="1" x14ac:dyDescent="0.2">
      <c r="A11" s="83" t="s">
        <v>654</v>
      </c>
      <c r="B11" s="83" t="s">
        <v>329</v>
      </c>
    </row>
    <row r="12" spans="1:7" s="69" customFormat="1" ht="24.95" customHeight="1" x14ac:dyDescent="0.2">
      <c r="A12" s="83" t="s">
        <v>663</v>
      </c>
      <c r="B12" s="83" t="s">
        <v>329</v>
      </c>
    </row>
    <row r="13" spans="1:7" s="69" customFormat="1" ht="24.95" customHeight="1" x14ac:dyDescent="0.2">
      <c r="A13" s="83" t="s">
        <v>101</v>
      </c>
      <c r="B13" s="83" t="s">
        <v>193</v>
      </c>
    </row>
    <row r="16" spans="1:7" x14ac:dyDescent="0.2">
      <c r="A16" t="s">
        <v>192</v>
      </c>
    </row>
  </sheetData>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S69"/>
  <sheetViews>
    <sheetView topLeftCell="A5" workbookViewId="0">
      <selection activeCell="C33" sqref="C33"/>
    </sheetView>
  </sheetViews>
  <sheetFormatPr defaultRowHeight="12.75" x14ac:dyDescent="0.2"/>
  <cols>
    <col min="1" max="1" width="16.42578125" customWidth="1"/>
    <col min="2" max="2" width="15.7109375" customWidth="1"/>
    <col min="3" max="3" width="10.5703125" customWidth="1"/>
    <col min="5" max="5" width="14.85546875" customWidth="1"/>
    <col min="7" max="7" width="12.85546875" customWidth="1"/>
    <col min="11" max="11" width="11.42578125" customWidth="1"/>
    <col min="13" max="13" width="11.28515625" customWidth="1"/>
  </cols>
  <sheetData>
    <row r="1" spans="1:15" x14ac:dyDescent="0.2">
      <c r="A1" s="65" t="s">
        <v>792</v>
      </c>
    </row>
    <row r="2" spans="1:15" ht="18.75" x14ac:dyDescent="0.3">
      <c r="A2" s="23" t="s">
        <v>552</v>
      </c>
      <c r="B2" s="4"/>
    </row>
    <row r="3" spans="1:15" ht="13.5" thickBot="1" x14ac:dyDescent="0.25"/>
    <row r="4" spans="1:15" ht="34.5" customHeight="1" thickBot="1" x14ac:dyDescent="0.25">
      <c r="A4" s="7" t="s">
        <v>485</v>
      </c>
      <c r="B4" s="9"/>
      <c r="C4" s="5" t="s">
        <v>472</v>
      </c>
      <c r="D4" s="6"/>
      <c r="E4" s="5" t="s">
        <v>474</v>
      </c>
      <c r="G4" s="5" t="s">
        <v>700</v>
      </c>
      <c r="I4" s="5" t="s">
        <v>571</v>
      </c>
      <c r="J4" s="6"/>
      <c r="K4" s="34" t="s">
        <v>576</v>
      </c>
      <c r="M4" s="34" t="s">
        <v>510</v>
      </c>
    </row>
    <row r="5" spans="1:15" x14ac:dyDescent="0.2">
      <c r="A5" t="s">
        <v>104</v>
      </c>
      <c r="C5" t="s">
        <v>191</v>
      </c>
      <c r="E5" s="16" t="s">
        <v>657</v>
      </c>
      <c r="G5" s="2">
        <v>1999</v>
      </c>
      <c r="I5" s="22" t="s">
        <v>572</v>
      </c>
      <c r="J5" s="18"/>
      <c r="K5" s="18" t="s">
        <v>577</v>
      </c>
      <c r="M5" t="s">
        <v>135</v>
      </c>
    </row>
    <row r="6" spans="1:15" x14ac:dyDescent="0.2">
      <c r="E6" s="2" t="s">
        <v>658</v>
      </c>
      <c r="G6" s="2">
        <v>2000</v>
      </c>
      <c r="I6" s="22" t="s">
        <v>573</v>
      </c>
      <c r="J6" s="18"/>
      <c r="K6" s="18" t="s">
        <v>578</v>
      </c>
    </row>
    <row r="7" spans="1:15" x14ac:dyDescent="0.2">
      <c r="E7" t="s">
        <v>659</v>
      </c>
      <c r="G7" s="2"/>
      <c r="I7" s="22" t="s">
        <v>583</v>
      </c>
      <c r="K7" t="s">
        <v>579</v>
      </c>
    </row>
    <row r="8" spans="1:15" x14ac:dyDescent="0.2">
      <c r="E8" t="s">
        <v>660</v>
      </c>
      <c r="G8" s="2"/>
      <c r="I8" s="33" t="s">
        <v>754</v>
      </c>
      <c r="K8" t="s">
        <v>580</v>
      </c>
    </row>
    <row r="9" spans="1:15" x14ac:dyDescent="0.2">
      <c r="E9" s="48" t="s">
        <v>701</v>
      </c>
      <c r="I9" s="22" t="s">
        <v>585</v>
      </c>
    </row>
    <row r="10" spans="1:15" x14ac:dyDescent="0.2">
      <c r="I10" s="22" t="s">
        <v>43</v>
      </c>
    </row>
    <row r="11" spans="1:15" x14ac:dyDescent="0.2">
      <c r="I11" s="22" t="s">
        <v>587</v>
      </c>
    </row>
    <row r="12" spans="1:15" x14ac:dyDescent="0.2">
      <c r="I12" s="22" t="s">
        <v>588</v>
      </c>
    </row>
    <row r="13" spans="1:15" ht="13.5" thickBot="1" x14ac:dyDescent="0.25"/>
    <row r="14" spans="1:15" ht="26.25" thickBot="1" x14ac:dyDescent="0.25">
      <c r="A14" s="7" t="s">
        <v>505</v>
      </c>
      <c r="B14" s="9"/>
      <c r="C14" s="5" t="s">
        <v>472</v>
      </c>
      <c r="D14" s="6"/>
      <c r="E14" s="5" t="s">
        <v>474</v>
      </c>
      <c r="G14" s="5" t="s">
        <v>700</v>
      </c>
      <c r="I14" s="5" t="s">
        <v>607</v>
      </c>
      <c r="J14" s="6"/>
      <c r="K14" s="5" t="s">
        <v>608</v>
      </c>
      <c r="M14" s="5" t="s">
        <v>571</v>
      </c>
      <c r="N14" s="6"/>
      <c r="O14" s="34" t="s">
        <v>576</v>
      </c>
    </row>
    <row r="15" spans="1:15" x14ac:dyDescent="0.2">
      <c r="A15" t="s">
        <v>796</v>
      </c>
      <c r="C15" t="s">
        <v>191</v>
      </c>
      <c r="E15" s="16" t="s">
        <v>657</v>
      </c>
      <c r="G15" s="2">
        <v>1999</v>
      </c>
      <c r="M15" s="22" t="s">
        <v>572</v>
      </c>
      <c r="N15" s="18"/>
      <c r="O15" s="18" t="s">
        <v>577</v>
      </c>
    </row>
    <row r="16" spans="1:15" x14ac:dyDescent="0.2">
      <c r="A16" t="s">
        <v>512</v>
      </c>
      <c r="C16" t="s">
        <v>330</v>
      </c>
      <c r="E16" s="2" t="s">
        <v>658</v>
      </c>
      <c r="G16" s="2">
        <v>2000</v>
      </c>
      <c r="M16" s="22" t="s">
        <v>573</v>
      </c>
      <c r="N16" s="18"/>
      <c r="O16" s="18" t="s">
        <v>578</v>
      </c>
    </row>
    <row r="17" spans="1:15" x14ac:dyDescent="0.2">
      <c r="E17" t="s">
        <v>659</v>
      </c>
      <c r="G17" s="2"/>
      <c r="M17" s="22" t="s">
        <v>583</v>
      </c>
      <c r="O17" t="s">
        <v>579</v>
      </c>
    </row>
    <row r="18" spans="1:15" x14ac:dyDescent="0.2">
      <c r="E18" t="s">
        <v>660</v>
      </c>
      <c r="G18" s="2"/>
      <c r="M18" s="33" t="s">
        <v>754</v>
      </c>
      <c r="O18" t="s">
        <v>580</v>
      </c>
    </row>
    <row r="19" spans="1:15" x14ac:dyDescent="0.2">
      <c r="E19" s="48" t="s">
        <v>701</v>
      </c>
      <c r="M19" s="22" t="s">
        <v>585</v>
      </c>
    </row>
    <row r="20" spans="1:15" x14ac:dyDescent="0.2">
      <c r="A20" s="57" t="s">
        <v>507</v>
      </c>
      <c r="B20" s="58" t="s">
        <v>776</v>
      </c>
      <c r="M20" s="22" t="s">
        <v>43</v>
      </c>
    </row>
    <row r="21" spans="1:15" x14ac:dyDescent="0.2">
      <c r="A21" s="51"/>
      <c r="B21" s="50" t="s">
        <v>777</v>
      </c>
      <c r="M21" s="22" t="s">
        <v>587</v>
      </c>
    </row>
    <row r="22" spans="1:15" x14ac:dyDescent="0.2">
      <c r="B22" s="3"/>
      <c r="M22" s="22" t="s">
        <v>588</v>
      </c>
    </row>
    <row r="23" spans="1:15" ht="18.75" x14ac:dyDescent="0.3">
      <c r="A23" s="23" t="s">
        <v>535</v>
      </c>
      <c r="B23" s="3"/>
    </row>
    <row r="24" spans="1:15" x14ac:dyDescent="0.2">
      <c r="A24" s="37"/>
      <c r="B24" s="3"/>
    </row>
    <row r="25" spans="1:15" x14ac:dyDescent="0.2">
      <c r="A25" s="74" t="s">
        <v>461</v>
      </c>
      <c r="B25" s="73"/>
      <c r="C25" s="73"/>
      <c r="D25" s="73"/>
    </row>
    <row r="26" spans="1:15" x14ac:dyDescent="0.2">
      <c r="A26" s="73"/>
      <c r="B26" s="75" t="s">
        <v>31</v>
      </c>
      <c r="C26" s="73" t="s">
        <v>398</v>
      </c>
    </row>
    <row r="27" spans="1:15" x14ac:dyDescent="0.2">
      <c r="A27" s="73"/>
      <c r="B27" s="75" t="s">
        <v>796</v>
      </c>
      <c r="C27" s="73" t="s">
        <v>399</v>
      </c>
    </row>
    <row r="28" spans="1:15" x14ac:dyDescent="0.2">
      <c r="A28" s="37"/>
      <c r="B28" s="31" t="s">
        <v>512</v>
      </c>
      <c r="C28" t="s">
        <v>335</v>
      </c>
    </row>
    <row r="29" spans="1:15" x14ac:dyDescent="0.2">
      <c r="A29" s="37"/>
      <c r="B29" s="31"/>
    </row>
    <row r="30" spans="1:15" x14ac:dyDescent="0.2">
      <c r="A30" s="60" t="s">
        <v>472</v>
      </c>
      <c r="B30" s="31" t="s">
        <v>191</v>
      </c>
      <c r="C30" t="s">
        <v>459</v>
      </c>
    </row>
    <row r="31" spans="1:15" x14ac:dyDescent="0.2">
      <c r="A31" s="35"/>
      <c r="B31" s="31" t="s">
        <v>330</v>
      </c>
      <c r="C31" t="s">
        <v>460</v>
      </c>
    </row>
    <row r="32" spans="1:15" x14ac:dyDescent="0.2">
      <c r="A32" s="35"/>
    </row>
    <row r="33" spans="1:19" x14ac:dyDescent="0.2">
      <c r="A33" s="59" t="s">
        <v>474</v>
      </c>
      <c r="B33" s="77" t="s">
        <v>436</v>
      </c>
      <c r="C33" s="73" t="s">
        <v>336</v>
      </c>
    </row>
    <row r="34" spans="1:19" x14ac:dyDescent="0.2">
      <c r="B34" s="31" t="s">
        <v>657</v>
      </c>
      <c r="C34" t="s">
        <v>331</v>
      </c>
    </row>
    <row r="35" spans="1:19" x14ac:dyDescent="0.2">
      <c r="A35" s="52"/>
      <c r="B35" s="31" t="s">
        <v>658</v>
      </c>
      <c r="C35" t="s">
        <v>332</v>
      </c>
    </row>
    <row r="36" spans="1:19" x14ac:dyDescent="0.2">
      <c r="A36" s="52"/>
      <c r="B36" s="31" t="s">
        <v>659</v>
      </c>
      <c r="C36" t="s">
        <v>333</v>
      </c>
    </row>
    <row r="37" spans="1:19" x14ac:dyDescent="0.2">
      <c r="B37" t="s">
        <v>660</v>
      </c>
      <c r="C37" t="s">
        <v>334</v>
      </c>
    </row>
    <row r="38" spans="1:19" x14ac:dyDescent="0.2">
      <c r="A38" s="73"/>
      <c r="B38" s="78" t="s">
        <v>707</v>
      </c>
      <c r="C38" s="73" t="s">
        <v>556</v>
      </c>
      <c r="E38" s="73"/>
      <c r="F38" s="73"/>
      <c r="G38" s="73"/>
      <c r="H38" s="73"/>
      <c r="I38" s="73"/>
      <c r="J38" s="73"/>
      <c r="K38" s="73"/>
      <c r="L38" s="73"/>
      <c r="M38" s="73"/>
      <c r="N38" s="73"/>
      <c r="O38" s="73"/>
      <c r="P38" s="73"/>
      <c r="Q38" s="73"/>
      <c r="R38" s="73"/>
      <c r="S38" s="73"/>
    </row>
    <row r="39" spans="1:19" x14ac:dyDescent="0.2">
      <c r="A39" s="73"/>
      <c r="B39" s="78" t="s">
        <v>464</v>
      </c>
      <c r="C39" s="73" t="s">
        <v>557</v>
      </c>
      <c r="E39" s="73"/>
      <c r="F39" s="73"/>
      <c r="G39" s="73"/>
      <c r="H39" s="73"/>
      <c r="I39" s="73"/>
      <c r="J39" s="73"/>
      <c r="K39" s="73"/>
      <c r="L39" s="73"/>
      <c r="M39" s="73"/>
      <c r="N39" s="73"/>
      <c r="O39" s="73"/>
      <c r="P39" s="73"/>
      <c r="Q39" s="73"/>
      <c r="R39" s="73"/>
      <c r="S39" s="73"/>
    </row>
    <row r="40" spans="1:19" x14ac:dyDescent="0.2">
      <c r="A40" s="79"/>
      <c r="B40" s="78" t="s">
        <v>698</v>
      </c>
      <c r="C40" s="73" t="s">
        <v>558</v>
      </c>
      <c r="E40" s="73"/>
      <c r="F40" s="73"/>
      <c r="G40" s="73"/>
      <c r="H40" s="73"/>
      <c r="I40" s="73"/>
      <c r="J40" s="73"/>
      <c r="K40" s="73"/>
      <c r="L40" s="73"/>
      <c r="M40" s="73"/>
      <c r="N40" s="73"/>
      <c r="O40" s="73"/>
      <c r="P40" s="73"/>
      <c r="Q40" s="73"/>
      <c r="R40" s="73"/>
      <c r="S40" s="73"/>
    </row>
    <row r="41" spans="1:19" x14ac:dyDescent="0.2">
      <c r="A41" s="79"/>
      <c r="B41" s="78" t="s">
        <v>476</v>
      </c>
      <c r="C41" s="73" t="s">
        <v>559</v>
      </c>
      <c r="E41" s="73"/>
      <c r="F41" s="73"/>
      <c r="G41" s="73"/>
      <c r="H41" s="73"/>
      <c r="I41" s="73"/>
      <c r="J41" s="73"/>
      <c r="K41" s="73"/>
      <c r="L41" s="73"/>
      <c r="M41" s="73"/>
      <c r="N41" s="73"/>
      <c r="O41" s="73"/>
      <c r="P41" s="73"/>
      <c r="Q41" s="73"/>
      <c r="R41" s="73"/>
      <c r="S41" s="73"/>
    </row>
    <row r="42" spans="1:19" x14ac:dyDescent="0.2">
      <c r="A42" s="79"/>
      <c r="B42" s="78" t="s">
        <v>484</v>
      </c>
      <c r="C42" s="73" t="s">
        <v>560</v>
      </c>
      <c r="E42" s="73"/>
      <c r="F42" s="73"/>
      <c r="G42" s="73"/>
      <c r="H42" s="73"/>
      <c r="I42" s="73"/>
      <c r="J42" s="73"/>
      <c r="K42" s="73"/>
      <c r="L42" s="73"/>
      <c r="M42" s="73"/>
      <c r="N42" s="73"/>
      <c r="O42" s="73"/>
      <c r="P42" s="73"/>
      <c r="Q42" s="73"/>
      <c r="R42" s="73"/>
      <c r="S42" s="73"/>
    </row>
    <row r="43" spans="1:19" x14ac:dyDescent="0.2">
      <c r="A43" s="79"/>
      <c r="B43" s="78" t="s">
        <v>699</v>
      </c>
      <c r="C43" s="73" t="s">
        <v>561</v>
      </c>
      <c r="E43" s="73"/>
      <c r="F43" s="73"/>
      <c r="G43" s="73"/>
      <c r="H43" s="73"/>
      <c r="I43" s="73"/>
      <c r="J43" s="73"/>
      <c r="K43" s="73"/>
      <c r="L43" s="73"/>
      <c r="M43" s="73"/>
      <c r="N43" s="73"/>
      <c r="O43" s="73"/>
      <c r="P43" s="73"/>
      <c r="Q43" s="73"/>
      <c r="R43" s="73"/>
      <c r="S43" s="73"/>
    </row>
    <row r="44" spans="1:19" x14ac:dyDescent="0.2">
      <c r="A44" s="79"/>
      <c r="B44" s="78" t="s">
        <v>805</v>
      </c>
      <c r="C44" s="73" t="s">
        <v>562</v>
      </c>
      <c r="E44" s="73"/>
      <c r="F44" s="73"/>
      <c r="G44" s="73"/>
      <c r="H44" s="73"/>
      <c r="I44" s="73"/>
      <c r="J44" s="73"/>
      <c r="K44" s="73"/>
      <c r="L44" s="73"/>
      <c r="M44" s="73"/>
      <c r="N44" s="73"/>
      <c r="O44" s="73"/>
      <c r="P44" s="73"/>
      <c r="Q44" s="73"/>
      <c r="R44" s="73"/>
      <c r="S44" s="73"/>
    </row>
    <row r="45" spans="1:19" x14ac:dyDescent="0.2">
      <c r="A45" s="74" t="s">
        <v>576</v>
      </c>
      <c r="B45" s="73"/>
      <c r="C45" s="73"/>
      <c r="D45" s="73"/>
    </row>
    <row r="46" spans="1:19" x14ac:dyDescent="0.2">
      <c r="A46" s="73"/>
      <c r="B46" s="46" t="s">
        <v>787</v>
      </c>
      <c r="C46" s="73" t="s">
        <v>21</v>
      </c>
    </row>
    <row r="47" spans="1:19" x14ac:dyDescent="0.2">
      <c r="A47" s="73"/>
      <c r="B47" s="46" t="s">
        <v>788</v>
      </c>
      <c r="C47" s="73" t="s">
        <v>397</v>
      </c>
    </row>
    <row r="48" spans="1:19" x14ac:dyDescent="0.2">
      <c r="A48" s="73"/>
      <c r="B48" s="46" t="s">
        <v>578</v>
      </c>
      <c r="C48" s="73" t="s">
        <v>432</v>
      </c>
    </row>
    <row r="49" spans="1:9" x14ac:dyDescent="0.2">
      <c r="A49" s="73"/>
      <c r="B49" s="75" t="s">
        <v>579</v>
      </c>
      <c r="C49" s="73" t="s">
        <v>789</v>
      </c>
    </row>
    <row r="50" spans="1:9" x14ac:dyDescent="0.2">
      <c r="A50" s="73"/>
      <c r="B50" s="75" t="s">
        <v>580</v>
      </c>
      <c r="C50" s="73" t="s">
        <v>795</v>
      </c>
    </row>
    <row r="51" spans="1:9" x14ac:dyDescent="0.2">
      <c r="B51" s="31"/>
    </row>
    <row r="52" spans="1:9" x14ac:dyDescent="0.2">
      <c r="A52" s="30" t="s">
        <v>571</v>
      </c>
      <c r="B52" s="31" t="s">
        <v>572</v>
      </c>
      <c r="C52" s="22" t="s">
        <v>755</v>
      </c>
    </row>
    <row r="53" spans="1:9" x14ac:dyDescent="0.2">
      <c r="B53" s="31" t="s">
        <v>573</v>
      </c>
      <c r="C53" s="22" t="s">
        <v>757</v>
      </c>
    </row>
    <row r="54" spans="1:9" x14ac:dyDescent="0.2">
      <c r="B54" s="31" t="s">
        <v>583</v>
      </c>
      <c r="C54" s="22" t="s">
        <v>758</v>
      </c>
    </row>
    <row r="55" spans="1:9" x14ac:dyDescent="0.2">
      <c r="B55" s="32" t="s">
        <v>754</v>
      </c>
      <c r="C55" s="33" t="s">
        <v>759</v>
      </c>
    </row>
    <row r="56" spans="1:9" x14ac:dyDescent="0.2">
      <c r="B56" s="31" t="s">
        <v>585</v>
      </c>
      <c r="C56" s="22" t="s">
        <v>760</v>
      </c>
    </row>
    <row r="57" spans="1:9" x14ac:dyDescent="0.2">
      <c r="B57" s="31" t="s">
        <v>43</v>
      </c>
      <c r="C57" s="22" t="s">
        <v>761</v>
      </c>
    </row>
    <row r="58" spans="1:9" x14ac:dyDescent="0.2">
      <c r="B58" s="31" t="s">
        <v>587</v>
      </c>
      <c r="C58" s="22" t="s">
        <v>762</v>
      </c>
    </row>
    <row r="59" spans="1:9" x14ac:dyDescent="0.2">
      <c r="B59" s="31" t="s">
        <v>588</v>
      </c>
      <c r="C59" s="22" t="s">
        <v>763</v>
      </c>
    </row>
    <row r="60" spans="1:9" x14ac:dyDescent="0.2">
      <c r="B60" s="31" t="s">
        <v>574</v>
      </c>
      <c r="C60" t="s">
        <v>756</v>
      </c>
    </row>
    <row r="61" spans="1:9" x14ac:dyDescent="0.2">
      <c r="B61" s="31"/>
      <c r="C61" s="22"/>
    </row>
    <row r="62" spans="1:9" ht="18.75" x14ac:dyDescent="0.3">
      <c r="A62" s="23" t="s">
        <v>518</v>
      </c>
    </row>
    <row r="63" spans="1:9" ht="13.5" thickBot="1" x14ac:dyDescent="0.25"/>
    <row r="64" spans="1:9" ht="17.25" customHeight="1" thickBot="1" x14ac:dyDescent="0.25">
      <c r="A64" s="67" t="s">
        <v>540</v>
      </c>
      <c r="B64" s="26" t="s">
        <v>328</v>
      </c>
      <c r="C64" s="24"/>
      <c r="D64" s="24"/>
      <c r="E64" s="24"/>
      <c r="F64" s="24"/>
      <c r="G64" s="24"/>
      <c r="H64" s="24"/>
      <c r="I64" s="25"/>
    </row>
    <row r="65" spans="1:10" x14ac:dyDescent="0.2">
      <c r="A65" s="67"/>
    </row>
    <row r="66" spans="1:10" ht="45" customHeight="1" x14ac:dyDescent="0.2">
      <c r="A66" s="67" t="s">
        <v>539</v>
      </c>
      <c r="B66" s="325" t="e">
        <f>CONCATENATE(C26," at ",#REF!, " at ",C30,", for ",C35," in ",C53," per ",C50,".")</f>
        <v>#REF!</v>
      </c>
      <c r="C66" s="325"/>
      <c r="D66" s="325"/>
      <c r="E66" s="325"/>
      <c r="F66" s="325"/>
      <c r="G66" s="325"/>
      <c r="H66" s="325"/>
      <c r="I66" s="323"/>
      <c r="J66" s="323"/>
    </row>
    <row r="67" spans="1:10" x14ac:dyDescent="0.2">
      <c r="A67" s="67"/>
    </row>
    <row r="68" spans="1:10" x14ac:dyDescent="0.2">
      <c r="A68" s="67"/>
    </row>
    <row r="69" spans="1:10" x14ac:dyDescent="0.2">
      <c r="A69" s="67"/>
    </row>
  </sheetData>
  <mergeCells count="1">
    <mergeCell ref="B66:J66"/>
  </mergeCells>
  <pageMargins left="0.75" right="0.75" top="1" bottom="1" header="0.5" footer="0.5"/>
  <pageSetup paperSize="9" scale="54"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U74"/>
  <sheetViews>
    <sheetView topLeftCell="A19" workbookViewId="0">
      <selection activeCell="D50" sqref="D50"/>
    </sheetView>
  </sheetViews>
  <sheetFormatPr defaultRowHeight="12.75" x14ac:dyDescent="0.2"/>
  <cols>
    <col min="1" max="1" width="17.28515625" customWidth="1"/>
    <col min="2" max="2" width="12.42578125" customWidth="1"/>
    <col min="3" max="3" width="11.85546875" customWidth="1"/>
    <col min="6" max="8" width="10.5703125" customWidth="1"/>
    <col min="9" max="9" width="11.42578125" customWidth="1"/>
    <col min="11" max="11" width="13.85546875" customWidth="1"/>
    <col min="12" max="12" width="13.140625" customWidth="1"/>
    <col min="13" max="13" width="13.85546875" customWidth="1"/>
    <col min="14" max="14" width="11" customWidth="1"/>
    <col min="15" max="15" width="12.140625" customWidth="1"/>
    <col min="16" max="16" width="8" customWidth="1"/>
    <col min="17" max="17" width="9.85546875" customWidth="1"/>
    <col min="18" max="18" width="8" customWidth="1"/>
    <col min="19" max="19" width="10.140625" customWidth="1"/>
    <col min="20" max="20" width="6.7109375" customWidth="1"/>
    <col min="21" max="21" width="11.28515625" customWidth="1"/>
    <col min="22" max="22" width="14.85546875" customWidth="1"/>
    <col min="24" max="24" width="11.85546875" customWidth="1"/>
  </cols>
  <sheetData>
    <row r="1" spans="1:21" x14ac:dyDescent="0.2">
      <c r="A1" s="65" t="s">
        <v>649</v>
      </c>
    </row>
    <row r="2" spans="1:21" ht="18.75" x14ac:dyDescent="0.3">
      <c r="A2" s="23" t="s">
        <v>541</v>
      </c>
      <c r="B2" s="4"/>
      <c r="Q2" s="10"/>
      <c r="R2" s="11"/>
      <c r="S2" s="19" t="s">
        <v>483</v>
      </c>
      <c r="T2" s="11"/>
      <c r="U2" s="13"/>
    </row>
    <row r="3" spans="1:21" ht="13.5" thickBot="1" x14ac:dyDescent="0.25"/>
    <row r="4" spans="1:21" ht="35.25" customHeight="1" thickBot="1" x14ac:dyDescent="0.25">
      <c r="A4" s="7" t="s">
        <v>521</v>
      </c>
      <c r="B4" s="9"/>
      <c r="C4" s="5" t="s">
        <v>523</v>
      </c>
      <c r="D4" s="14"/>
      <c r="E4" s="5" t="s">
        <v>474</v>
      </c>
      <c r="F4" s="14"/>
      <c r="G4" s="5" t="s">
        <v>700</v>
      </c>
      <c r="H4" s="14"/>
      <c r="I4" s="5" t="s">
        <v>531</v>
      </c>
      <c r="J4" s="14"/>
      <c r="K4" s="5" t="s">
        <v>542</v>
      </c>
      <c r="L4" s="14"/>
      <c r="M4" s="5" t="s">
        <v>571</v>
      </c>
      <c r="N4" s="6"/>
      <c r="O4" s="34" t="s">
        <v>576</v>
      </c>
      <c r="P4" s="6"/>
      <c r="Q4" s="8" t="s">
        <v>478</v>
      </c>
      <c r="R4" s="17"/>
      <c r="S4" s="8" t="s">
        <v>481</v>
      </c>
      <c r="T4" s="17"/>
      <c r="U4" s="8" t="s">
        <v>482</v>
      </c>
    </row>
    <row r="5" spans="1:21" x14ac:dyDescent="0.2">
      <c r="A5" t="s">
        <v>508</v>
      </c>
      <c r="C5" s="2" t="s">
        <v>522</v>
      </c>
      <c r="D5" s="2"/>
      <c r="E5" s="2" t="s">
        <v>476</v>
      </c>
      <c r="F5" s="2"/>
      <c r="G5" s="47">
        <v>1999</v>
      </c>
      <c r="H5" s="2"/>
      <c r="I5" t="s">
        <v>532</v>
      </c>
      <c r="J5" s="2"/>
      <c r="K5" s="2" t="s">
        <v>487</v>
      </c>
      <c r="L5" s="2"/>
      <c r="M5" s="18" t="s">
        <v>572</v>
      </c>
      <c r="N5" s="18"/>
      <c r="O5" s="18" t="s">
        <v>581</v>
      </c>
      <c r="Q5" s="18" t="s">
        <v>529</v>
      </c>
      <c r="R5" s="18"/>
      <c r="S5" s="18">
        <v>22</v>
      </c>
      <c r="T5" s="18"/>
      <c r="U5" s="68">
        <v>36341</v>
      </c>
    </row>
    <row r="6" spans="1:21" x14ac:dyDescent="0.2">
      <c r="A6" t="s">
        <v>509</v>
      </c>
      <c r="C6" s="2" t="s">
        <v>536</v>
      </c>
      <c r="D6" s="2"/>
      <c r="E6" s="2" t="s">
        <v>489</v>
      </c>
      <c r="F6" s="2"/>
      <c r="G6" s="47">
        <v>2000</v>
      </c>
      <c r="H6" s="2"/>
      <c r="I6" t="s">
        <v>533</v>
      </c>
      <c r="J6" s="2"/>
      <c r="K6" s="2" t="s">
        <v>526</v>
      </c>
      <c r="L6" s="2"/>
      <c r="M6" s="18" t="s">
        <v>574</v>
      </c>
      <c r="N6" s="18"/>
      <c r="O6" s="18" t="s">
        <v>579</v>
      </c>
      <c r="Q6" s="18" t="s">
        <v>530</v>
      </c>
      <c r="R6" s="18"/>
      <c r="S6" s="18"/>
      <c r="T6" s="18"/>
      <c r="U6" s="18"/>
    </row>
    <row r="7" spans="1:21" x14ac:dyDescent="0.2">
      <c r="C7" s="2"/>
      <c r="D7" s="2"/>
      <c r="E7" s="2" t="s">
        <v>484</v>
      </c>
      <c r="F7" s="2"/>
      <c r="G7" s="47">
        <v>2001</v>
      </c>
      <c r="H7" s="2"/>
      <c r="I7" t="s">
        <v>534</v>
      </c>
      <c r="J7" s="2"/>
      <c r="K7" s="2" t="s">
        <v>527</v>
      </c>
      <c r="L7" s="2"/>
      <c r="M7" t="s">
        <v>573</v>
      </c>
    </row>
    <row r="8" spans="1:21" x14ac:dyDescent="0.2">
      <c r="E8" s="2" t="s">
        <v>662</v>
      </c>
      <c r="K8" t="s">
        <v>524</v>
      </c>
    </row>
    <row r="9" spans="1:21" x14ac:dyDescent="0.2">
      <c r="C9" s="2"/>
      <c r="D9" s="2"/>
      <c r="E9" s="2" t="s">
        <v>705</v>
      </c>
      <c r="F9" s="2"/>
      <c r="G9" s="2"/>
      <c r="H9" s="2"/>
      <c r="J9" s="2"/>
      <c r="K9" s="2" t="s">
        <v>525</v>
      </c>
      <c r="L9" s="2"/>
      <c r="M9" s="2"/>
      <c r="N9" s="2"/>
      <c r="O9" s="2"/>
    </row>
    <row r="10" spans="1:21" x14ac:dyDescent="0.2">
      <c r="E10" s="48" t="s">
        <v>701</v>
      </c>
      <c r="F10" s="28"/>
      <c r="G10" s="28"/>
      <c r="H10" s="28"/>
      <c r="K10" t="s">
        <v>528</v>
      </c>
    </row>
    <row r="11" spans="1:21" x14ac:dyDescent="0.2">
      <c r="E11" t="s">
        <v>709</v>
      </c>
      <c r="F11" s="28"/>
      <c r="G11" s="28"/>
      <c r="H11" s="28"/>
    </row>
    <row r="12" spans="1:21" x14ac:dyDescent="0.2">
      <c r="E12" t="s">
        <v>708</v>
      </c>
      <c r="F12" s="28"/>
      <c r="G12" s="28"/>
      <c r="H12" s="28"/>
    </row>
    <row r="13" spans="1:21" x14ac:dyDescent="0.2">
      <c r="S13" s="3"/>
    </row>
    <row r="14" spans="1:21" x14ac:dyDescent="0.2">
      <c r="A14" s="49" t="s">
        <v>507</v>
      </c>
      <c r="B14" s="50" t="s">
        <v>537</v>
      </c>
      <c r="S14" s="3"/>
    </row>
    <row r="15" spans="1:21" x14ac:dyDescent="0.2">
      <c r="A15" s="51"/>
      <c r="B15" s="50" t="s">
        <v>538</v>
      </c>
      <c r="S15" s="3"/>
    </row>
    <row r="16" spans="1:21" x14ac:dyDescent="0.2">
      <c r="S16" s="3"/>
    </row>
    <row r="17" spans="1:5" ht="17.25" customHeight="1" x14ac:dyDescent="0.3">
      <c r="A17" s="23" t="s">
        <v>535</v>
      </c>
    </row>
    <row r="19" spans="1:5" x14ac:dyDescent="0.2">
      <c r="A19" s="30" t="s">
        <v>523</v>
      </c>
      <c r="B19" s="31" t="s">
        <v>710</v>
      </c>
      <c r="D19" s="22" t="s">
        <v>724</v>
      </c>
    </row>
    <row r="20" spans="1:5" x14ac:dyDescent="0.2">
      <c r="B20" s="31" t="s">
        <v>536</v>
      </c>
      <c r="D20" t="s">
        <v>469</v>
      </c>
    </row>
    <row r="22" spans="1:5" x14ac:dyDescent="0.2">
      <c r="A22" s="30" t="s">
        <v>474</v>
      </c>
      <c r="B22" s="31" t="s">
        <v>711</v>
      </c>
      <c r="E22" t="s">
        <v>713</v>
      </c>
    </row>
    <row r="23" spans="1:5" x14ac:dyDescent="0.2">
      <c r="A23" s="30"/>
      <c r="B23" s="31" t="s">
        <v>712</v>
      </c>
      <c r="E23" t="s">
        <v>714</v>
      </c>
    </row>
    <row r="24" spans="1:5" x14ac:dyDescent="0.2">
      <c r="B24" s="31" t="s">
        <v>715</v>
      </c>
      <c r="E24" t="s">
        <v>719</v>
      </c>
    </row>
    <row r="25" spans="1:5" x14ac:dyDescent="0.2">
      <c r="B25" s="31" t="s">
        <v>716</v>
      </c>
      <c r="E25" t="s">
        <v>720</v>
      </c>
    </row>
    <row r="26" spans="1:5" x14ac:dyDescent="0.2">
      <c r="B26" s="31" t="s">
        <v>717</v>
      </c>
      <c r="E26" t="s">
        <v>725</v>
      </c>
    </row>
    <row r="27" spans="1:5" x14ac:dyDescent="0.2">
      <c r="B27" s="31" t="s">
        <v>718</v>
      </c>
      <c r="E27" t="s">
        <v>721</v>
      </c>
    </row>
    <row r="28" spans="1:5" x14ac:dyDescent="0.2">
      <c r="B28" s="31" t="s">
        <v>722</v>
      </c>
      <c r="E28" t="s">
        <v>727</v>
      </c>
    </row>
    <row r="29" spans="1:5" x14ac:dyDescent="0.2">
      <c r="A29" s="35"/>
      <c r="B29" s="31" t="s">
        <v>726</v>
      </c>
      <c r="E29" t="s">
        <v>470</v>
      </c>
    </row>
    <row r="30" spans="1:5" x14ac:dyDescent="0.2">
      <c r="B30" s="31" t="s">
        <v>723</v>
      </c>
      <c r="E30" t="s">
        <v>728</v>
      </c>
    </row>
    <row r="31" spans="1:5" x14ac:dyDescent="0.2">
      <c r="A31" s="35"/>
      <c r="B31" s="31" t="s">
        <v>741</v>
      </c>
      <c r="E31" t="s">
        <v>470</v>
      </c>
    </row>
    <row r="32" spans="1:5" x14ac:dyDescent="0.2">
      <c r="B32" s="31" t="s">
        <v>743</v>
      </c>
      <c r="E32" t="s">
        <v>742</v>
      </c>
    </row>
    <row r="33" spans="1:5" x14ac:dyDescent="0.2">
      <c r="B33" s="31" t="s">
        <v>744</v>
      </c>
      <c r="E33" t="s">
        <v>745</v>
      </c>
    </row>
    <row r="34" spans="1:5" x14ac:dyDescent="0.2">
      <c r="B34" s="31" t="s">
        <v>810</v>
      </c>
      <c r="E34" t="s">
        <v>426</v>
      </c>
    </row>
    <row r="35" spans="1:5" x14ac:dyDescent="0.2">
      <c r="B35" s="31" t="s">
        <v>423</v>
      </c>
      <c r="E35" t="s">
        <v>427</v>
      </c>
    </row>
    <row r="36" spans="1:5" x14ac:dyDescent="0.2">
      <c r="B36" s="31" t="s">
        <v>424</v>
      </c>
      <c r="E36" t="s">
        <v>428</v>
      </c>
    </row>
    <row r="37" spans="1:5" x14ac:dyDescent="0.2">
      <c r="B37" s="31" t="s">
        <v>425</v>
      </c>
      <c r="E37" t="s">
        <v>429</v>
      </c>
    </row>
    <row r="38" spans="1:5" x14ac:dyDescent="0.2">
      <c r="B38" s="31"/>
    </row>
    <row r="39" spans="1:5" x14ac:dyDescent="0.2">
      <c r="B39" s="31"/>
    </row>
    <row r="41" spans="1:5" x14ac:dyDescent="0.2">
      <c r="A41" s="30" t="s">
        <v>531</v>
      </c>
    </row>
    <row r="42" spans="1:5" x14ac:dyDescent="0.2">
      <c r="B42" s="31" t="s">
        <v>729</v>
      </c>
      <c r="D42" s="22" t="s">
        <v>46</v>
      </c>
    </row>
    <row r="43" spans="1:5" x14ac:dyDescent="0.2">
      <c r="B43" s="31" t="s">
        <v>730</v>
      </c>
      <c r="D43" t="s">
        <v>731</v>
      </c>
    </row>
    <row r="44" spans="1:5" x14ac:dyDescent="0.2">
      <c r="B44" s="31" t="s">
        <v>532</v>
      </c>
      <c r="D44" t="s">
        <v>732</v>
      </c>
    </row>
    <row r="46" spans="1:5" x14ac:dyDescent="0.2">
      <c r="A46" s="30" t="s">
        <v>542</v>
      </c>
      <c r="B46" s="31" t="s">
        <v>733</v>
      </c>
      <c r="D46" s="22" t="s">
        <v>404</v>
      </c>
    </row>
    <row r="47" spans="1:5" x14ac:dyDescent="0.2">
      <c r="B47" s="31" t="s">
        <v>734</v>
      </c>
      <c r="D47" t="s">
        <v>405</v>
      </c>
    </row>
    <row r="48" spans="1:5" x14ac:dyDescent="0.2">
      <c r="B48" s="31" t="s">
        <v>735</v>
      </c>
      <c r="D48" t="s">
        <v>323</v>
      </c>
    </row>
    <row r="49" spans="1:4" x14ac:dyDescent="0.2">
      <c r="B49" s="31" t="s">
        <v>737</v>
      </c>
      <c r="D49" t="s">
        <v>324</v>
      </c>
    </row>
    <row r="50" spans="1:4" x14ac:dyDescent="0.2">
      <c r="B50" s="32" t="s">
        <v>736</v>
      </c>
      <c r="D50" s="2" t="s">
        <v>417</v>
      </c>
    </row>
    <row r="51" spans="1:4" x14ac:dyDescent="0.2">
      <c r="B51" s="31" t="s">
        <v>746</v>
      </c>
      <c r="D51" t="s">
        <v>418</v>
      </c>
    </row>
    <row r="52" spans="1:4" x14ac:dyDescent="0.2">
      <c r="B52" s="31"/>
    </row>
    <row r="53" spans="1:4" x14ac:dyDescent="0.2">
      <c r="A53" s="30" t="s">
        <v>478</v>
      </c>
      <c r="B53" s="31" t="s">
        <v>465</v>
      </c>
      <c r="D53" t="s">
        <v>466</v>
      </c>
    </row>
    <row r="54" spans="1:4" x14ac:dyDescent="0.2">
      <c r="B54" s="31" t="s">
        <v>467</v>
      </c>
      <c r="D54" t="s">
        <v>468</v>
      </c>
    </row>
    <row r="55" spans="1:4" x14ac:dyDescent="0.2">
      <c r="B55" s="31" t="s">
        <v>800</v>
      </c>
      <c r="D55" s="22" t="s">
        <v>815</v>
      </c>
    </row>
    <row r="56" spans="1:4" x14ac:dyDescent="0.2">
      <c r="B56" s="31" t="s">
        <v>801</v>
      </c>
      <c r="D56" s="22" t="s">
        <v>11</v>
      </c>
    </row>
    <row r="57" spans="1:4" x14ac:dyDescent="0.2">
      <c r="B57" s="31"/>
      <c r="D57" s="22"/>
    </row>
    <row r="58" spans="1:4" x14ac:dyDescent="0.2">
      <c r="A58" s="30" t="s">
        <v>571</v>
      </c>
      <c r="B58" s="31" t="s">
        <v>572</v>
      </c>
      <c r="D58" t="s">
        <v>755</v>
      </c>
    </row>
    <row r="59" spans="1:4" x14ac:dyDescent="0.2">
      <c r="B59" s="31" t="s">
        <v>574</v>
      </c>
      <c r="D59" t="s">
        <v>756</v>
      </c>
    </row>
    <row r="60" spans="1:4" x14ac:dyDescent="0.2">
      <c r="B60" s="31" t="s">
        <v>573</v>
      </c>
      <c r="D60" t="s">
        <v>757</v>
      </c>
    </row>
    <row r="61" spans="1:4" x14ac:dyDescent="0.2">
      <c r="B61" s="31"/>
      <c r="D61" s="22"/>
    </row>
    <row r="62" spans="1:4" x14ac:dyDescent="0.2">
      <c r="A62" s="30" t="s">
        <v>576</v>
      </c>
      <c r="B62" s="31" t="s">
        <v>581</v>
      </c>
      <c r="D62" s="56" t="s">
        <v>47</v>
      </c>
    </row>
    <row r="63" spans="1:4" x14ac:dyDescent="0.2">
      <c r="B63" s="31" t="s">
        <v>579</v>
      </c>
      <c r="D63" s="56" t="s">
        <v>48</v>
      </c>
    </row>
    <row r="64" spans="1:4" x14ac:dyDescent="0.2">
      <c r="B64" s="31"/>
      <c r="D64" s="22"/>
    </row>
    <row r="65" spans="1:17" ht="18.75" x14ac:dyDescent="0.3">
      <c r="A65" s="23" t="s">
        <v>518</v>
      </c>
    </row>
    <row r="66" spans="1:17" ht="13.5" thickBot="1" x14ac:dyDescent="0.25"/>
    <row r="67" spans="1:17" ht="20.25" customHeight="1" thickBot="1" x14ac:dyDescent="0.25">
      <c r="A67" s="32" t="s">
        <v>540</v>
      </c>
      <c r="B67" s="80" t="s">
        <v>391</v>
      </c>
      <c r="C67" s="24"/>
      <c r="D67" s="24"/>
      <c r="E67" s="24"/>
      <c r="F67" s="24"/>
      <c r="G67" s="24"/>
      <c r="H67" s="24"/>
      <c r="I67" s="25"/>
      <c r="P67" s="27"/>
      <c r="Q67" s="27"/>
    </row>
    <row r="68" spans="1:17" x14ac:dyDescent="0.2">
      <c r="A68" s="32"/>
    </row>
    <row r="69" spans="1:17" ht="53.25" customHeight="1" x14ac:dyDescent="0.2">
      <c r="A69" s="67" t="s">
        <v>539</v>
      </c>
      <c r="B69" s="330" t="str">
        <f>CONCATENATE(UKGas!D56,", for ",E22,", for ",D42," and settled ",D46,", quoted in ",UKGas!D71," per ",UKGas!D67,".")</f>
        <v>An agreement whereby a floating price is exchanged  for a fixed price over a specified period, for half hours between 11:00 p.m. today and 11:00 p.m. tomorrow inclusive, for LOLP (Loss of Load Probability) or capacity payment in £/MWh as published for each half-hour by England and Wales Power Pool and settled against the average of all half-hour periods, quoted in Pounds Sterling per electric energy equivalent to the power of one kilowatt (1000 watts) operating for one hour.</v>
      </c>
      <c r="C69" s="331"/>
      <c r="D69" s="331"/>
      <c r="E69" s="331"/>
      <c r="F69" s="331"/>
      <c r="G69" s="331"/>
      <c r="H69" s="331"/>
      <c r="I69" s="331"/>
      <c r="J69" s="331"/>
      <c r="K69" s="331"/>
    </row>
    <row r="70" spans="1:17" ht="13.5" thickBot="1" x14ac:dyDescent="0.25">
      <c r="A70" s="32"/>
    </row>
    <row r="71" spans="1:17" ht="18" customHeight="1" thickBot="1" x14ac:dyDescent="0.25">
      <c r="A71" s="32" t="s">
        <v>540</v>
      </c>
      <c r="B71" s="26" t="s">
        <v>390</v>
      </c>
      <c r="C71" s="24"/>
      <c r="D71" s="24"/>
      <c r="E71" s="24"/>
      <c r="F71" s="24"/>
      <c r="G71" s="24"/>
      <c r="H71" s="24"/>
      <c r="I71" s="24"/>
      <c r="J71" s="24"/>
      <c r="K71" s="25"/>
      <c r="L71" s="27"/>
      <c r="M71" s="27"/>
      <c r="N71" s="27"/>
      <c r="O71" s="27"/>
      <c r="P71" s="27"/>
    </row>
    <row r="72" spans="1:17" x14ac:dyDescent="0.2">
      <c r="A72" s="32"/>
    </row>
    <row r="73" spans="1:17" ht="66.75" customHeight="1" x14ac:dyDescent="0.2">
      <c r="A73" s="67" t="s">
        <v>539</v>
      </c>
      <c r="B73" s="330" t="str">
        <f>CONCATENATE(D55,", for ",E23,", for ",D44," and settled ",D46," at a strike of ",S5," quoted in ",D59," per ",UKGas!D67, " and expiring on ","Jun-30,1999.")</f>
        <v>An agreement whereby the buyer (the holder) has the right but not the obligation to buy electricity for a specified price on a specified exercise date in exchange for a premium payment, for half hours between 00:00 a.m.tomorrow and 00:00 a.m.the day after tomorrow inclusive, for Pool Purchase Price in £/MWh which is the sum of LOLP and SMP prices, as published for each half-hour by England and Wales Power Pool and settled against the average of all half-hour periods at a strike of 22 quoted in Pounds Sterling per electric energy equivalent to the power of one kilowatt (1000 watts) operating for one hour and expiring on Jun-30,1999.</v>
      </c>
      <c r="C73" s="323"/>
      <c r="D73" s="323"/>
      <c r="E73" s="323"/>
      <c r="F73" s="323"/>
      <c r="G73" s="323"/>
      <c r="H73" s="323"/>
      <c r="I73" s="323"/>
      <c r="J73" s="323"/>
      <c r="K73" s="323"/>
    </row>
    <row r="74" spans="1:17" x14ac:dyDescent="0.2">
      <c r="A74" s="32"/>
    </row>
  </sheetData>
  <mergeCells count="2">
    <mergeCell ref="B73:K73"/>
    <mergeCell ref="B69:K69"/>
  </mergeCells>
  <pageMargins left="0.31" right="0.38" top="0.38" bottom="0.35" header="0.22" footer="0.21"/>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7</vt:i4>
      </vt:variant>
    </vt:vector>
  </HeadingPairs>
  <TitlesOfParts>
    <vt:vector size="22" baseType="lpstr">
      <vt:lpstr>Product Types</vt:lpstr>
      <vt:lpstr>UKGas</vt:lpstr>
      <vt:lpstr>LongDescriptions</vt:lpstr>
      <vt:lpstr>Liquids</vt:lpstr>
      <vt:lpstr>IberianPower</vt:lpstr>
      <vt:lpstr>Weather</vt:lpstr>
      <vt:lpstr>Languages</vt:lpstr>
      <vt:lpstr>ContGas</vt:lpstr>
      <vt:lpstr>UKPower</vt:lpstr>
      <vt:lpstr>ContPower</vt:lpstr>
      <vt:lpstr>NordicPower</vt:lpstr>
      <vt:lpstr>Coal</vt:lpstr>
      <vt:lpstr>MC Weather</vt:lpstr>
      <vt:lpstr>Latency</vt:lpstr>
      <vt:lpstr>PTLong</vt:lpstr>
      <vt:lpstr>ContGas!Print_Area</vt:lpstr>
      <vt:lpstr>ContPower!Print_Area</vt:lpstr>
      <vt:lpstr>IberianPower!Print_Area</vt:lpstr>
      <vt:lpstr>LongDescriptions!Print_Area</vt:lpstr>
      <vt:lpstr>UKGas!Print_Area</vt:lpstr>
      <vt:lpstr>UKPower!Print_Area</vt:lpstr>
      <vt:lpstr>Weather!Print_Area</vt:lpstr>
    </vt:vector>
  </TitlesOfParts>
  <Company>Enron Europe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Kapralova</dc:creator>
  <cp:lastModifiedBy>Jan Havlíček</cp:lastModifiedBy>
  <cp:lastPrinted>1999-06-24T18:19:16Z</cp:lastPrinted>
  <dcterms:created xsi:type="dcterms:W3CDTF">1999-05-17T09:47:08Z</dcterms:created>
  <dcterms:modified xsi:type="dcterms:W3CDTF">2023-09-18T19:12:37Z</dcterms:modified>
</cp:coreProperties>
</file>