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62C120E-4C72-45D4-8A88-4DF597F24FFF}" xr6:coauthVersionLast="47" xr6:coauthVersionMax="47" xr10:uidLastSave="{00000000-0000-0000-0000-000000000000}"/>
  <bookViews>
    <workbookView xWindow="-120" yWindow="-120" windowWidth="38640" windowHeight="15720"/>
  </bookViews>
  <sheets>
    <sheet name="native_002%2F3.331948.HURTZVP1L" sheetId="1" r:id="rId1"/>
  </sheets>
  <definedNames>
    <definedName name="valdate">'native_002%2F3.331948.HURTZVP1L'!#REF!</definedName>
  </definedNames>
  <calcPr calcId="0"/>
</workbook>
</file>

<file path=xl/calcChain.xml><?xml version="1.0" encoding="utf-8"?>
<calcChain xmlns="http://schemas.openxmlformats.org/spreadsheetml/2006/main">
  <c r="B5" i="1" l="1"/>
  <c r="C5" i="1"/>
  <c r="D5" i="1"/>
  <c r="O5" i="1"/>
  <c r="P5" i="1"/>
  <c r="Q5" i="1"/>
  <c r="R5" i="1"/>
  <c r="S5" i="1"/>
  <c r="T5" i="1"/>
  <c r="U5" i="1"/>
  <c r="AC5" i="1"/>
  <c r="AD5" i="1"/>
  <c r="AE5" i="1"/>
  <c r="AF5" i="1"/>
  <c r="AH5" i="1"/>
  <c r="AI5" i="1"/>
  <c r="AJ5" i="1"/>
  <c r="AK5" i="1"/>
  <c r="AL5" i="1"/>
  <c r="AN5" i="1"/>
  <c r="AO5" i="1"/>
  <c r="AP5" i="1"/>
  <c r="AQ5" i="1"/>
  <c r="AR5" i="1"/>
  <c r="AS5" i="1"/>
  <c r="AT5" i="1"/>
  <c r="AU5" i="1"/>
</calcChain>
</file>

<file path=xl/sharedStrings.xml><?xml version="1.0" encoding="utf-8"?>
<sst xmlns="http://schemas.openxmlformats.org/spreadsheetml/2006/main" count="24" uniqueCount="22">
  <si>
    <t xml:space="preserve"> </t>
  </si>
  <si>
    <t>European Option Price</t>
  </si>
  <si>
    <t>Time</t>
  </si>
  <si>
    <t>d1</t>
  </si>
  <si>
    <t>d2</t>
  </si>
  <si>
    <t>N(d1)</t>
  </si>
  <si>
    <t>N(d2)</t>
  </si>
  <si>
    <t>N(ABS(d1))</t>
  </si>
  <si>
    <t>N(ABS(d2))</t>
  </si>
  <si>
    <t>Qty (MM shares)</t>
  </si>
  <si>
    <t>Option Value ($MM)</t>
  </si>
  <si>
    <t>Price/share</t>
  </si>
  <si>
    <t>Delta</t>
  </si>
  <si>
    <t>Strike</t>
  </si>
  <si>
    <t>RTHM common</t>
  </si>
  <si>
    <t>Interest Rate (LIBOR)</t>
  </si>
  <si>
    <t xml:space="preserve"> Volatility</t>
  </si>
  <si>
    <t>Option Type p=put, c=call</t>
  </si>
  <si>
    <t>Valuation Date</t>
  </si>
  <si>
    <t>Expiration Date</t>
  </si>
  <si>
    <t>Dividend Rate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</si>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</sst>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&quot;$&quot;#,##0.000_);\(&quot;$&quot;#,##0.000\)"/>
    <numFmt numFmtId="167" formatCode="mm/dd/yy_)"/>
    <numFmt numFmtId="169" formatCode="&quot;$&quot;#,##0.000_);[Red]\(&quot;$&quot;#,##0.000\)"/>
    <numFmt numFmtId="170" formatCode="0.0%"/>
  </numFmts>
  <fonts count="7" x14ac:knownFonts="1">
    <font>
      <sz val="10"/>
      <name val="Arial"/>
    </font>
    <font>
      <sz val="10"/>
      <name val="Arial"/>
    </font>
    <font>
      <b/>
      <sz val="12"/>
      <color indexed="10"/>
      <name val="Arial"/>
    </font>
    <font>
      <b/>
      <sz val="12"/>
      <name val="Arial"/>
    </font>
    <font>
      <b/>
      <sz val="12"/>
      <color indexed="12"/>
      <name val="Arial"/>
    </font>
    <font>
      <b/>
      <sz val="12"/>
      <color indexed="12"/>
      <name val="Arial"/>
    </font>
    <font>
      <b/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</borders>
  <cellStyleXfs count="3">
    <xf numFmtId="0" fontId="0" fillId="0" borderId="0"/>
    <xf numFmtId="8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164" fontId="3" fillId="0" borderId="0" xfId="0" applyNumberFormat="1" applyFont="1" applyAlignment="1" applyProtection="1">
      <alignment horizontal="center"/>
    </xf>
    <xf numFmtId="0" fontId="3" fillId="0" borderId="0" xfId="0" applyFont="1" applyBorder="1"/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left"/>
    </xf>
    <xf numFmtId="164" fontId="3" fillId="0" borderId="3" xfId="0" applyNumberFormat="1" applyFont="1" applyBorder="1" applyAlignment="1" applyProtection="1">
      <alignment horizontal="left"/>
    </xf>
    <xf numFmtId="164" fontId="3" fillId="0" borderId="4" xfId="0" applyNumberFormat="1" applyFont="1" applyBorder="1" applyAlignment="1" applyProtection="1">
      <alignment horizontal="left"/>
    </xf>
    <xf numFmtId="164" fontId="3" fillId="0" borderId="5" xfId="0" applyNumberFormat="1" applyFont="1" applyBorder="1" applyAlignment="1" applyProtection="1">
      <alignment horizontal="center"/>
    </xf>
    <xf numFmtId="164" fontId="3" fillId="0" borderId="6" xfId="0" applyNumberFormat="1" applyFont="1" applyBorder="1" applyAlignment="1" applyProtection="1">
      <alignment horizontal="left"/>
    </xf>
    <xf numFmtId="0" fontId="4" fillId="0" borderId="0" xfId="0" applyFont="1" applyFill="1" applyBorder="1"/>
    <xf numFmtId="164" fontId="4" fillId="0" borderId="0" xfId="0" applyNumberFormat="1" applyFont="1" applyFill="1" applyBorder="1" applyAlignment="1" applyProtection="1">
      <alignment horizontal="center"/>
    </xf>
    <xf numFmtId="167" fontId="4" fillId="0" borderId="0" xfId="0" applyNumberFormat="1" applyFont="1" applyFill="1" applyBorder="1" applyProtection="1"/>
    <xf numFmtId="165" fontId="2" fillId="0" borderId="0" xfId="0" applyNumberFormat="1" applyFont="1" applyBorder="1" applyProtection="1"/>
    <xf numFmtId="164" fontId="3" fillId="0" borderId="0" xfId="0" applyNumberFormat="1" applyFont="1" applyBorder="1" applyAlignment="1" applyProtection="1">
      <alignment horizontal="center"/>
    </xf>
    <xf numFmtId="7" fontId="4" fillId="0" borderId="0" xfId="0" applyNumberFormat="1" applyFont="1" applyFill="1" applyBorder="1" applyProtection="1"/>
    <xf numFmtId="164" fontId="3" fillId="0" borderId="4" xfId="0" applyNumberFormat="1" applyFont="1" applyBorder="1" applyAlignment="1" applyProtection="1">
      <alignment horizontal="center"/>
    </xf>
    <xf numFmtId="2" fontId="2" fillId="0" borderId="0" xfId="0" applyNumberFormat="1" applyFont="1" applyBorder="1" applyProtection="1"/>
    <xf numFmtId="2" fontId="3" fillId="0" borderId="0" xfId="0" applyNumberFormat="1" applyFont="1"/>
    <xf numFmtId="9" fontId="4" fillId="0" borderId="0" xfId="2" applyFont="1" applyFill="1" applyBorder="1"/>
    <xf numFmtId="10" fontId="4" fillId="0" borderId="0" xfId="0" applyNumberFormat="1" applyFont="1" applyFill="1" applyBorder="1"/>
    <xf numFmtId="165" fontId="5" fillId="0" borderId="0" xfId="0" applyNumberFormat="1" applyFont="1" applyBorder="1" applyProtection="1"/>
    <xf numFmtId="2" fontId="6" fillId="0" borderId="0" xfId="0" applyNumberFormat="1" applyFont="1" applyBorder="1" applyProtection="1"/>
    <xf numFmtId="165" fontId="4" fillId="0" borderId="0" xfId="0" applyNumberFormat="1" applyFont="1" applyFill="1" applyBorder="1" applyProtection="1"/>
    <xf numFmtId="169" fontId="3" fillId="2" borderId="0" xfId="1" applyNumberFormat="1" applyFont="1" applyFill="1"/>
    <xf numFmtId="164" fontId="3" fillId="0" borderId="6" xfId="0" applyNumberFormat="1" applyFont="1" applyBorder="1" applyAlignment="1" applyProtection="1">
      <alignment horizontal="center" wrapText="1"/>
    </xf>
    <xf numFmtId="0" fontId="3" fillId="0" borderId="6" xfId="0" applyFont="1" applyBorder="1" applyAlignment="1">
      <alignment wrapText="1"/>
    </xf>
    <xf numFmtId="164" fontId="3" fillId="0" borderId="6" xfId="0" applyNumberFormat="1" applyFont="1" applyBorder="1" applyAlignment="1" applyProtection="1">
      <alignment horizontal="left" wrapText="1"/>
    </xf>
    <xf numFmtId="164" fontId="3" fillId="0" borderId="7" xfId="0" applyNumberFormat="1" applyFont="1" applyBorder="1" applyAlignment="1" applyProtection="1">
      <alignment horizontal="center" wrapText="1"/>
    </xf>
    <xf numFmtId="0" fontId="3" fillId="0" borderId="8" xfId="0" applyFont="1" applyBorder="1"/>
    <xf numFmtId="0" fontId="3" fillId="0" borderId="4" xfId="0" applyFont="1" applyBorder="1"/>
    <xf numFmtId="0" fontId="3" fillId="0" borderId="9" xfId="0" applyFont="1" applyBorder="1" applyAlignment="1">
      <alignment wrapText="1"/>
    </xf>
    <xf numFmtId="2" fontId="3" fillId="2" borderId="6" xfId="0" applyNumberFormat="1" applyFont="1" applyFill="1" applyBorder="1" applyAlignment="1">
      <alignment wrapText="1"/>
    </xf>
    <xf numFmtId="170" fontId="4" fillId="0" borderId="0" xfId="2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"/>
  <sheetViews>
    <sheetView tabSelected="1" zoomScale="70" workbookViewId="0">
      <selection activeCell="E14" sqref="E14"/>
    </sheetView>
  </sheetViews>
  <sheetFormatPr defaultRowHeight="15.75" x14ac:dyDescent="0.25"/>
  <cols>
    <col min="1" max="1" width="14" style="1" customWidth="1"/>
    <col min="2" max="2" width="13.5703125" style="1" customWidth="1"/>
    <col min="3" max="3" width="15.85546875" style="1" customWidth="1"/>
    <col min="4" max="4" width="0.5703125" style="1" customWidth="1"/>
    <col min="5" max="6" width="12.5703125" style="1" customWidth="1"/>
    <col min="7" max="7" width="10.7109375" style="1" customWidth="1"/>
    <col min="8" max="8" width="12.42578125" style="1" customWidth="1"/>
    <col min="9" max="9" width="14.5703125" style="1" customWidth="1"/>
    <col min="10" max="10" width="12.7109375" style="1" customWidth="1"/>
    <col min="11" max="11" width="12.28515625" style="1" customWidth="1"/>
    <col min="12" max="12" width="12" style="1" customWidth="1"/>
    <col min="13" max="17" width="9.140625" style="1"/>
    <col min="18" max="18" width="17.28515625" style="1" customWidth="1"/>
    <col min="19" max="19" width="9.140625" style="1"/>
    <col min="20" max="20" width="13.42578125" style="1" customWidth="1"/>
    <col min="21" max="21" width="13.140625" style="1" customWidth="1"/>
    <col min="22" max="26" width="9.140625" style="1"/>
    <col min="27" max="27" width="18" style="1" customWidth="1"/>
    <col min="28" max="28" width="9.140625" style="1"/>
    <col min="29" max="29" width="11" style="1" customWidth="1"/>
    <col min="30" max="30" width="9.140625" style="1"/>
    <col min="31" max="31" width="11.140625" style="1" customWidth="1"/>
    <col min="32" max="32" width="10.5703125" style="1" customWidth="1"/>
    <col min="33" max="34" width="9.140625" style="1"/>
    <col min="35" max="35" width="5.28515625" style="1" customWidth="1"/>
    <col min="36" max="36" width="12.85546875" style="1" customWidth="1"/>
    <col min="37" max="37" width="12.5703125" style="1" customWidth="1"/>
    <col min="38" max="16384" width="9.140625" style="1"/>
  </cols>
  <sheetData>
    <row r="1" spans="1:47" x14ac:dyDescent="0.25">
      <c r="F1" s="2"/>
      <c r="AC1" s="1" t="s">
        <v>0</v>
      </c>
    </row>
    <row r="2" spans="1:47" ht="16.5" thickBot="1" x14ac:dyDescent="0.3">
      <c r="B2" s="2" t="s">
        <v>1</v>
      </c>
    </row>
    <row r="3" spans="1:47" ht="17.25" thickTop="1" thickBot="1" x14ac:dyDescent="0.3">
      <c r="A3" s="29"/>
      <c r="B3" s="30"/>
      <c r="C3" s="16"/>
      <c r="D3" s="16"/>
      <c r="E3" s="7"/>
      <c r="F3" s="7"/>
      <c r="G3" s="7"/>
      <c r="H3" s="7"/>
      <c r="I3" s="7"/>
      <c r="J3" s="7"/>
      <c r="K3" s="7"/>
      <c r="L3" s="8"/>
      <c r="O3" s="4" t="s">
        <v>2</v>
      </c>
      <c r="P3" s="5" t="s">
        <v>3</v>
      </c>
      <c r="Q3" s="5" t="s">
        <v>4</v>
      </c>
      <c r="R3" s="5" t="s">
        <v>5</v>
      </c>
      <c r="S3" s="5" t="s">
        <v>6</v>
      </c>
      <c r="T3" s="5" t="s">
        <v>7</v>
      </c>
      <c r="U3" s="6" t="s">
        <v>8</v>
      </c>
    </row>
    <row r="4" spans="1:47" ht="48.75" customHeight="1" thickTop="1" thickBot="1" x14ac:dyDescent="0.3">
      <c r="A4" s="31" t="s">
        <v>9</v>
      </c>
      <c r="B4" s="32" t="s">
        <v>10</v>
      </c>
      <c r="C4" s="25" t="s">
        <v>11</v>
      </c>
      <c r="D4" s="25" t="s">
        <v>12</v>
      </c>
      <c r="E4" s="26" t="s">
        <v>13</v>
      </c>
      <c r="F4" s="27" t="s">
        <v>14</v>
      </c>
      <c r="G4" s="27" t="s">
        <v>15</v>
      </c>
      <c r="H4" s="9" t="s">
        <v>16</v>
      </c>
      <c r="I4" s="27" t="s">
        <v>17</v>
      </c>
      <c r="J4" s="27" t="s">
        <v>18</v>
      </c>
      <c r="K4" s="27" t="s">
        <v>19</v>
      </c>
      <c r="L4" s="28" t="s">
        <v>20</v>
      </c>
    </row>
    <row r="5" spans="1:47" ht="35.25" customHeight="1" thickTop="1" x14ac:dyDescent="0.25">
      <c r="A5" s="1">
        <v>5.2</v>
      </c>
      <c r="B5" s="24">
        <f>A5*C5</f>
        <v>117.9999875941382</v>
      </c>
      <c r="C5" s="21">
        <f>IF(I5="c",F5*EXP(-L5*O5)*R5-E5*EXP(-G5*O5)*S5,EXP(-G5*O5)*(1-S5)*E5-F5*EXP(-L5*O5)*(1-R5))</f>
        <v>22.692305306565039</v>
      </c>
      <c r="D5" s="22">
        <f>IF($I5="c",EXP(-$L5*$O5)*$R5,-EXP(-$L5*$O5)*(1-$R5))</f>
        <v>-0.14651989420595113</v>
      </c>
      <c r="E5" s="23">
        <v>56.125</v>
      </c>
      <c r="F5" s="23">
        <v>56.125</v>
      </c>
      <c r="G5" s="20">
        <v>6.3E-2</v>
      </c>
      <c r="H5" s="33">
        <v>0.77865095216988278</v>
      </c>
      <c r="I5" s="11" t="s">
        <v>21</v>
      </c>
      <c r="J5" s="12">
        <v>36349</v>
      </c>
      <c r="K5" s="12">
        <v>38175.25</v>
      </c>
      <c r="L5" s="19">
        <v>0</v>
      </c>
      <c r="M5" s="3"/>
      <c r="N5" s="3"/>
      <c r="O5" s="3">
        <f>(K5-J5)/365.25</f>
        <v>5</v>
      </c>
      <c r="P5" s="3">
        <f>(LN(F5/E5)+(G5-L5+(H5^2)/2)*O5)/(H5*SQRT(O5))</f>
        <v>1.0514766275320422</v>
      </c>
      <c r="Q5" s="3">
        <f>(LN(F5/E5)+(G5-L5-(H5^2)/2)*O5)/(H5*SQRT(O5))</f>
        <v>-0.68963983226475312</v>
      </c>
      <c r="R5" s="3">
        <f>+NORMDIST($P5,0,1,1)</f>
        <v>0.85348010579404887</v>
      </c>
      <c r="S5" s="3">
        <f>+NORMDIST($Q5,0,1,1)</f>
        <v>0.24521028286818902</v>
      </c>
      <c r="T5" s="3">
        <f>+NORMDIST(ABS($P5),0,1,1)</f>
        <v>0.85348010579404887</v>
      </c>
      <c r="U5" s="3">
        <f>+NORMDIST(ABS($Q5),0,1,1)</f>
        <v>0.75478971713181098</v>
      </c>
      <c r="V5" s="14" t="s">
        <v>0</v>
      </c>
      <c r="W5" s="14" t="s">
        <v>0</v>
      </c>
      <c r="AA5" s="18"/>
      <c r="AC5" s="13" t="e">
        <f>IF(AI5="c",AF5*EXP(-AL5*AO5)*AR5-AE5*EXP(-AG5*AO5)*AS5,EXP(-AG5*AO5)*(1-AS5)*AE5-AF5*EXP(-AL5*AO5)*(1-AR5))</f>
        <v>#REF!</v>
      </c>
      <c r="AD5" s="17" t="e">
        <f>IF($AI5="c",EXP(-$AL5*$AO5)*$AR5,-EXP(-$AL5*$AO5)*(1-$AR5))</f>
        <v>#REF!</v>
      </c>
      <c r="AE5" s="15">
        <f>E5</f>
        <v>56.125</v>
      </c>
      <c r="AF5" s="15" t="e">
        <f>+#REF!</f>
        <v>#REF!</v>
      </c>
      <c r="AG5" s="10">
        <v>0.05</v>
      </c>
      <c r="AH5" s="10">
        <f>+H5</f>
        <v>0.77865095216988278</v>
      </c>
      <c r="AI5" s="11" t="str">
        <f>+I5</f>
        <v>p</v>
      </c>
      <c r="AJ5" s="12" t="e">
        <f>#REF!-1</f>
        <v>#REF!</v>
      </c>
      <c r="AK5" s="12">
        <f>+K5</f>
        <v>38175.25</v>
      </c>
      <c r="AL5" s="11">
        <f>+L5</f>
        <v>0</v>
      </c>
      <c r="AM5" s="3"/>
      <c r="AN5" s="3" t="e">
        <f>Z5*AD5</f>
        <v>#REF!</v>
      </c>
      <c r="AO5" s="3" t="e">
        <f>(AK5-AJ5)/365.25</f>
        <v>#REF!</v>
      </c>
      <c r="AP5" s="3" t="e">
        <f>(LN(AF5/AE5)+(AG5-AL5+(AH5^2)/2)*AO5)/(AH5*SQRT(AO5))</f>
        <v>#REF!</v>
      </c>
      <c r="AQ5" s="3" t="e">
        <f>(LN(AF5/AE5)+(AG5-AL5-(AH5^2)/2)*AO5)/(AH5*SQRT(AO5))</f>
        <v>#REF!</v>
      </c>
      <c r="AR5" s="3" t="e">
        <f>IF(AP5&gt;0,1-($X$2*(1/(1+$X$1*AP5))+$X$3*(1/(1+$X$1*AP5))^2+$X$4*(1/(1+$X$1*AP5))^3)*EXP(-0.5*AP5^2)/SQRT(2*PI()),1-AT5)</f>
        <v>#REF!</v>
      </c>
      <c r="AS5" s="3" t="e">
        <f>IF(AQ5&gt;0,1-($X$2*(1/(1+$X$1*AQ5))+$X$3*(1/(1+$X$1*AQ5))^2+$X$4*(1/(1+$X$1*AQ5))^3)*EXP(-0.5*AQ5^2)/SQRT(2*PI()),1-AU5)</f>
        <v>#REF!</v>
      </c>
      <c r="AT5" s="3" t="e">
        <f>1-($X$2*(1/(1+$X$1*ABS(AP5)))+$X$3*(1/(1+$X$1*ABS(AP5)))^2+$X$4*(1/(1+$X$1*(ABS(AP5))))^3)*EXP(-0.5*(AP5)^2)/SQRT(2*PI())</f>
        <v>#REF!</v>
      </c>
      <c r="AU5" s="3" t="e">
        <f>1-($X$2*(1/(1+$X$1*ABS(AQ5)))+$X$3*(1/(1+$X$1*ABS(AQ5)))^2+$X$4*(1/(1+$X$1*(ABS(AQ5))))^3)*EXP(-0.5*(AQ5)^2)/SQRT(2*PI())</f>
        <v>#REF!</v>
      </c>
    </row>
    <row r="6" spans="1:47" ht="15" customHeight="1" x14ac:dyDescent="0.25">
      <c r="B6" s="18"/>
      <c r="C6" s="13"/>
      <c r="D6" s="17"/>
      <c r="E6" s="23"/>
      <c r="F6" s="15"/>
      <c r="G6" s="10"/>
      <c r="H6" s="19"/>
      <c r="I6" s="11"/>
      <c r="J6" s="12"/>
      <c r="K6" s="12"/>
      <c r="L6" s="10"/>
      <c r="M6" s="3"/>
      <c r="N6" s="3"/>
      <c r="O6" s="3"/>
      <c r="P6" s="3"/>
      <c r="Q6" s="3"/>
      <c r="R6" s="3"/>
      <c r="S6" s="3"/>
      <c r="T6" s="3"/>
      <c r="U6" s="3"/>
      <c r="V6" s="14"/>
      <c r="W6" s="14"/>
      <c r="AA6" s="18"/>
      <c r="AC6" s="13"/>
      <c r="AD6" s="17"/>
      <c r="AE6" s="15"/>
      <c r="AF6" s="15"/>
      <c r="AG6" s="10"/>
      <c r="AH6" s="10"/>
      <c r="AI6" s="11"/>
      <c r="AJ6" s="12"/>
      <c r="AK6" s="12"/>
      <c r="AL6" s="11"/>
      <c r="AM6" s="3"/>
      <c r="AN6" s="3"/>
      <c r="AO6" s="3"/>
      <c r="AP6" s="3"/>
      <c r="AQ6" s="3"/>
      <c r="AR6" s="3"/>
      <c r="AS6" s="3"/>
      <c r="AT6" s="3"/>
      <c r="AU6" s="3"/>
    </row>
  </sheetData>
  <printOptions gridLines="1"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native_002%2F3.331948.HURTZVP1L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2023-09-18T19:16:04Z</dcterms:created>
  <dcterms:modified xsi:type="dcterms:W3CDTF">2023-09-18T19:16:04Z</dcterms:modified>
</cp:coreProperties>
</file>