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DB587C-38BC-4867-9B5F-C73AE2EF2656}" xr6:coauthVersionLast="47" xr6:coauthVersionMax="47" xr10:uidLastSave="{00000000-0000-0000-0000-000000000000}"/>
  <bookViews>
    <workbookView xWindow="-120" yWindow="-120" windowWidth="38640" windowHeight="15720" activeTab="4"/>
  </bookViews>
  <sheets>
    <sheet name="Raptor I Collar" sheetId="3" r:id="rId1"/>
    <sheet name="Raptor II Collar" sheetId="1" r:id="rId2"/>
    <sheet name="Hypothetical Collars" sheetId="4" r:id="rId3"/>
    <sheet name="Sheet2" sheetId="2" r:id="rId4"/>
    <sheet name="Put Valuations" sheetId="5" r:id="rId5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E9" i="4"/>
  <c r="H9" i="4"/>
  <c r="K9" i="4"/>
  <c r="N9" i="4"/>
  <c r="B18" i="4"/>
  <c r="E18" i="4"/>
  <c r="H18" i="4"/>
  <c r="K18" i="4"/>
  <c r="N18" i="4"/>
  <c r="B19" i="4"/>
  <c r="E19" i="4"/>
  <c r="H19" i="4"/>
  <c r="K19" i="4"/>
  <c r="N19" i="4"/>
  <c r="B21" i="4"/>
  <c r="E21" i="4"/>
  <c r="H21" i="4"/>
  <c r="K21" i="4"/>
  <c r="N21" i="4"/>
  <c r="N23" i="4"/>
  <c r="B32" i="4"/>
  <c r="E32" i="4"/>
  <c r="H32" i="4"/>
  <c r="K32" i="4"/>
  <c r="N32" i="4"/>
  <c r="B41" i="4"/>
  <c r="E41" i="4"/>
  <c r="H41" i="4"/>
  <c r="K41" i="4"/>
  <c r="N41" i="4"/>
  <c r="B42" i="4"/>
  <c r="E42" i="4"/>
  <c r="H42" i="4"/>
  <c r="K42" i="4"/>
  <c r="N42" i="4"/>
  <c r="B44" i="4"/>
  <c r="E44" i="4"/>
  <c r="H44" i="4"/>
  <c r="K44" i="4"/>
  <c r="N44" i="4"/>
  <c r="N46" i="4"/>
  <c r="Z5" i="5"/>
  <c r="AA5" i="5"/>
  <c r="AD5" i="5"/>
  <c r="AE5" i="5"/>
  <c r="R6" i="5"/>
  <c r="Z6" i="5"/>
  <c r="AA6" i="5"/>
  <c r="AD6" i="5"/>
  <c r="AE6" i="5"/>
  <c r="Z7" i="5"/>
  <c r="AA7" i="5"/>
  <c r="AD7" i="5"/>
  <c r="AE7" i="5"/>
  <c r="Z8" i="5"/>
  <c r="AA8" i="5"/>
  <c r="AD8" i="5"/>
  <c r="AE8" i="5"/>
  <c r="B9" i="5"/>
  <c r="E9" i="5"/>
  <c r="H9" i="5"/>
  <c r="K9" i="5"/>
  <c r="Z9" i="5"/>
  <c r="AA9" i="5"/>
  <c r="AD9" i="5"/>
  <c r="AE9" i="5"/>
  <c r="Z10" i="5"/>
  <c r="AA10" i="5"/>
  <c r="AD10" i="5"/>
  <c r="AE10" i="5"/>
  <c r="Z11" i="5"/>
  <c r="AA11" i="5"/>
  <c r="AD11" i="5"/>
  <c r="AE11" i="5"/>
  <c r="Z12" i="5"/>
  <c r="AA12" i="5"/>
  <c r="AD12" i="5"/>
  <c r="AE12" i="5"/>
  <c r="S13" i="5"/>
  <c r="Z13" i="5"/>
  <c r="AA13" i="5"/>
  <c r="AD13" i="5"/>
  <c r="AE13" i="5"/>
  <c r="Z14" i="5"/>
  <c r="AA14" i="5"/>
  <c r="AD14" i="5"/>
  <c r="AE14" i="5"/>
  <c r="Z15" i="5"/>
  <c r="AA15" i="5"/>
  <c r="AD15" i="5"/>
  <c r="AE15" i="5"/>
  <c r="Z16" i="5"/>
  <c r="AA16" i="5"/>
  <c r="AD16" i="5"/>
  <c r="AE16" i="5"/>
  <c r="Z17" i="5"/>
  <c r="AA17" i="5"/>
  <c r="AD17" i="5"/>
  <c r="AE17" i="5"/>
  <c r="B18" i="5"/>
  <c r="E18" i="5"/>
  <c r="H18" i="5"/>
  <c r="K18" i="5"/>
  <c r="Z18" i="5"/>
  <c r="AA18" i="5"/>
  <c r="AD18" i="5"/>
  <c r="AE18" i="5"/>
  <c r="R19" i="5"/>
  <c r="Z19" i="5"/>
  <c r="AA19" i="5"/>
  <c r="AD19" i="5"/>
  <c r="AE19" i="5"/>
  <c r="B20" i="5"/>
  <c r="E20" i="5"/>
  <c r="H20" i="5"/>
  <c r="K20" i="5"/>
  <c r="R20" i="5"/>
  <c r="Z20" i="5"/>
  <c r="AA20" i="5"/>
  <c r="AD20" i="5"/>
  <c r="AE20" i="5"/>
  <c r="Z21" i="5"/>
  <c r="AA21" i="5"/>
  <c r="AD21" i="5"/>
  <c r="AE21" i="5"/>
  <c r="B22" i="5"/>
  <c r="E22" i="5"/>
  <c r="H22" i="5"/>
  <c r="K22" i="5"/>
  <c r="P22" i="5"/>
  <c r="R22" i="5"/>
  <c r="Z22" i="5"/>
  <c r="AA22" i="5"/>
  <c r="AD22" i="5"/>
  <c r="AE22" i="5"/>
  <c r="P23" i="5"/>
  <c r="R23" i="5"/>
  <c r="Z23" i="5"/>
  <c r="AA23" i="5"/>
  <c r="AD23" i="5"/>
  <c r="AE23" i="5"/>
  <c r="R24" i="5"/>
  <c r="Z24" i="5"/>
  <c r="AA24" i="5"/>
  <c r="AD24" i="5"/>
  <c r="AE24" i="5"/>
  <c r="Z25" i="5"/>
  <c r="AA25" i="5"/>
  <c r="AD25" i="5"/>
  <c r="AE25" i="5"/>
  <c r="Z26" i="5"/>
  <c r="AA26" i="5"/>
  <c r="AD26" i="5"/>
  <c r="AE26" i="5"/>
  <c r="Z27" i="5"/>
  <c r="AA27" i="5"/>
  <c r="AD27" i="5"/>
  <c r="AE27" i="5"/>
  <c r="Z28" i="5"/>
  <c r="AA28" i="5"/>
  <c r="AD28" i="5"/>
  <c r="AE28" i="5"/>
  <c r="Z29" i="5"/>
  <c r="AA29" i="5"/>
  <c r="AD29" i="5"/>
  <c r="AE29" i="5"/>
  <c r="Z30" i="5"/>
  <c r="AA30" i="5"/>
  <c r="AD30" i="5"/>
  <c r="AE30" i="5"/>
  <c r="B31" i="5"/>
  <c r="E31" i="5"/>
  <c r="H31" i="5"/>
  <c r="K31" i="5"/>
  <c r="Z31" i="5"/>
  <c r="AA31" i="5"/>
  <c r="AD31" i="5"/>
  <c r="AE31" i="5"/>
  <c r="Z32" i="5"/>
  <c r="AA32" i="5"/>
  <c r="AD32" i="5"/>
  <c r="AE32" i="5"/>
  <c r="Z33" i="5"/>
  <c r="AA33" i="5"/>
  <c r="AD33" i="5"/>
  <c r="AE33" i="5"/>
  <c r="Z34" i="5"/>
  <c r="AA34" i="5"/>
  <c r="AD34" i="5"/>
  <c r="AE34" i="5"/>
  <c r="Z35" i="5"/>
  <c r="AA35" i="5"/>
  <c r="AD35" i="5"/>
  <c r="AE35" i="5"/>
  <c r="Z36" i="5"/>
  <c r="AA36" i="5"/>
  <c r="AD36" i="5"/>
  <c r="AE36" i="5"/>
  <c r="Z37" i="5"/>
  <c r="AA37" i="5"/>
  <c r="AD37" i="5"/>
  <c r="AE37" i="5"/>
  <c r="Z38" i="5"/>
  <c r="AA38" i="5"/>
  <c r="AD38" i="5"/>
  <c r="AE38" i="5"/>
  <c r="Z39" i="5"/>
  <c r="AA39" i="5"/>
  <c r="AD39" i="5"/>
  <c r="AE39" i="5"/>
  <c r="B40" i="5"/>
  <c r="E40" i="5"/>
  <c r="H40" i="5"/>
  <c r="K40" i="5"/>
  <c r="Z40" i="5"/>
  <c r="AA40" i="5"/>
  <c r="AD40" i="5"/>
  <c r="AE40" i="5"/>
  <c r="Z41" i="5"/>
  <c r="AA41" i="5"/>
  <c r="AD41" i="5"/>
  <c r="AE41" i="5"/>
  <c r="B42" i="5"/>
  <c r="E42" i="5"/>
  <c r="H42" i="5"/>
  <c r="K42" i="5"/>
  <c r="Z42" i="5"/>
  <c r="AA42" i="5"/>
  <c r="AD42" i="5"/>
  <c r="AE42" i="5"/>
  <c r="Z43" i="5"/>
  <c r="AA43" i="5"/>
  <c r="AD43" i="5"/>
  <c r="AE43" i="5"/>
  <c r="B44" i="5"/>
  <c r="E44" i="5"/>
  <c r="H44" i="5"/>
  <c r="K44" i="5"/>
  <c r="Z44" i="5"/>
  <c r="AA44" i="5"/>
  <c r="AD44" i="5"/>
  <c r="AE44" i="5"/>
  <c r="Z45" i="5"/>
  <c r="AA45" i="5"/>
  <c r="AD45" i="5"/>
  <c r="AE45" i="5"/>
  <c r="Z46" i="5"/>
  <c r="AA46" i="5"/>
  <c r="AD46" i="5"/>
  <c r="AE46" i="5"/>
  <c r="Z47" i="5"/>
  <c r="AA47" i="5"/>
  <c r="AD47" i="5"/>
  <c r="AE47" i="5"/>
  <c r="Z48" i="5"/>
  <c r="AA48" i="5"/>
  <c r="AD48" i="5"/>
  <c r="AE48" i="5"/>
  <c r="Z49" i="5"/>
  <c r="AA49" i="5"/>
  <c r="AD49" i="5"/>
  <c r="AE49" i="5"/>
  <c r="Z50" i="5"/>
  <c r="AA50" i="5"/>
  <c r="AD50" i="5"/>
  <c r="AE50" i="5"/>
  <c r="Z51" i="5"/>
  <c r="AA51" i="5"/>
  <c r="AD51" i="5"/>
  <c r="AE51" i="5"/>
  <c r="Z52" i="5"/>
  <c r="AA52" i="5"/>
  <c r="AD52" i="5"/>
  <c r="AE52" i="5"/>
  <c r="Z53" i="5"/>
  <c r="AA53" i="5"/>
  <c r="AD53" i="5"/>
  <c r="AE53" i="5"/>
  <c r="R54" i="5"/>
  <c r="Z54" i="5"/>
  <c r="AA54" i="5"/>
  <c r="AD54" i="5"/>
  <c r="AE54" i="5"/>
  <c r="R55" i="5"/>
  <c r="Z55" i="5"/>
  <c r="AA55" i="5"/>
  <c r="AD55" i="5"/>
  <c r="AE55" i="5"/>
  <c r="Z56" i="5"/>
  <c r="AA56" i="5"/>
  <c r="AD56" i="5"/>
  <c r="AE56" i="5"/>
  <c r="P57" i="5"/>
  <c r="R57" i="5"/>
  <c r="Z57" i="5"/>
  <c r="AA57" i="5"/>
  <c r="AD57" i="5"/>
  <c r="AE57" i="5"/>
  <c r="P58" i="5"/>
  <c r="R58" i="5"/>
  <c r="Z58" i="5"/>
  <c r="AA58" i="5"/>
  <c r="AD58" i="5"/>
  <c r="AE58" i="5"/>
  <c r="R59" i="5"/>
  <c r="Z59" i="5"/>
  <c r="AA59" i="5"/>
  <c r="AD59" i="5"/>
  <c r="AE59" i="5"/>
  <c r="Z60" i="5"/>
  <c r="AA60" i="5"/>
  <c r="AD60" i="5"/>
  <c r="AE60" i="5"/>
  <c r="C6" i="3"/>
  <c r="C14" i="3"/>
  <c r="C15" i="3"/>
  <c r="C17" i="3"/>
  <c r="C6" i="1"/>
  <c r="C14" i="1"/>
  <c r="C15" i="1"/>
  <c r="C17" i="1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</calcChain>
</file>

<file path=xl/sharedStrings.xml><?xml version="1.0" encoding="utf-8"?>
<sst xmlns="http://schemas.openxmlformats.org/spreadsheetml/2006/main" count="324" uniqueCount="60">
  <si>
    <t>Val Date</t>
  </si>
  <si>
    <t>Underlying</t>
  </si>
  <si>
    <t>IntRate</t>
  </si>
  <si>
    <t>Vol</t>
  </si>
  <si>
    <t>Put Strike</t>
  </si>
  <si>
    <t>Call Strike</t>
  </si>
  <si>
    <t>Put Price</t>
  </si>
  <si>
    <t>Call Price</t>
  </si>
  <si>
    <t>Maturity (yrs)</t>
  </si>
  <si>
    <t>(3 yr US Treasuries - Bloomberg)</t>
  </si>
  <si>
    <t>Price</t>
  </si>
  <si>
    <t>Strike</t>
  </si>
  <si>
    <t>IR</t>
  </si>
  <si>
    <t>Yield</t>
  </si>
  <si>
    <t>Exp</t>
  </si>
  <si>
    <t>Type</t>
  </si>
  <si>
    <t>Costless Collar for ENE</t>
  </si>
  <si>
    <t>Exp Date</t>
  </si>
  <si>
    <t>Value(Raptor)</t>
  </si>
  <si>
    <t>Notional</t>
  </si>
  <si>
    <t>Raptor 1</t>
  </si>
  <si>
    <t>Raptor 2</t>
  </si>
  <si>
    <t>Raptor 4</t>
  </si>
  <si>
    <t>TOTAL VALUE</t>
  </si>
  <si>
    <t>Costless Valuation Methodology</t>
  </si>
  <si>
    <t>Collar Derivatives on Enron Common Stock</t>
  </si>
  <si>
    <t>Existing Call Strike Methodology</t>
  </si>
  <si>
    <t>Value as a %</t>
  </si>
  <si>
    <t>American Put Option Valuations</t>
  </si>
  <si>
    <t>@ $35/sh.</t>
  </si>
  <si>
    <t>Jedi Shares - R 2</t>
  </si>
  <si>
    <t>Jedi Shares - R4</t>
  </si>
  <si>
    <t>UBS Shares - R1</t>
  </si>
  <si>
    <t>Peregrine Forwards - R1</t>
  </si>
  <si>
    <t>Peregrine Forwards - R2</t>
  </si>
  <si>
    <t>Peregrine Forwards - R4</t>
  </si>
  <si>
    <t>Shortfall Forwards - R2</t>
  </si>
  <si>
    <t>Shortfall Forwards - R4</t>
  </si>
  <si>
    <t>Original Discount - 35%</t>
  </si>
  <si>
    <t>Original Discount - 23%</t>
  </si>
  <si>
    <t>Value</t>
  </si>
  <si>
    <t>Original Discount - 70%</t>
  </si>
  <si>
    <t>Assumptions:</t>
  </si>
  <si>
    <t>If share price &lt; $50 Shortfalll is restricted @ MAX Shares</t>
  </si>
  <si>
    <t>If share price &gt; $76 Peregrine is restricted @ MAX Shares</t>
  </si>
  <si>
    <t>If share price &gt;= $50 and &lt;= $76 Peregrine and Shortfall are restricted @ MAX shares</t>
  </si>
  <si>
    <t>times a proportional factor of (S-50)/(76-50) and 1-(S-50)/(76-50) respectively.</t>
  </si>
  <si>
    <t>Shortfall Restriction</t>
  </si>
  <si>
    <t>Strike 1</t>
  </si>
  <si>
    <t>Strike2</t>
  </si>
  <si>
    <t>Shares</t>
  </si>
  <si>
    <t># of Shares</t>
  </si>
  <si>
    <t>Restriction Value per share</t>
  </si>
  <si>
    <t>Peregrine Restriction</t>
  </si>
  <si>
    <t>Full Restriction Value</t>
  </si>
  <si>
    <t>Peregrine Restriction:</t>
  </si>
  <si>
    <t>Restriction Valuation</t>
  </si>
  <si>
    <t>Total</t>
  </si>
  <si>
    <t xml:space="preserve">Restriction on Combined Position - Peregrine and Shortfall </t>
  </si>
  <si>
    <t>Model Inputs: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</si>
</sst>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7" formatCode="&quot;$&quot;#,##0"/>
    <numFmt numFmtId="169" formatCode="_(* #,##0_);_(* \(#,##0\);_(* &quot;-&quot;??_);_(@_)"/>
    <numFmt numFmtId="172" formatCode="_(&quot;$&quot;* #,##0.0_);_(&quot;$&quot;* \(#,##0.0\);_(&quot;$&quot;* &quot;-&quot;??_);_(@_)"/>
    <numFmt numFmtId="17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167" fontId="0" fillId="0" borderId="0" xfId="0" applyNumberFormat="1" applyAlignment="1">
      <alignment horizontal="center"/>
    </xf>
    <xf numFmtId="43" fontId="1" fillId="0" borderId="0" xfId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/>
    <xf numFmtId="169" fontId="1" fillId="0" borderId="0" xfId="1" applyNumberFormat="1" applyAlignment="1">
      <alignment horizontal="center"/>
    </xf>
    <xf numFmtId="0" fontId="2" fillId="0" borderId="0" xfId="0" applyFont="1"/>
    <xf numFmtId="10" fontId="0" fillId="0" borderId="0" xfId="3" applyNumberFormat="1" applyFont="1" applyAlignment="1">
      <alignment horizontal="center"/>
    </xf>
    <xf numFmtId="0" fontId="2" fillId="0" borderId="0" xfId="0" quotePrefix="1" applyFont="1" applyFill="1"/>
    <xf numFmtId="3" fontId="0" fillId="0" borderId="0" xfId="0" applyNumberFormat="1" applyAlignment="1">
      <alignment horizontal="center"/>
    </xf>
    <xf numFmtId="44" fontId="0" fillId="0" borderId="0" xfId="2" applyFont="1"/>
    <xf numFmtId="43" fontId="0" fillId="0" borderId="0" xfId="0" applyNumberFormat="1"/>
    <xf numFmtId="3" fontId="0" fillId="0" borderId="0" xfId="0" applyNumberFormat="1"/>
    <xf numFmtId="44" fontId="3" fillId="0" borderId="0" xfId="2" applyFont="1"/>
    <xf numFmtId="172" fontId="3" fillId="0" borderId="0" xfId="2" applyNumberFormat="1" applyFont="1"/>
    <xf numFmtId="164" fontId="0" fillId="0" borderId="0" xfId="0" applyNumberFormat="1"/>
    <xf numFmtId="175" fontId="0" fillId="0" borderId="0" xfId="2" applyNumberFormat="1" applyFont="1"/>
    <xf numFmtId="37" fontId="0" fillId="0" borderId="0" xfId="0" applyNumberFormat="1"/>
    <xf numFmtId="175" fontId="0" fillId="0" borderId="4" xfId="2" applyNumberFormat="1" applyFont="1" applyBorder="1"/>
    <xf numFmtId="175" fontId="0" fillId="0" borderId="0" xfId="0" applyNumberFormat="1"/>
    <xf numFmtId="43" fontId="0" fillId="0" borderId="4" xfId="2" applyNumberFormat="1" applyFont="1" applyBorder="1"/>
    <xf numFmtId="43" fontId="0" fillId="0" borderId="0" xfId="2" applyNumberFormat="1" applyFont="1" applyBorder="1"/>
    <xf numFmtId="175" fontId="0" fillId="0" borderId="0" xfId="0" applyNumberFormat="1" applyBorder="1"/>
    <xf numFmtId="175" fontId="4" fillId="0" borderId="0" xfId="0" applyNumberFormat="1" applyFont="1"/>
    <xf numFmtId="3" fontId="2" fillId="0" borderId="0" xfId="0" applyNumberFormat="1" applyFont="1" applyFill="1"/>
    <xf numFmtId="3" fontId="5" fillId="3" borderId="0" xfId="0" applyNumberFormat="1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Peregrine</a:t>
            </a:r>
          </a:p>
        </c:rich>
      </c:tx>
      <c:layout>
        <c:manualLayout>
          <c:xMode val="edge"/>
          <c:yMode val="edge"/>
          <c:x val="0.43014161700170556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31059923731"/>
          <c:y val="0.17441880271030469"/>
          <c:w val="0.72213556138972468"/>
          <c:h val="0.68837287469666908"/>
        </c:manualLayout>
      </c:layout>
      <c:lineChart>
        <c:grouping val="stacked"/>
        <c:varyColors val="0"/>
        <c:ser>
          <c:idx val="2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'Put Valuations'!$Y$5:$Y$60</c:f>
              <c:numCache>
                <c:formatCode>_("$"* #,##0.00_);_("$"* \(#,##0.00\);_("$"* "-"??_);_(@_)</c:formatCode>
                <c:ptCount val="5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</c:numCache>
            </c:numRef>
          </c:cat>
          <c:val>
            <c:numRef>
              <c:f>'Put Valuations'!$AA$5:$AA$60</c:f>
              <c:numCache>
                <c:formatCode>_("$"* #,##0_);_("$"* \(#,##0\);_("$"* "-"??_);_(@_)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4329147.3380878419</c:v>
                </c:pt>
                <c:pt idx="17">
                  <c:v>8658294.6761756837</c:v>
                </c:pt>
                <c:pt idx="18">
                  <c:v>12987442.014263524</c:v>
                </c:pt>
                <c:pt idx="19">
                  <c:v>17316589.352351367</c:v>
                </c:pt>
                <c:pt idx="20">
                  <c:v>21645736.690439209</c:v>
                </c:pt>
                <c:pt idx="21">
                  <c:v>25974884.028527047</c:v>
                </c:pt>
                <c:pt idx="22">
                  <c:v>30304031.366614893</c:v>
                </c:pt>
                <c:pt idx="23">
                  <c:v>34633178.704702735</c:v>
                </c:pt>
                <c:pt idx="24">
                  <c:v>38962326.042790577</c:v>
                </c:pt>
                <c:pt idx="25">
                  <c:v>43291473.380878419</c:v>
                </c:pt>
                <c:pt idx="26">
                  <c:v>47620620.718966253</c:v>
                </c:pt>
                <c:pt idx="27">
                  <c:v>51949768.057054095</c:v>
                </c:pt>
                <c:pt idx="28">
                  <c:v>56278915.395141937</c:v>
                </c:pt>
                <c:pt idx="29">
                  <c:v>60608062.733229786</c:v>
                </c:pt>
                <c:pt idx="30">
                  <c:v>64937210.071317621</c:v>
                </c:pt>
                <c:pt idx="31">
                  <c:v>69266357.40940547</c:v>
                </c:pt>
                <c:pt idx="32">
                  <c:v>73595504.747493297</c:v>
                </c:pt>
                <c:pt idx="33">
                  <c:v>77924652.085581154</c:v>
                </c:pt>
                <c:pt idx="34">
                  <c:v>82253799.423668981</c:v>
                </c:pt>
                <c:pt idx="35">
                  <c:v>86582946.761756837</c:v>
                </c:pt>
                <c:pt idx="36">
                  <c:v>90912094.099844664</c:v>
                </c:pt>
                <c:pt idx="37">
                  <c:v>95241241.437932506</c:v>
                </c:pt>
                <c:pt idx="38">
                  <c:v>99570388.776020348</c:v>
                </c:pt>
                <c:pt idx="39">
                  <c:v>103899536.11410819</c:v>
                </c:pt>
                <c:pt idx="40">
                  <c:v>108228683.45219603</c:v>
                </c:pt>
                <c:pt idx="41">
                  <c:v>112557830.79028387</c:v>
                </c:pt>
                <c:pt idx="42">
                  <c:v>112557830.79028387</c:v>
                </c:pt>
                <c:pt idx="43">
                  <c:v>112557830.79028387</c:v>
                </c:pt>
                <c:pt idx="44">
                  <c:v>112557830.79028387</c:v>
                </c:pt>
                <c:pt idx="45">
                  <c:v>112557830.79028387</c:v>
                </c:pt>
                <c:pt idx="46">
                  <c:v>112557830.79028387</c:v>
                </c:pt>
                <c:pt idx="47">
                  <c:v>112557830.79028387</c:v>
                </c:pt>
                <c:pt idx="48">
                  <c:v>112557830.79028387</c:v>
                </c:pt>
                <c:pt idx="49">
                  <c:v>112557830.79028387</c:v>
                </c:pt>
                <c:pt idx="50">
                  <c:v>112557830.79028387</c:v>
                </c:pt>
                <c:pt idx="51">
                  <c:v>112557830.79028387</c:v>
                </c:pt>
                <c:pt idx="52">
                  <c:v>112557830.79028387</c:v>
                </c:pt>
                <c:pt idx="53">
                  <c:v>112557830.79028387</c:v>
                </c:pt>
                <c:pt idx="54">
                  <c:v>112557830.79028387</c:v>
                </c:pt>
                <c:pt idx="55">
                  <c:v>112557830.79028387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3-43DF-8AB0-255EFC43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806080"/>
        <c:axId val="1"/>
      </c:lineChart>
      <c:catAx>
        <c:axId val="8608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Share Price</a:t>
                </a:r>
              </a:p>
            </c:rich>
          </c:tx>
          <c:layout>
            <c:manualLayout>
              <c:xMode val="edge"/>
              <c:yMode val="edge"/>
              <c:x val="0.48037713431577334"/>
              <c:y val="0.923256862346546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Restriction</a:t>
                </a:r>
              </a:p>
            </c:rich>
          </c:tx>
          <c:layout>
            <c:manualLayout>
              <c:xMode val="edge"/>
              <c:yMode val="edge"/>
              <c:x val="7.849299580323094E-3"/>
              <c:y val="0.4302330466854181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0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Shortfall</a:t>
            </a:r>
          </a:p>
        </c:rich>
      </c:tx>
      <c:layout>
        <c:manualLayout>
          <c:xMode val="edge"/>
          <c:yMode val="edge"/>
          <c:x val="0.43672905323027167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76664943615"/>
          <c:y val="0.17209321867416727"/>
          <c:w val="0.7253097350467409"/>
          <c:h val="0.69069845873280655"/>
        </c:manualLayout>
      </c:layout>
      <c:lineChart>
        <c:grouping val="stacked"/>
        <c:varyColors val="0"/>
        <c:ser>
          <c:idx val="2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'Put Valuations'!$AC$5:$AC$60</c:f>
              <c:numCache>
                <c:formatCode>_("$"* #,##0.00_);_("$"* \(#,##0.00\);_("$"* "-"??_);_(@_)</c:formatCode>
                <c:ptCount val="5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</c:numCache>
            </c:numRef>
          </c:cat>
          <c:val>
            <c:numRef>
              <c:f>'Put Valuations'!$AE$5:$AE$60</c:f>
              <c:numCache>
                <c:formatCode>_("$"* #,##0_);_("$"* \(#,##0\);_("$"* "-"??_);_(@_)</c:formatCode>
                <c:ptCount val="56"/>
                <c:pt idx="0">
                  <c:v>112557830.79028387</c:v>
                </c:pt>
                <c:pt idx="1">
                  <c:v>112557830.79028387</c:v>
                </c:pt>
                <c:pt idx="2">
                  <c:v>112557830.79028387</c:v>
                </c:pt>
                <c:pt idx="3">
                  <c:v>112557830.79028387</c:v>
                </c:pt>
                <c:pt idx="4">
                  <c:v>112557830.79028387</c:v>
                </c:pt>
                <c:pt idx="5">
                  <c:v>112557830.79028387</c:v>
                </c:pt>
                <c:pt idx="6">
                  <c:v>112557830.79028387</c:v>
                </c:pt>
                <c:pt idx="7">
                  <c:v>112557830.79028387</c:v>
                </c:pt>
                <c:pt idx="8">
                  <c:v>112557830.79028387</c:v>
                </c:pt>
                <c:pt idx="9">
                  <c:v>112557830.79028387</c:v>
                </c:pt>
                <c:pt idx="10">
                  <c:v>112557830.79028387</c:v>
                </c:pt>
                <c:pt idx="11">
                  <c:v>112557830.79028387</c:v>
                </c:pt>
                <c:pt idx="12">
                  <c:v>112557830.79028387</c:v>
                </c:pt>
                <c:pt idx="13">
                  <c:v>112557830.79028387</c:v>
                </c:pt>
                <c:pt idx="14">
                  <c:v>112557830.79028387</c:v>
                </c:pt>
                <c:pt idx="15">
                  <c:v>112557830.79028387</c:v>
                </c:pt>
                <c:pt idx="16">
                  <c:v>108228683.45219603</c:v>
                </c:pt>
                <c:pt idx="17">
                  <c:v>103899536.11410819</c:v>
                </c:pt>
                <c:pt idx="18">
                  <c:v>99570388.776020348</c:v>
                </c:pt>
                <c:pt idx="19">
                  <c:v>95241241.437932506</c:v>
                </c:pt>
                <c:pt idx="20">
                  <c:v>90912094.099844664</c:v>
                </c:pt>
                <c:pt idx="21">
                  <c:v>86582946.761756837</c:v>
                </c:pt>
                <c:pt idx="22">
                  <c:v>82253799.423668981</c:v>
                </c:pt>
                <c:pt idx="23">
                  <c:v>77924652.085581154</c:v>
                </c:pt>
                <c:pt idx="24">
                  <c:v>73595504.747493297</c:v>
                </c:pt>
                <c:pt idx="25">
                  <c:v>69266357.40940547</c:v>
                </c:pt>
                <c:pt idx="26">
                  <c:v>64937210.071317621</c:v>
                </c:pt>
                <c:pt idx="27">
                  <c:v>60608062.733229786</c:v>
                </c:pt>
                <c:pt idx="28">
                  <c:v>56278915.395141937</c:v>
                </c:pt>
                <c:pt idx="29">
                  <c:v>51949768.057054095</c:v>
                </c:pt>
                <c:pt idx="30">
                  <c:v>47620620.718966253</c:v>
                </c:pt>
                <c:pt idx="31">
                  <c:v>43291473.380878419</c:v>
                </c:pt>
                <c:pt idx="32">
                  <c:v>38962326.042790577</c:v>
                </c:pt>
                <c:pt idx="33">
                  <c:v>34633178.704702735</c:v>
                </c:pt>
                <c:pt idx="34">
                  <c:v>30304031.366614893</c:v>
                </c:pt>
                <c:pt idx="35">
                  <c:v>25974884.028527047</c:v>
                </c:pt>
                <c:pt idx="36">
                  <c:v>21645736.690439209</c:v>
                </c:pt>
                <c:pt idx="37">
                  <c:v>17316589.352351367</c:v>
                </c:pt>
                <c:pt idx="38">
                  <c:v>12987442.014263524</c:v>
                </c:pt>
                <c:pt idx="39">
                  <c:v>8658294.6761756837</c:v>
                </c:pt>
                <c:pt idx="40">
                  <c:v>4329147.3380878419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4064-B116-5D5FC746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806560"/>
        <c:axId val="1"/>
      </c:lineChart>
      <c:catAx>
        <c:axId val="8608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Share Price</a:t>
                </a:r>
              </a:p>
            </c:rich>
          </c:tx>
          <c:layout>
            <c:manualLayout>
              <c:xMode val="edge"/>
              <c:yMode val="edge"/>
              <c:x val="0.4799389948926307"/>
              <c:y val="0.923256862346546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Restriction</a:t>
                </a:r>
              </a:p>
            </c:rich>
          </c:tx>
          <c:layout>
            <c:manualLayout>
              <c:xMode val="edge"/>
              <c:yMode val="edge"/>
              <c:x val="7.7160610111355419E-3"/>
              <c:y val="0.4279074626492808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0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25</xdr:row>
      <xdr:rowOff>47625</xdr:rowOff>
    </xdr:from>
    <xdr:to>
      <xdr:col>22</xdr:col>
      <xdr:colOff>400050</xdr:colOff>
      <xdr:row>50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648735B-47ED-346C-1FB0-A2B9E43D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60</xdr:row>
      <xdr:rowOff>19050</xdr:rowOff>
    </xdr:from>
    <xdr:to>
      <xdr:col>22</xdr:col>
      <xdr:colOff>504825</xdr:colOff>
      <xdr:row>85</xdr:row>
      <xdr:rowOff>66675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3FAA7FC-0C6E-78AB-2A6F-5B2E73AC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C14" sqref="C14"/>
    </sheetView>
  </sheetViews>
  <sheetFormatPr defaultRowHeight="12.75" x14ac:dyDescent="0.2"/>
  <cols>
    <col min="2" max="2" width="12" customWidth="1"/>
    <col min="3" max="3" width="12.85546875" bestFit="1" customWidth="1"/>
  </cols>
  <sheetData>
    <row r="1" spans="2:7" x14ac:dyDescent="0.2">
      <c r="B1" s="5" t="s">
        <v>16</v>
      </c>
      <c r="C1" s="5"/>
    </row>
    <row r="3" spans="2:7" x14ac:dyDescent="0.2">
      <c r="B3" t="s">
        <v>19</v>
      </c>
      <c r="C3" s="10">
        <v>7615930</v>
      </c>
    </row>
    <row r="4" spans="2:7" x14ac:dyDescent="0.2">
      <c r="B4" t="s">
        <v>0</v>
      </c>
      <c r="C4" s="13">
        <v>36889</v>
      </c>
    </row>
    <row r="5" spans="2:7" x14ac:dyDescent="0.2">
      <c r="B5" t="s">
        <v>17</v>
      </c>
      <c r="C5" s="4">
        <v>37834</v>
      </c>
    </row>
    <row r="6" spans="2:7" x14ac:dyDescent="0.2">
      <c r="B6" t="s">
        <v>8</v>
      </c>
      <c r="C6" s="7">
        <f>(C5-C4)/365.25</f>
        <v>2.5872689938398357</v>
      </c>
    </row>
    <row r="7" spans="2:7" x14ac:dyDescent="0.2">
      <c r="B7" t="s">
        <v>1</v>
      </c>
      <c r="C7" s="14">
        <v>83.12</v>
      </c>
    </row>
    <row r="8" spans="2:7" x14ac:dyDescent="0.2">
      <c r="B8" t="s">
        <v>2</v>
      </c>
      <c r="C8" s="14">
        <v>5.1270000000000003E-2</v>
      </c>
      <c r="D8" t="s">
        <v>9</v>
      </c>
    </row>
    <row r="9" spans="2:7" x14ac:dyDescent="0.2">
      <c r="B9" t="s">
        <v>3</v>
      </c>
      <c r="C9" s="1">
        <v>0.4</v>
      </c>
      <c r="D9" s="6"/>
      <c r="E9" s="1"/>
      <c r="F9" s="1"/>
      <c r="G9" s="6"/>
    </row>
    <row r="11" spans="2:7" x14ac:dyDescent="0.2">
      <c r="B11" t="s">
        <v>4</v>
      </c>
      <c r="C11" s="1">
        <v>81</v>
      </c>
      <c r="D11" s="1"/>
      <c r="E11" s="1"/>
    </row>
    <row r="12" spans="2:7" x14ac:dyDescent="0.2">
      <c r="B12" t="s">
        <v>5</v>
      </c>
      <c r="C12" s="11">
        <v>116.1172</v>
      </c>
      <c r="D12" s="12"/>
      <c r="E12" s="11"/>
      <c r="F12" s="11"/>
      <c r="G12" s="11"/>
    </row>
    <row r="13" spans="2:7" x14ac:dyDescent="0.2">
      <c r="C13" s="1"/>
      <c r="D13" s="1"/>
      <c r="E13" s="1"/>
      <c r="F13" s="1"/>
    </row>
    <row r="14" spans="2:7" x14ac:dyDescent="0.2">
      <c r="B14" t="s">
        <v>6</v>
      </c>
      <c r="C14" s="2">
        <f>_xll.EURO($C$7,$C$11,$C$8,0,C$9,$C$6*365.25,0,0)</f>
        <v>13.90991611103891</v>
      </c>
      <c r="D14" s="2"/>
      <c r="E14" s="2"/>
      <c r="F14" s="2"/>
      <c r="G14" s="2"/>
    </row>
    <row r="15" spans="2:7" x14ac:dyDescent="0.2">
      <c r="B15" t="s">
        <v>7</v>
      </c>
      <c r="C15" s="2">
        <f>_xll.EURO($C$7,C$12,$C$8,0,C$9,$C$6*365.25,1,0)</f>
        <v>15.122546862934456</v>
      </c>
      <c r="D15" s="2"/>
      <c r="E15" s="2"/>
      <c r="F15" s="2"/>
      <c r="G15" s="2"/>
    </row>
    <row r="17" spans="2:3" x14ac:dyDescent="0.2">
      <c r="B17" t="s">
        <v>18</v>
      </c>
      <c r="C17" s="9">
        <f>(C15-C14)*C3</f>
        <v>9235310.9222838432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7"/>
  <sheetViews>
    <sheetView workbookViewId="0">
      <selection activeCell="C7" sqref="C7"/>
    </sheetView>
  </sheetViews>
  <sheetFormatPr defaultRowHeight="12.75" x14ac:dyDescent="0.2"/>
  <cols>
    <col min="2" max="2" width="12" customWidth="1"/>
    <col min="3" max="3" width="12.85546875" bestFit="1" customWidth="1"/>
  </cols>
  <sheetData>
    <row r="1" spans="2:7" x14ac:dyDescent="0.2">
      <c r="B1" s="5" t="s">
        <v>16</v>
      </c>
      <c r="C1" s="5"/>
    </row>
    <row r="3" spans="2:7" x14ac:dyDescent="0.2">
      <c r="B3" t="s">
        <v>19</v>
      </c>
      <c r="C3" s="8">
        <v>7809790</v>
      </c>
    </row>
    <row r="4" spans="2:7" x14ac:dyDescent="0.2">
      <c r="B4" t="s">
        <v>0</v>
      </c>
      <c r="C4" s="13">
        <v>36889</v>
      </c>
    </row>
    <row r="5" spans="2:7" x14ac:dyDescent="0.2">
      <c r="B5" t="s">
        <v>17</v>
      </c>
      <c r="C5" s="4">
        <v>37802</v>
      </c>
    </row>
    <row r="6" spans="2:7" x14ac:dyDescent="0.2">
      <c r="B6" t="s">
        <v>8</v>
      </c>
      <c r="C6" s="7">
        <f>(C5-C4)/365.25</f>
        <v>2.4996577686516086</v>
      </c>
    </row>
    <row r="7" spans="2:7" x14ac:dyDescent="0.2">
      <c r="B7" t="s">
        <v>1</v>
      </c>
      <c r="C7" s="14">
        <v>83.12</v>
      </c>
    </row>
    <row r="8" spans="2:7" x14ac:dyDescent="0.2">
      <c r="B8" t="s">
        <v>2</v>
      </c>
      <c r="C8" s="14">
        <v>5.1270000000000003E-2</v>
      </c>
      <c r="D8" t="s">
        <v>9</v>
      </c>
    </row>
    <row r="9" spans="2:7" x14ac:dyDescent="0.2">
      <c r="B9" t="s">
        <v>3</v>
      </c>
      <c r="C9" s="1">
        <v>0.4</v>
      </c>
      <c r="D9" s="6"/>
      <c r="E9" s="1"/>
      <c r="F9" s="1"/>
      <c r="G9" s="6"/>
    </row>
    <row r="11" spans="2:7" x14ac:dyDescent="0.2">
      <c r="B11" t="s">
        <v>4</v>
      </c>
      <c r="C11" s="1">
        <v>78.875</v>
      </c>
      <c r="D11" s="1"/>
      <c r="E11" s="1"/>
    </row>
    <row r="12" spans="2:7" x14ac:dyDescent="0.2">
      <c r="B12" t="s">
        <v>5</v>
      </c>
      <c r="C12" s="11">
        <v>111.8633</v>
      </c>
      <c r="D12" s="12"/>
      <c r="E12" s="11"/>
      <c r="F12" s="11"/>
      <c r="G12" s="11"/>
    </row>
    <row r="13" spans="2:7" x14ac:dyDescent="0.2">
      <c r="C13" s="1"/>
      <c r="D13" s="1"/>
      <c r="E13" s="1"/>
      <c r="F13" s="1"/>
    </row>
    <row r="14" spans="2:7" x14ac:dyDescent="0.2">
      <c r="B14" t="s">
        <v>6</v>
      </c>
      <c r="C14" s="2">
        <f>_xll.EURO($C$7,$C$11,$C$8,0,C$9,$C$6*365.25,0,0)</f>
        <v>12.794936309838285</v>
      </c>
      <c r="D14" s="2"/>
      <c r="E14" s="2"/>
      <c r="F14" s="2"/>
      <c r="G14" s="2"/>
    </row>
    <row r="15" spans="2:7" x14ac:dyDescent="0.2">
      <c r="B15" t="s">
        <v>7</v>
      </c>
      <c r="C15" s="2">
        <f>_xll.EURO($C$7,C$12,$C$8,0,C$9,$C$6*365.25,1,0)</f>
        <v>15.648922254038172</v>
      </c>
      <c r="D15" s="2"/>
      <c r="E15" s="2"/>
      <c r="F15" s="2"/>
      <c r="G15" s="2"/>
    </row>
    <row r="17" spans="2:3" x14ac:dyDescent="0.2">
      <c r="B17" t="s">
        <v>18</v>
      </c>
      <c r="C17" s="9">
        <f>(C15-C14)*C3</f>
        <v>22289030.887152843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4" zoomScale="75" workbookViewId="0">
      <selection activeCell="A47" sqref="A47"/>
    </sheetView>
  </sheetViews>
  <sheetFormatPr defaultRowHeight="12.75" x14ac:dyDescent="0.2"/>
  <cols>
    <col min="1" max="1" width="12" customWidth="1"/>
    <col min="2" max="2" width="12.85546875" bestFit="1" customWidth="1"/>
    <col min="4" max="4" width="12.28515625" bestFit="1" customWidth="1"/>
    <col min="5" max="5" width="11.7109375" bestFit="1" customWidth="1"/>
    <col min="6" max="6" width="3.7109375" customWidth="1"/>
    <col min="7" max="7" width="12.28515625" bestFit="1" customWidth="1"/>
    <col min="8" max="8" width="11.7109375" bestFit="1" customWidth="1"/>
    <col min="10" max="10" width="12.28515625" bestFit="1" customWidth="1"/>
    <col min="11" max="11" width="11.7109375" bestFit="1" customWidth="1"/>
    <col min="12" max="12" width="3.7109375" customWidth="1"/>
    <col min="13" max="13" width="12.28515625" bestFit="1" customWidth="1"/>
    <col min="14" max="14" width="12.7109375" bestFit="1" customWidth="1"/>
  </cols>
  <sheetData>
    <row r="1" spans="1:14" x14ac:dyDescent="0.2">
      <c r="A1" s="15" t="s">
        <v>25</v>
      </c>
      <c r="B1" s="15"/>
    </row>
    <row r="2" spans="1:14" x14ac:dyDescent="0.2">
      <c r="A2" s="15"/>
      <c r="B2" s="15"/>
    </row>
    <row r="3" spans="1:14" x14ac:dyDescent="0.2">
      <c r="A3" s="15" t="s">
        <v>26</v>
      </c>
      <c r="B3" s="15"/>
    </row>
    <row r="4" spans="1:14" x14ac:dyDescent="0.2">
      <c r="A4" s="15"/>
      <c r="B4" s="15"/>
    </row>
    <row r="5" spans="1:14" x14ac:dyDescent="0.2">
      <c r="A5" s="37" t="s">
        <v>20</v>
      </c>
      <c r="B5" s="38"/>
      <c r="D5" s="37" t="s">
        <v>21</v>
      </c>
      <c r="E5" s="39"/>
      <c r="F5" s="39"/>
      <c r="G5" s="39"/>
      <c r="H5" s="38"/>
      <c r="J5" s="37" t="s">
        <v>22</v>
      </c>
      <c r="K5" s="39"/>
      <c r="L5" s="39"/>
      <c r="M5" s="39"/>
      <c r="N5" s="38"/>
    </row>
    <row r="6" spans="1:14" x14ac:dyDescent="0.2">
      <c r="A6" t="s">
        <v>19</v>
      </c>
      <c r="B6" s="16">
        <v>7615930</v>
      </c>
      <c r="D6" t="s">
        <v>19</v>
      </c>
      <c r="E6" s="16">
        <v>7809790</v>
      </c>
      <c r="G6" t="s">
        <v>19</v>
      </c>
      <c r="H6" s="16">
        <v>7919393</v>
      </c>
      <c r="J6" t="s">
        <v>19</v>
      </c>
      <c r="K6" s="16">
        <v>6326045</v>
      </c>
      <c r="M6" t="s">
        <v>19</v>
      </c>
      <c r="N6" s="16">
        <v>4080607</v>
      </c>
    </row>
    <row r="7" spans="1:14" x14ac:dyDescent="0.2">
      <c r="A7" t="s">
        <v>0</v>
      </c>
      <c r="B7" s="13">
        <v>37134</v>
      </c>
      <c r="D7" t="s">
        <v>0</v>
      </c>
      <c r="E7" s="13">
        <v>37134</v>
      </c>
      <c r="G7" t="s">
        <v>0</v>
      </c>
      <c r="H7" s="13">
        <v>37134</v>
      </c>
      <c r="J7" t="s">
        <v>0</v>
      </c>
      <c r="K7" s="13">
        <v>37134</v>
      </c>
      <c r="M7" t="s">
        <v>0</v>
      </c>
      <c r="N7" s="13">
        <v>37134</v>
      </c>
    </row>
    <row r="8" spans="1:14" x14ac:dyDescent="0.2">
      <c r="A8" t="s">
        <v>17</v>
      </c>
      <c r="B8" s="4">
        <v>38412</v>
      </c>
      <c r="D8" t="s">
        <v>17</v>
      </c>
      <c r="E8" s="4">
        <v>38412</v>
      </c>
      <c r="G8" t="s">
        <v>17</v>
      </c>
      <c r="H8" s="4">
        <v>38412</v>
      </c>
      <c r="J8" t="s">
        <v>17</v>
      </c>
      <c r="K8" s="4">
        <v>38412</v>
      </c>
      <c r="M8" t="s">
        <v>17</v>
      </c>
      <c r="N8" s="4">
        <v>38412</v>
      </c>
    </row>
    <row r="9" spans="1:14" x14ac:dyDescent="0.2">
      <c r="A9" t="s">
        <v>8</v>
      </c>
      <c r="B9" s="7">
        <f>(B8-B7)/365.25</f>
        <v>3.4989733059548254</v>
      </c>
      <c r="D9" t="s">
        <v>8</v>
      </c>
      <c r="E9" s="7">
        <f>(E8-E7)/365.25</f>
        <v>3.4989733059548254</v>
      </c>
      <c r="G9" t="s">
        <v>8</v>
      </c>
      <c r="H9" s="7">
        <f>(H8-H7)/365.25</f>
        <v>3.4989733059548254</v>
      </c>
      <c r="J9" t="s">
        <v>8</v>
      </c>
      <c r="K9" s="7">
        <f>(K8-K7)/365.25</f>
        <v>3.4989733059548254</v>
      </c>
      <c r="M9" t="s">
        <v>8</v>
      </c>
      <c r="N9" s="7">
        <f>(N8-N7)/365.25</f>
        <v>3.4989733059548254</v>
      </c>
    </row>
    <row r="10" spans="1:14" x14ac:dyDescent="0.2">
      <c r="A10" t="s">
        <v>13</v>
      </c>
      <c r="B10" s="7">
        <v>1.2500000000000001E-2</v>
      </c>
      <c r="D10" t="s">
        <v>13</v>
      </c>
      <c r="E10" s="7">
        <v>1.2500000000000001E-2</v>
      </c>
      <c r="G10" t="s">
        <v>13</v>
      </c>
      <c r="H10" s="7">
        <v>1.2500000000000001E-2</v>
      </c>
      <c r="J10" t="s">
        <v>13</v>
      </c>
      <c r="K10" s="7">
        <v>1.2500000000000001E-2</v>
      </c>
      <c r="M10" t="s">
        <v>13</v>
      </c>
      <c r="N10" s="7">
        <v>1.2500000000000001E-2</v>
      </c>
    </row>
    <row r="11" spans="1:14" x14ac:dyDescent="0.2">
      <c r="A11" t="s">
        <v>1</v>
      </c>
      <c r="B11" s="14">
        <v>35</v>
      </c>
      <c r="D11" t="s">
        <v>1</v>
      </c>
      <c r="E11" s="14">
        <v>35</v>
      </c>
      <c r="G11" t="s">
        <v>1</v>
      </c>
      <c r="H11" s="14">
        <v>35</v>
      </c>
      <c r="J11" t="s">
        <v>1</v>
      </c>
      <c r="K11" s="14">
        <v>35</v>
      </c>
      <c r="M11" t="s">
        <v>1</v>
      </c>
      <c r="N11" s="14">
        <v>35</v>
      </c>
    </row>
    <row r="12" spans="1:14" x14ac:dyDescent="0.2">
      <c r="A12" t="s">
        <v>2</v>
      </c>
      <c r="B12" s="14">
        <v>0.06</v>
      </c>
      <c r="D12" t="s">
        <v>2</v>
      </c>
      <c r="E12" s="14">
        <v>0.06</v>
      </c>
      <c r="G12" t="s">
        <v>2</v>
      </c>
      <c r="H12" s="14">
        <v>0.06</v>
      </c>
      <c r="J12" t="s">
        <v>2</v>
      </c>
      <c r="K12" s="14">
        <v>0.06</v>
      </c>
      <c r="M12" t="s">
        <v>2</v>
      </c>
      <c r="N12" s="14">
        <v>0.06</v>
      </c>
    </row>
    <row r="13" spans="1:14" x14ac:dyDescent="0.2">
      <c r="A13" t="s">
        <v>3</v>
      </c>
      <c r="B13" s="1">
        <v>0.4</v>
      </c>
      <c r="C13" s="6"/>
      <c r="D13" t="s">
        <v>3</v>
      </c>
      <c r="E13" s="1">
        <v>0.4</v>
      </c>
      <c r="F13" s="6"/>
      <c r="G13" t="s">
        <v>3</v>
      </c>
      <c r="H13" s="1">
        <v>0.4</v>
      </c>
      <c r="J13" t="s">
        <v>3</v>
      </c>
      <c r="K13" s="1">
        <v>0.4</v>
      </c>
      <c r="M13" t="s">
        <v>3</v>
      </c>
      <c r="N13" s="1">
        <v>0.4</v>
      </c>
    </row>
    <row r="15" spans="1:14" x14ac:dyDescent="0.2">
      <c r="A15" t="s">
        <v>4</v>
      </c>
      <c r="B15" s="1">
        <v>35</v>
      </c>
      <c r="C15" s="1"/>
      <c r="D15" t="s">
        <v>4</v>
      </c>
      <c r="E15" s="1">
        <v>35</v>
      </c>
      <c r="G15" t="s">
        <v>4</v>
      </c>
      <c r="H15" s="1">
        <v>35</v>
      </c>
      <c r="J15" t="s">
        <v>4</v>
      </c>
      <c r="K15" s="1">
        <v>35</v>
      </c>
      <c r="M15" t="s">
        <v>4</v>
      </c>
      <c r="N15" s="1">
        <v>35</v>
      </c>
    </row>
    <row r="16" spans="1:14" x14ac:dyDescent="0.2">
      <c r="A16" t="s">
        <v>5</v>
      </c>
      <c r="B16" s="11">
        <v>116</v>
      </c>
      <c r="C16" s="12"/>
      <c r="D16" t="s">
        <v>5</v>
      </c>
      <c r="E16" s="11">
        <v>111.8633</v>
      </c>
      <c r="F16" s="11"/>
      <c r="G16" t="s">
        <v>5</v>
      </c>
      <c r="H16" s="11">
        <v>91.02</v>
      </c>
      <c r="J16" t="s">
        <v>5</v>
      </c>
      <c r="K16" s="11">
        <v>111.863</v>
      </c>
      <c r="M16" t="s">
        <v>5</v>
      </c>
      <c r="N16" s="11">
        <v>91.02</v>
      </c>
    </row>
    <row r="17" spans="1:14" x14ac:dyDescent="0.2">
      <c r="B17" s="1"/>
      <c r="C17" s="1"/>
      <c r="E17" s="1"/>
      <c r="H17" s="1"/>
      <c r="K17" s="1"/>
      <c r="N17" s="1"/>
    </row>
    <row r="18" spans="1:14" x14ac:dyDescent="0.2">
      <c r="A18" t="s">
        <v>6</v>
      </c>
      <c r="B18" s="2">
        <f>_xll.EURO(B11,B15,B12,B10,B13,B9*365.25,0,0)</f>
        <v>6.6696579268630458</v>
      </c>
      <c r="C18" s="2"/>
      <c r="D18" t="s">
        <v>6</v>
      </c>
      <c r="E18" s="2">
        <f>_xll.EURO(E11,E15,E12,E10,E13,E9*365.25,0,0)</f>
        <v>6.6696579268630458</v>
      </c>
      <c r="F18" s="2"/>
      <c r="G18" t="s">
        <v>6</v>
      </c>
      <c r="H18" s="2">
        <f>_xll.EURO(H11,H15,H12,H10,H13,H9*365.25,0,0)</f>
        <v>6.6696579268630458</v>
      </c>
      <c r="J18" t="s">
        <v>6</v>
      </c>
      <c r="K18" s="2">
        <f>_xll.EURO(K11,K15,K12,K10,K13,K9*365.25,0,0)</f>
        <v>6.6696579268630458</v>
      </c>
      <c r="M18" t="s">
        <v>6</v>
      </c>
      <c r="N18" s="2">
        <f>_xll.EURO(N11,N15,N12,N10,N13,N9*365.25,0,0)</f>
        <v>6.6696579268630458</v>
      </c>
    </row>
    <row r="19" spans="1:14" x14ac:dyDescent="0.2">
      <c r="A19" t="s">
        <v>7</v>
      </c>
      <c r="B19" s="2">
        <f>_xll.EURO(B11,B16,B12,B10,B13,B9*365.25,1,0)</f>
        <v>1.5340307476466437</v>
      </c>
      <c r="C19" s="2"/>
      <c r="D19" t="s">
        <v>7</v>
      </c>
      <c r="E19" s="2">
        <f>_xll.EURO(E11,E16,E12,E10,E13,E9*365.25,1,0)</f>
        <v>1.6745053889579813</v>
      </c>
      <c r="F19" s="2"/>
      <c r="G19" t="s">
        <v>7</v>
      </c>
      <c r="H19" s="2">
        <f>_xll.EURO(H11,H16,H12,H10,H13,H9*365.25,1,0)</f>
        <v>2.664109626348182</v>
      </c>
      <c r="J19" t="s">
        <v>7</v>
      </c>
      <c r="K19" s="2">
        <f>_xll.EURO(K11,K16,K12,K10,K13,K9*365.25,1,0)</f>
        <v>1.6745161150482755</v>
      </c>
      <c r="M19" t="s">
        <v>7</v>
      </c>
      <c r="N19" s="2">
        <f>_xll.EURO(N11,N16,N12,N10,N13,N9*365.25,1,0)</f>
        <v>2.664109626348182</v>
      </c>
    </row>
    <row r="21" spans="1:14" x14ac:dyDescent="0.2">
      <c r="A21" t="s">
        <v>18</v>
      </c>
      <c r="B21" s="9">
        <f>(B19-B18)*B6</f>
        <v>-39112577.103009574</v>
      </c>
      <c r="D21" t="s">
        <v>18</v>
      </c>
      <c r="E21" s="9">
        <f>(E19-E18)*E6</f>
        <v>-39011092.339005597</v>
      </c>
      <c r="G21" t="s">
        <v>18</v>
      </c>
      <c r="H21" s="9">
        <f>(H19-H18)*H6</f>
        <v>-31721511.172259308</v>
      </c>
      <c r="J21" t="s">
        <v>18</v>
      </c>
      <c r="K21" s="9">
        <f>(K19-K18)*K6</f>
        <v>-31599491.88292177</v>
      </c>
      <c r="M21" t="s">
        <v>18</v>
      </c>
      <c r="N21" s="9">
        <f>(N19-N18)*N6</f>
        <v>-16345068.433919057</v>
      </c>
    </row>
    <row r="23" spans="1:14" x14ac:dyDescent="0.2">
      <c r="A23" t="s">
        <v>23</v>
      </c>
      <c r="N23" s="9">
        <f>B21+E21+H21+K21+N21</f>
        <v>-157789740.93111533</v>
      </c>
    </row>
    <row r="26" spans="1:14" x14ac:dyDescent="0.2">
      <c r="A26" s="17" t="s">
        <v>24</v>
      </c>
    </row>
    <row r="28" spans="1:14" x14ac:dyDescent="0.2">
      <c r="A28" s="37" t="s">
        <v>20</v>
      </c>
      <c r="B28" s="38"/>
      <c r="D28" s="37" t="s">
        <v>21</v>
      </c>
      <c r="E28" s="39"/>
      <c r="F28" s="39"/>
      <c r="G28" s="39"/>
      <c r="H28" s="38"/>
      <c r="J28" s="37" t="s">
        <v>22</v>
      </c>
      <c r="K28" s="39"/>
      <c r="L28" s="39"/>
      <c r="M28" s="39"/>
      <c r="N28" s="38"/>
    </row>
    <row r="29" spans="1:14" x14ac:dyDescent="0.2">
      <c r="A29" t="s">
        <v>19</v>
      </c>
      <c r="B29" s="16">
        <v>7615930</v>
      </c>
      <c r="D29" t="s">
        <v>19</v>
      </c>
      <c r="E29" s="16">
        <v>7809790</v>
      </c>
      <c r="G29" t="s">
        <v>19</v>
      </c>
      <c r="H29" s="16">
        <v>7919393</v>
      </c>
      <c r="J29" t="s">
        <v>19</v>
      </c>
      <c r="K29" s="16">
        <v>6326045</v>
      </c>
      <c r="M29" t="s">
        <v>19</v>
      </c>
      <c r="N29" s="16">
        <v>4080607</v>
      </c>
    </row>
    <row r="30" spans="1:14" x14ac:dyDescent="0.2">
      <c r="A30" t="s">
        <v>0</v>
      </c>
      <c r="B30" s="13">
        <v>37134</v>
      </c>
      <c r="D30" t="s">
        <v>0</v>
      </c>
      <c r="E30" s="13">
        <v>37134</v>
      </c>
      <c r="G30" t="s">
        <v>0</v>
      </c>
      <c r="H30" s="13">
        <v>37134</v>
      </c>
      <c r="J30" t="s">
        <v>0</v>
      </c>
      <c r="K30" s="13">
        <v>37134</v>
      </c>
      <c r="M30" t="s">
        <v>0</v>
      </c>
      <c r="N30" s="13">
        <v>37134</v>
      </c>
    </row>
    <row r="31" spans="1:14" x14ac:dyDescent="0.2">
      <c r="A31" t="s">
        <v>17</v>
      </c>
      <c r="B31" s="4">
        <v>38412</v>
      </c>
      <c r="D31" t="s">
        <v>17</v>
      </c>
      <c r="E31" s="4">
        <v>38412</v>
      </c>
      <c r="G31" t="s">
        <v>17</v>
      </c>
      <c r="H31" s="4">
        <v>38412</v>
      </c>
      <c r="J31" t="s">
        <v>17</v>
      </c>
      <c r="K31" s="4">
        <v>38412</v>
      </c>
      <c r="M31" t="s">
        <v>17</v>
      </c>
      <c r="N31" s="4">
        <v>38412</v>
      </c>
    </row>
    <row r="32" spans="1:14" x14ac:dyDescent="0.2">
      <c r="A32" t="s">
        <v>8</v>
      </c>
      <c r="B32" s="7">
        <f>(B31-B30)/365.25</f>
        <v>3.4989733059548254</v>
      </c>
      <c r="D32" t="s">
        <v>8</v>
      </c>
      <c r="E32" s="7">
        <f>(E31-E30)/365.25</f>
        <v>3.4989733059548254</v>
      </c>
      <c r="G32" t="s">
        <v>8</v>
      </c>
      <c r="H32" s="7">
        <f>(H31-H30)/365.25</f>
        <v>3.4989733059548254</v>
      </c>
      <c r="J32" t="s">
        <v>8</v>
      </c>
      <c r="K32" s="7">
        <f>(K31-K30)/365.25</f>
        <v>3.4989733059548254</v>
      </c>
      <c r="M32" t="s">
        <v>8</v>
      </c>
      <c r="N32" s="7">
        <f>(N31-N30)/365.25</f>
        <v>3.4989733059548254</v>
      </c>
    </row>
    <row r="33" spans="1:14" x14ac:dyDescent="0.2">
      <c r="A33" t="s">
        <v>13</v>
      </c>
      <c r="B33" s="7">
        <v>1.2500000000000001E-2</v>
      </c>
      <c r="D33" t="s">
        <v>13</v>
      </c>
      <c r="E33" s="7">
        <v>1.2500000000000001E-2</v>
      </c>
      <c r="G33" t="s">
        <v>13</v>
      </c>
      <c r="H33" s="7">
        <v>1.2500000000000001E-2</v>
      </c>
      <c r="J33" t="s">
        <v>13</v>
      </c>
      <c r="K33" s="7">
        <v>1.2500000000000001E-2</v>
      </c>
      <c r="M33" t="s">
        <v>13</v>
      </c>
      <c r="N33" s="7">
        <v>1.2500000000000001E-2</v>
      </c>
    </row>
    <row r="34" spans="1:14" x14ac:dyDescent="0.2">
      <c r="A34" t="s">
        <v>1</v>
      </c>
      <c r="B34" s="14">
        <v>35</v>
      </c>
      <c r="D34" t="s">
        <v>1</v>
      </c>
      <c r="E34" s="14">
        <v>35</v>
      </c>
      <c r="G34" t="s">
        <v>1</v>
      </c>
      <c r="H34" s="14">
        <v>35</v>
      </c>
      <c r="J34" t="s">
        <v>1</v>
      </c>
      <c r="K34" s="14">
        <v>35</v>
      </c>
      <c r="M34" t="s">
        <v>1</v>
      </c>
      <c r="N34" s="14">
        <v>35</v>
      </c>
    </row>
    <row r="35" spans="1:14" x14ac:dyDescent="0.2">
      <c r="A35" t="s">
        <v>2</v>
      </c>
      <c r="B35" s="14">
        <v>0.06</v>
      </c>
      <c r="D35" t="s">
        <v>2</v>
      </c>
      <c r="E35" s="14">
        <v>0.06</v>
      </c>
      <c r="G35" t="s">
        <v>2</v>
      </c>
      <c r="H35" s="14">
        <v>0.06</v>
      </c>
      <c r="J35" t="s">
        <v>2</v>
      </c>
      <c r="K35" s="14">
        <v>0.06</v>
      </c>
      <c r="M35" t="s">
        <v>2</v>
      </c>
      <c r="N35" s="14">
        <v>0.06</v>
      </c>
    </row>
    <row r="36" spans="1:14" x14ac:dyDescent="0.2">
      <c r="A36" t="s">
        <v>3</v>
      </c>
      <c r="B36" s="1">
        <v>0.4</v>
      </c>
      <c r="C36" s="6"/>
      <c r="D36" t="s">
        <v>3</v>
      </c>
      <c r="E36" s="1">
        <v>0.4</v>
      </c>
      <c r="F36" s="6"/>
      <c r="G36" t="s">
        <v>3</v>
      </c>
      <c r="H36" s="1">
        <v>0.4</v>
      </c>
      <c r="J36" t="s">
        <v>3</v>
      </c>
      <c r="K36" s="1">
        <v>0.4</v>
      </c>
      <c r="M36" t="s">
        <v>3</v>
      </c>
      <c r="N36" s="1">
        <v>0.4</v>
      </c>
    </row>
    <row r="38" spans="1:14" x14ac:dyDescent="0.2">
      <c r="A38" t="s">
        <v>4</v>
      </c>
      <c r="B38" s="1">
        <v>35</v>
      </c>
      <c r="C38" s="1"/>
      <c r="D38" t="s">
        <v>4</v>
      </c>
      <c r="E38" s="1">
        <v>35</v>
      </c>
      <c r="G38" t="s">
        <v>4</v>
      </c>
      <c r="H38" s="1">
        <v>35</v>
      </c>
      <c r="J38" t="s">
        <v>4</v>
      </c>
      <c r="K38" s="1">
        <v>35</v>
      </c>
      <c r="M38" t="s">
        <v>4</v>
      </c>
      <c r="N38" s="1">
        <v>35</v>
      </c>
    </row>
    <row r="39" spans="1:14" x14ac:dyDescent="0.2">
      <c r="A39" t="s">
        <v>5</v>
      </c>
      <c r="B39" s="11">
        <v>54.746999099479083</v>
      </c>
      <c r="C39" s="12"/>
      <c r="D39" t="s">
        <v>5</v>
      </c>
      <c r="E39" s="11">
        <v>54.746999099479083</v>
      </c>
      <c r="F39" s="11"/>
      <c r="G39" t="s">
        <v>5</v>
      </c>
      <c r="H39" s="11">
        <v>54.746999099479083</v>
      </c>
      <c r="J39" t="s">
        <v>5</v>
      </c>
      <c r="K39" s="11">
        <v>54.746999099479083</v>
      </c>
      <c r="M39" t="s">
        <v>5</v>
      </c>
      <c r="N39" s="11">
        <v>54.746999099479083</v>
      </c>
    </row>
    <row r="40" spans="1:14" x14ac:dyDescent="0.2">
      <c r="B40" s="1"/>
      <c r="C40" s="1"/>
      <c r="E40" s="1"/>
      <c r="H40" s="1"/>
      <c r="K40" s="1"/>
      <c r="N40" s="1"/>
    </row>
    <row r="41" spans="1:14" x14ac:dyDescent="0.2">
      <c r="A41" t="s">
        <v>6</v>
      </c>
      <c r="B41" s="2">
        <f>_xll.EURO(B34,B38,B35,B33,B36,B32*365.25,0,0)</f>
        <v>6.6696579268630458</v>
      </c>
      <c r="C41" s="2"/>
      <c r="D41" t="s">
        <v>6</v>
      </c>
      <c r="E41" s="2">
        <f>_xll.EURO(E34,E38,E35,E33,E36,E32*365.25,0,0)</f>
        <v>6.6696579268630458</v>
      </c>
      <c r="F41" s="2"/>
      <c r="G41" t="s">
        <v>6</v>
      </c>
      <c r="H41" s="2">
        <f>_xll.EURO(H34,H38,H35,H33,H36,H32*365.25,0,0)</f>
        <v>6.6696579268630458</v>
      </c>
      <c r="J41" t="s">
        <v>6</v>
      </c>
      <c r="K41" s="2">
        <f>_xll.EURO(K34,K38,K35,K33,K36,K32*365.25,0,0)</f>
        <v>6.6696579268630458</v>
      </c>
      <c r="M41" t="s">
        <v>6</v>
      </c>
      <c r="N41" s="2">
        <f>_xll.EURO(N34,N38,N35,N33,N36,N32*365.25,0,0)</f>
        <v>6.6696579268630458</v>
      </c>
    </row>
    <row r="42" spans="1:14" x14ac:dyDescent="0.2">
      <c r="A42" t="s">
        <v>7</v>
      </c>
      <c r="B42" s="2">
        <f>_xll.EURO(B34,B39,B35,B33,B36,B32*365.25,1,0)</f>
        <v>6.6696579268630316</v>
      </c>
      <c r="C42" s="2"/>
      <c r="D42" t="s">
        <v>7</v>
      </c>
      <c r="E42" s="2">
        <f>_xll.EURO(E34,E39,E35,E33,E36,E32*365.25,1,0)</f>
        <v>6.6696579268630316</v>
      </c>
      <c r="F42" s="2"/>
      <c r="G42" t="s">
        <v>7</v>
      </c>
      <c r="H42" s="2">
        <f>_xll.EURO(H34,H39,H35,H33,H36,H32*365.25,1,0)</f>
        <v>6.6696579268630316</v>
      </c>
      <c r="J42" t="s">
        <v>7</v>
      </c>
      <c r="K42" s="2">
        <f>_xll.EURO(K34,K39,K35,K33,K36,K32*365.25,1,0)</f>
        <v>6.6696579268630316</v>
      </c>
      <c r="M42" t="s">
        <v>7</v>
      </c>
      <c r="N42" s="2">
        <f>_xll.EURO(N34,N39,N35,N33,N36,N32*365.25,1,0)</f>
        <v>6.6696579268630316</v>
      </c>
    </row>
    <row r="44" spans="1:14" x14ac:dyDescent="0.2">
      <c r="A44" t="s">
        <v>18</v>
      </c>
      <c r="B44" s="9">
        <f>(B42-B41)*B29</f>
        <v>-1.082288747511484E-7</v>
      </c>
      <c r="D44" t="s">
        <v>18</v>
      </c>
      <c r="E44" s="9">
        <f>(E42-E41)*E29</f>
        <v>-1.1098379104623746E-7</v>
      </c>
      <c r="G44" t="s">
        <v>18</v>
      </c>
      <c r="H44" s="9">
        <f>(H42-H41)*H29</f>
        <v>-1.1254134335558774E-7</v>
      </c>
      <c r="J44" t="s">
        <v>18</v>
      </c>
      <c r="K44" s="9">
        <f>(K42-K41)*K29</f>
        <v>-8.989850641683006E-8</v>
      </c>
      <c r="M44" t="s">
        <v>18</v>
      </c>
      <c r="N44" s="9">
        <f>(N42-N41)*N29</f>
        <v>-5.7988913226836303E-8</v>
      </c>
    </row>
    <row r="46" spans="1:14" x14ac:dyDescent="0.2">
      <c r="A46" t="s">
        <v>23</v>
      </c>
      <c r="N46" s="9">
        <f>B44+E44+H44+K44+N44</f>
        <v>-4.7964142879663996E-7</v>
      </c>
    </row>
  </sheetData>
  <mergeCells count="6">
    <mergeCell ref="A5:B5"/>
    <mergeCell ref="D5:H5"/>
    <mergeCell ref="J5:N5"/>
    <mergeCell ref="A28:B28"/>
    <mergeCell ref="D28:H28"/>
    <mergeCell ref="J28:N28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I86"/>
  <sheetViews>
    <sheetView workbookViewId="0">
      <selection activeCell="M26" sqref="M26"/>
    </sheetView>
  </sheetViews>
  <sheetFormatPr defaultRowHeight="12.75" x14ac:dyDescent="0.2"/>
  <sheetData>
    <row r="4" spans="2:9" x14ac:dyDescent="0.2">
      <c r="B4" s="1" t="s">
        <v>10</v>
      </c>
      <c r="C4" s="1" t="s">
        <v>11</v>
      </c>
      <c r="D4" s="1" t="s">
        <v>12</v>
      </c>
      <c r="E4" s="1" t="s">
        <v>13</v>
      </c>
      <c r="F4" s="1" t="s">
        <v>3</v>
      </c>
      <c r="G4" s="1" t="s">
        <v>14</v>
      </c>
      <c r="H4" s="1" t="s">
        <v>15</v>
      </c>
      <c r="I4" s="1">
        <v>0</v>
      </c>
    </row>
    <row r="5" spans="2:9" x14ac:dyDescent="0.2">
      <c r="B5" s="1">
        <v>44.875</v>
      </c>
      <c r="C5" s="1">
        <v>44.875</v>
      </c>
      <c r="D5" s="1">
        <v>4.5999999999999999E-2</v>
      </c>
      <c r="E5" s="1">
        <v>0</v>
      </c>
      <c r="F5" s="1">
        <v>0.4</v>
      </c>
      <c r="G5" s="1">
        <f>3*365.25</f>
        <v>1095.75</v>
      </c>
      <c r="H5" s="1">
        <v>0</v>
      </c>
      <c r="I5" s="3">
        <f>_xll.EURO_Equity(B5,C5,D5,E5,F5,G5,H5,I$4)</f>
        <v>8.699308080624407</v>
      </c>
    </row>
    <row r="6" spans="2:9" x14ac:dyDescent="0.2">
      <c r="B6" s="1">
        <v>44.875</v>
      </c>
      <c r="C6" s="1">
        <v>44.875</v>
      </c>
      <c r="D6" s="1">
        <v>4.5999999999999999E-2</v>
      </c>
      <c r="E6" s="1">
        <v>0</v>
      </c>
      <c r="F6" s="1">
        <v>0.4</v>
      </c>
      <c r="G6" s="1">
        <f t="shared" ref="G6:G69" si="0">3*365.25</f>
        <v>1095.75</v>
      </c>
      <c r="H6" s="1">
        <v>1</v>
      </c>
      <c r="I6" s="3">
        <f>_xll.EURO_Equity(B6,C6,D6,E6,F6,G6,H6,I$4)</f>
        <v>14.483754288531706</v>
      </c>
    </row>
    <row r="7" spans="2:9" x14ac:dyDescent="0.2">
      <c r="B7" s="1">
        <v>44.875</v>
      </c>
      <c r="C7" s="1">
        <v>38.875</v>
      </c>
      <c r="D7" s="1">
        <v>4.5999999999999999E-2</v>
      </c>
      <c r="E7" s="1">
        <v>0</v>
      </c>
      <c r="F7" s="1">
        <v>0.15</v>
      </c>
      <c r="G7" s="1">
        <f t="shared" si="0"/>
        <v>1095.75</v>
      </c>
      <c r="H7" s="1">
        <v>0</v>
      </c>
      <c r="I7" s="3">
        <f>_xll.EURO_Equity(B7,C7,D7,E7,F7,G7,H7,I$4)</f>
        <v>0.7138609817967243</v>
      </c>
    </row>
    <row r="8" spans="2:9" x14ac:dyDescent="0.2">
      <c r="B8" s="1">
        <v>44.875</v>
      </c>
      <c r="C8" s="1">
        <v>38.875</v>
      </c>
      <c r="D8" s="1">
        <v>4.5999999999999999E-2</v>
      </c>
      <c r="E8" s="1">
        <v>0</v>
      </c>
      <c r="F8" s="1">
        <v>0.16</v>
      </c>
      <c r="G8" s="1">
        <f t="shared" si="0"/>
        <v>1095.75</v>
      </c>
      <c r="H8" s="1">
        <v>0</v>
      </c>
      <c r="I8" s="3">
        <f>_xll.EURO_Equity(B8,C8,D8,E8,F8,G8,H8,I$4)</f>
        <v>0.86784476256409704</v>
      </c>
    </row>
    <row r="9" spans="2:9" x14ac:dyDescent="0.2">
      <c r="B9" s="1">
        <v>44.875</v>
      </c>
      <c r="C9" s="1">
        <v>38.875</v>
      </c>
      <c r="D9" s="1">
        <v>4.5999999999999999E-2</v>
      </c>
      <c r="E9" s="1">
        <v>0</v>
      </c>
      <c r="F9" s="1">
        <v>0.17</v>
      </c>
      <c r="G9" s="1">
        <f t="shared" si="0"/>
        <v>1095.75</v>
      </c>
      <c r="H9" s="1">
        <v>0</v>
      </c>
      <c r="I9" s="3">
        <f>_xll.EURO_Equity(B9,C9,D9,E9,F9,G9,H9,I$4)</f>
        <v>1.0319223206999393</v>
      </c>
    </row>
    <row r="10" spans="2:9" x14ac:dyDescent="0.2">
      <c r="B10" s="1">
        <v>44.875</v>
      </c>
      <c r="C10" s="1">
        <v>38.875</v>
      </c>
      <c r="D10" s="1">
        <v>4.5999999999999999E-2</v>
      </c>
      <c r="E10" s="1">
        <v>0</v>
      </c>
      <c r="F10" s="1">
        <v>0.18</v>
      </c>
      <c r="G10" s="1">
        <f t="shared" si="0"/>
        <v>1095.75</v>
      </c>
      <c r="H10" s="1">
        <v>0</v>
      </c>
      <c r="I10" s="3">
        <f>_xll.EURO_Equity(B10,C10,D10,E10,F10,G10,H10,I$4)</f>
        <v>1.2048694615389044</v>
      </c>
    </row>
    <row r="11" spans="2:9" x14ac:dyDescent="0.2">
      <c r="B11" s="1">
        <v>44.875</v>
      </c>
      <c r="C11" s="1">
        <v>38.875</v>
      </c>
      <c r="D11" s="1">
        <v>4.5999999999999999E-2</v>
      </c>
      <c r="E11" s="1">
        <v>0</v>
      </c>
      <c r="F11" s="1">
        <v>0.19</v>
      </c>
      <c r="G11" s="1">
        <f t="shared" si="0"/>
        <v>1095.75</v>
      </c>
      <c r="H11" s="1">
        <v>0</v>
      </c>
      <c r="I11" s="3">
        <f>_xll.EURO_Equity(B11,C11,D11,E11,F11,G11,H11,I$4)</f>
        <v>1.3856079204046772</v>
      </c>
    </row>
    <row r="12" spans="2:9" x14ac:dyDescent="0.2">
      <c r="B12" s="1">
        <v>44.875</v>
      </c>
      <c r="C12" s="1">
        <v>38.875</v>
      </c>
      <c r="D12" s="1">
        <v>4.5999999999999999E-2</v>
      </c>
      <c r="E12" s="1">
        <v>0</v>
      </c>
      <c r="F12" s="1">
        <v>0.2</v>
      </c>
      <c r="G12" s="1">
        <f t="shared" si="0"/>
        <v>1095.75</v>
      </c>
      <c r="H12" s="1">
        <v>0</v>
      </c>
      <c r="I12" s="3">
        <f>_xll.EURO_Equity(B12,C12,D12,E12,F12,G12,H12,I$4)</f>
        <v>1.5731931328994406</v>
      </c>
    </row>
    <row r="13" spans="2:9" x14ac:dyDescent="0.2">
      <c r="B13" s="1">
        <v>44.875</v>
      </c>
      <c r="C13" s="1">
        <v>38.875</v>
      </c>
      <c r="D13" s="1">
        <v>4.5999999999999999E-2</v>
      </c>
      <c r="E13" s="1">
        <v>0</v>
      </c>
      <c r="F13" s="1">
        <v>0.21</v>
      </c>
      <c r="G13" s="1">
        <f t="shared" si="0"/>
        <v>1095.75</v>
      </c>
      <c r="H13" s="1">
        <v>0</v>
      </c>
      <c r="I13" s="3">
        <f>_xll.EURO_Equity(B13,C13,D13,E13,F13,G13,H13,I$4)</f>
        <v>1.7667996568646274</v>
      </c>
    </row>
    <row r="14" spans="2:9" x14ac:dyDescent="0.2">
      <c r="B14" s="1">
        <v>44.875</v>
      </c>
      <c r="C14" s="1">
        <v>38.875</v>
      </c>
      <c r="D14" s="1">
        <v>4.5999999999999999E-2</v>
      </c>
      <c r="E14" s="1">
        <v>0</v>
      </c>
      <c r="F14" s="1">
        <v>0.22</v>
      </c>
      <c r="G14" s="1">
        <f t="shared" si="0"/>
        <v>1095.75</v>
      </c>
      <c r="H14" s="1">
        <v>0</v>
      </c>
      <c r="I14" s="3">
        <f>_xll.EURO_Equity(B14,C14,D14,E14,F14,G14,H14,I$4)</f>
        <v>1.9657064567482996</v>
      </c>
    </row>
    <row r="15" spans="2:9" x14ac:dyDescent="0.2">
      <c r="B15" s="1">
        <v>44.875</v>
      </c>
      <c r="C15" s="1">
        <v>38.875</v>
      </c>
      <c r="D15" s="1">
        <v>4.5999999999999999E-2</v>
      </c>
      <c r="E15" s="1">
        <v>0</v>
      </c>
      <c r="F15" s="1">
        <v>0.23</v>
      </c>
      <c r="G15" s="1">
        <f t="shared" si="0"/>
        <v>1095.75</v>
      </c>
      <c r="H15" s="1">
        <v>0</v>
      </c>
      <c r="I15" s="3">
        <f>_xll.EURO_Equity(B15,C15,D15,E15,F15,G15,H15,I$4)</f>
        <v>2.16928312701274</v>
      </c>
    </row>
    <row r="16" spans="2:9" x14ac:dyDescent="0.2">
      <c r="B16" s="1">
        <v>44.875</v>
      </c>
      <c r="C16" s="1">
        <v>38.875</v>
      </c>
      <c r="D16" s="1">
        <v>4.5999999999999999E-2</v>
      </c>
      <c r="E16" s="1">
        <v>0</v>
      </c>
      <c r="F16" s="1">
        <v>0.24</v>
      </c>
      <c r="G16" s="1">
        <f t="shared" si="0"/>
        <v>1095.75</v>
      </c>
      <c r="H16" s="1">
        <v>0</v>
      </c>
      <c r="I16" s="3">
        <f>_xll.EURO_Equity(B16,C16,D16,E16,F16,G16,H16,I$4)</f>
        <v>2.3769775063941481</v>
      </c>
    </row>
    <row r="17" spans="2:9" x14ac:dyDescent="0.2">
      <c r="B17" s="1">
        <v>44.875</v>
      </c>
      <c r="C17" s="1">
        <v>38.875</v>
      </c>
      <c r="D17" s="1">
        <v>4.5999999999999999E-2</v>
      </c>
      <c r="E17" s="1">
        <v>0</v>
      </c>
      <c r="F17" s="1">
        <v>0.25</v>
      </c>
      <c r="G17" s="1">
        <f t="shared" si="0"/>
        <v>1095.75</v>
      </c>
      <c r="H17" s="1">
        <v>0</v>
      </c>
      <c r="I17" s="3">
        <f>_xll.EURO_Equity(B17,C17,D17,E17,F17,G17,H17,I$4)</f>
        <v>2.5883048017826109</v>
      </c>
    </row>
    <row r="18" spans="2:9" x14ac:dyDescent="0.2">
      <c r="B18" s="1">
        <v>44.875</v>
      </c>
      <c r="C18" s="1">
        <v>38.875</v>
      </c>
      <c r="D18" s="1">
        <v>4.5999999999999999E-2</v>
      </c>
      <c r="E18" s="1">
        <v>0</v>
      </c>
      <c r="F18" s="1">
        <v>0.26</v>
      </c>
      <c r="G18" s="1">
        <f t="shared" si="0"/>
        <v>1095.75</v>
      </c>
      <c r="H18" s="1">
        <v>0</v>
      </c>
      <c r="I18" s="3">
        <f>_xll.EURO_Equity(B18,C18,D18,E18,F18,G18,H18,I$4)</f>
        <v>2.8028381720490412</v>
      </c>
    </row>
    <row r="19" spans="2:9" x14ac:dyDescent="0.2">
      <c r="B19" s="1">
        <v>44.875</v>
      </c>
      <c r="C19" s="1">
        <v>38.875</v>
      </c>
      <c r="D19" s="1">
        <v>4.5999999999999999E-2</v>
      </c>
      <c r="E19" s="1">
        <v>0</v>
      </c>
      <c r="F19" s="1">
        <v>0.27</v>
      </c>
      <c r="G19" s="1">
        <f t="shared" si="0"/>
        <v>1095.75</v>
      </c>
      <c r="H19" s="1">
        <v>0</v>
      </c>
      <c r="I19" s="3">
        <f>_xll.EURO_Equity(B19,C19,D19,E19,F19,G19,H19,I$4)</f>
        <v>3.0202006449567893</v>
      </c>
    </row>
    <row r="20" spans="2:9" x14ac:dyDescent="0.2">
      <c r="B20" s="1">
        <v>44.875</v>
      </c>
      <c r="C20" s="1">
        <v>38.875</v>
      </c>
      <c r="D20" s="1">
        <v>4.5999999999999999E-2</v>
      </c>
      <c r="E20" s="1">
        <v>0</v>
      </c>
      <c r="F20" s="1">
        <v>0.28000000000000003</v>
      </c>
      <c r="G20" s="1">
        <f t="shared" si="0"/>
        <v>1095.75</v>
      </c>
      <c r="H20" s="1">
        <v>0</v>
      </c>
      <c r="I20" s="3">
        <f>_xll.EURO_Equity(B20,C20,D20,E20,F20,G20,H20,I$4)</f>
        <v>3.2400582124771464</v>
      </c>
    </row>
    <row r="21" spans="2:9" x14ac:dyDescent="0.2">
      <c r="B21" s="1">
        <v>44.875</v>
      </c>
      <c r="C21" s="1">
        <v>38.875</v>
      </c>
      <c r="D21" s="1">
        <v>4.5999999999999999E-2</v>
      </c>
      <c r="E21" s="1">
        <v>0</v>
      </c>
      <c r="F21" s="1">
        <v>0.28999999999999998</v>
      </c>
      <c r="G21" s="1">
        <f t="shared" si="0"/>
        <v>1095.75</v>
      </c>
      <c r="H21" s="1">
        <v>0</v>
      </c>
      <c r="I21" s="3">
        <f>_xll.EURO_Equity(B21,C21,D21,E21,F21,G21,H21,I$4)</f>
        <v>3.4621139476974552</v>
      </c>
    </row>
    <row r="22" spans="2:9" x14ac:dyDescent="0.2">
      <c r="B22" s="1">
        <v>44.875</v>
      </c>
      <c r="C22" s="1">
        <v>38.875</v>
      </c>
      <c r="D22" s="1">
        <v>4.5999999999999999E-2</v>
      </c>
      <c r="E22" s="1">
        <v>0</v>
      </c>
      <c r="F22" s="1">
        <v>0.3</v>
      </c>
      <c r="G22" s="1">
        <f t="shared" si="0"/>
        <v>1095.75</v>
      </c>
      <c r="H22" s="1">
        <v>0</v>
      </c>
      <c r="I22" s="3">
        <f>_xll.EURO_Equity(B22,C22,D22,E22,F22,G22,H22,I$4)</f>
        <v>3.6861029968400025</v>
      </c>
    </row>
    <row r="23" spans="2:9" x14ac:dyDescent="0.2">
      <c r="B23" s="1">
        <v>44.875</v>
      </c>
      <c r="C23" s="1">
        <v>38.875</v>
      </c>
      <c r="D23" s="1">
        <v>4.5999999999999999E-2</v>
      </c>
      <c r="E23" s="1">
        <v>0</v>
      </c>
      <c r="F23" s="1">
        <v>0.31</v>
      </c>
      <c r="G23" s="1">
        <f t="shared" si="0"/>
        <v>1095.75</v>
      </c>
      <c r="H23" s="1">
        <v>0</v>
      </c>
      <c r="I23" s="3">
        <f>_xll.EURO_Equity(B23,C23,D23,E23,F23,G23,H23,I$4)</f>
        <v>3.9117883154479589</v>
      </c>
    </row>
    <row r="24" spans="2:9" x14ac:dyDescent="0.2">
      <c r="B24" s="1">
        <v>44.875</v>
      </c>
      <c r="C24" s="1">
        <v>38.875</v>
      </c>
      <c r="D24" s="1">
        <v>4.5999999999999999E-2</v>
      </c>
      <c r="E24" s="1">
        <v>0</v>
      </c>
      <c r="F24" s="1">
        <v>0.32</v>
      </c>
      <c r="G24" s="1">
        <f t="shared" si="0"/>
        <v>1095.75</v>
      </c>
      <c r="H24" s="1">
        <v>0</v>
      </c>
      <c r="I24" s="3">
        <f>_xll.EURO_Equity(B24,C24,D24,E24,F24,G24,H24,I$4)</f>
        <v>4.1389570346825142</v>
      </c>
    </row>
    <row r="25" spans="2:9" x14ac:dyDescent="0.2">
      <c r="B25" s="1">
        <v>44.875</v>
      </c>
      <c r="C25" s="1">
        <v>38.875</v>
      </c>
      <c r="D25" s="1">
        <v>4.5999999999999999E-2</v>
      </c>
      <c r="E25" s="1">
        <v>0</v>
      </c>
      <c r="F25" s="1">
        <v>0.33</v>
      </c>
      <c r="G25" s="1">
        <f t="shared" si="0"/>
        <v>1095.75</v>
      </c>
      <c r="H25" s="1">
        <v>0</v>
      </c>
      <c r="I25" s="3">
        <f>_xll.EURO_Equity(B25,C25,D25,E25,F25,G25,H25,I$4)</f>
        <v>4.3674173599645592</v>
      </c>
    </row>
    <row r="26" spans="2:9" x14ac:dyDescent="0.2">
      <c r="B26" s="1">
        <v>44.875</v>
      </c>
      <c r="C26" s="1">
        <v>38.875</v>
      </c>
      <c r="D26" s="1">
        <v>4.5999999999999999E-2</v>
      </c>
      <c r="E26" s="1">
        <v>0</v>
      </c>
      <c r="F26" s="1">
        <v>0.34</v>
      </c>
      <c r="G26" s="1">
        <f t="shared" si="0"/>
        <v>1095.75</v>
      </c>
      <c r="H26" s="1">
        <v>0</v>
      </c>
      <c r="I26" s="3">
        <f>_xll.EURO_Equity(B26,C26,D26,E26,F26,G26,H26,I$4)</f>
        <v>4.5969959189951322</v>
      </c>
    </row>
    <row r="27" spans="2:9" x14ac:dyDescent="0.2">
      <c r="B27" s="1">
        <v>44.875</v>
      </c>
      <c r="C27" s="1">
        <v>38.875</v>
      </c>
      <c r="D27" s="1">
        <v>4.5999999999999999E-2</v>
      </c>
      <c r="E27" s="1">
        <v>0</v>
      </c>
      <c r="F27" s="1">
        <v>0.35</v>
      </c>
      <c r="G27" s="1">
        <f t="shared" si="0"/>
        <v>1095.75</v>
      </c>
      <c r="H27" s="1">
        <v>0</v>
      </c>
      <c r="I27" s="3">
        <f>_xll.EURO_Equity(B27,C27,D27,E27,F27,G27,H27,I$4)</f>
        <v>4.827535489186376</v>
      </c>
    </row>
    <row r="28" spans="2:9" x14ac:dyDescent="0.2">
      <c r="B28" s="1">
        <v>44.875</v>
      </c>
      <c r="C28" s="1">
        <v>38.875</v>
      </c>
      <c r="D28" s="1">
        <v>4.5999999999999999E-2</v>
      </c>
      <c r="E28" s="1">
        <v>0</v>
      </c>
      <c r="F28" s="1">
        <v>0.36</v>
      </c>
      <c r="G28" s="1">
        <f t="shared" si="0"/>
        <v>1095.75</v>
      </c>
      <c r="H28" s="1">
        <v>0</v>
      </c>
      <c r="I28" s="3">
        <f>_xll.EURO_Equity(B28,C28,D28,E28,F28,G28,H28,I$4)</f>
        <v>5.0588930457135994</v>
      </c>
    </row>
    <row r="29" spans="2:9" x14ac:dyDescent="0.2">
      <c r="B29" s="1">
        <v>44.875</v>
      </c>
      <c r="C29" s="1">
        <v>38.875</v>
      </c>
      <c r="D29" s="1">
        <v>4.5999999999999999E-2</v>
      </c>
      <c r="E29" s="1">
        <v>0</v>
      </c>
      <c r="F29" s="1">
        <v>0.37</v>
      </c>
      <c r="G29" s="1">
        <f t="shared" si="0"/>
        <v>1095.75</v>
      </c>
      <c r="H29" s="1">
        <v>0</v>
      </c>
      <c r="I29" s="3">
        <f>_xll.EURO_Equity(B29,C29,D29,E29,F29,G29,H29,I$4)</f>
        <v>5.2909380808860096</v>
      </c>
    </row>
    <row r="30" spans="2:9" x14ac:dyDescent="0.2">
      <c r="B30" s="1">
        <v>44.875</v>
      </c>
      <c r="C30" s="1">
        <v>38.875</v>
      </c>
      <c r="D30" s="1">
        <v>4.5999999999999999E-2</v>
      </c>
      <c r="E30" s="1">
        <v>0</v>
      </c>
      <c r="F30" s="1">
        <v>0.38</v>
      </c>
      <c r="G30" s="1">
        <f t="shared" si="0"/>
        <v>1095.75</v>
      </c>
      <c r="H30" s="1">
        <v>0</v>
      </c>
      <c r="I30" s="3">
        <f>_xll.EURO_Equity(B30,C30,D30,E30,F30,G30,H30,I$4)</f>
        <v>5.5235511535184756</v>
      </c>
    </row>
    <row r="31" spans="2:9" x14ac:dyDescent="0.2">
      <c r="B31" s="1">
        <v>44.875</v>
      </c>
      <c r="C31" s="1">
        <v>38.875</v>
      </c>
      <c r="D31" s="1">
        <v>4.5999999999999999E-2</v>
      </c>
      <c r="E31" s="1">
        <v>0</v>
      </c>
      <c r="F31" s="1">
        <v>0.39</v>
      </c>
      <c r="G31" s="1">
        <f t="shared" si="0"/>
        <v>1095.75</v>
      </c>
      <c r="H31" s="1">
        <v>0</v>
      </c>
      <c r="I31" s="3">
        <f>_xll.EURO_Equity(B31,C31,D31,E31,F31,G31,H31,I$4)</f>
        <v>5.7566226336719684</v>
      </c>
    </row>
    <row r="32" spans="2:9" x14ac:dyDescent="0.2">
      <c r="B32" s="1">
        <v>44</v>
      </c>
      <c r="C32" s="1">
        <v>80</v>
      </c>
      <c r="D32" s="1">
        <v>4.5999999999999999E-2</v>
      </c>
      <c r="E32" s="1">
        <v>0</v>
      </c>
      <c r="F32" s="1">
        <v>0.4</v>
      </c>
      <c r="G32" s="1">
        <f>3*365.25</f>
        <v>1095.75</v>
      </c>
      <c r="H32" s="1">
        <v>1</v>
      </c>
      <c r="I32" s="3">
        <f>_xll.EURO_Equity(B32,C32,D32,E32,F32,G32,H32,I$4)</f>
        <v>5.6357926760848205</v>
      </c>
    </row>
    <row r="33" spans="2:9" x14ac:dyDescent="0.2">
      <c r="B33" s="1">
        <v>45</v>
      </c>
      <c r="C33" s="1">
        <v>80</v>
      </c>
      <c r="D33" s="1">
        <v>4.5999999999999999E-2</v>
      </c>
      <c r="E33" s="1">
        <v>0</v>
      </c>
      <c r="F33" s="1">
        <v>0.4</v>
      </c>
      <c r="G33" s="1">
        <f t="shared" si="0"/>
        <v>1095.75</v>
      </c>
      <c r="H33" s="1">
        <v>1</v>
      </c>
      <c r="I33" s="3">
        <f>_xll.EURO_Equity(B33,C33,D33,E33,F33,G33,H33,I$4)</f>
        <v>6.0174950219519285</v>
      </c>
    </row>
    <row r="34" spans="2:9" x14ac:dyDescent="0.2">
      <c r="B34" s="1">
        <v>46</v>
      </c>
      <c r="C34" s="1">
        <v>80</v>
      </c>
      <c r="D34" s="1">
        <v>4.5999999999999999E-2</v>
      </c>
      <c r="E34" s="1">
        <v>0</v>
      </c>
      <c r="F34" s="1">
        <v>0.4</v>
      </c>
      <c r="G34" s="1">
        <f t="shared" si="0"/>
        <v>1095.75</v>
      </c>
      <c r="H34" s="1">
        <v>1</v>
      </c>
      <c r="I34" s="3">
        <f>_xll.EURO_Equity(B34,C34,D34,E34,F34,G34,H34,I$4)</f>
        <v>6.4114837257997426</v>
      </c>
    </row>
    <row r="35" spans="2:9" x14ac:dyDescent="0.2">
      <c r="B35" s="1">
        <v>47</v>
      </c>
      <c r="C35" s="1">
        <v>80</v>
      </c>
      <c r="D35" s="1">
        <v>4.5999999999999999E-2</v>
      </c>
      <c r="E35" s="1">
        <v>0</v>
      </c>
      <c r="F35" s="1">
        <v>0.4</v>
      </c>
      <c r="G35" s="1">
        <f t="shared" si="0"/>
        <v>1095.75</v>
      </c>
      <c r="H35" s="1">
        <v>1</v>
      </c>
      <c r="I35" s="3">
        <f>_xll.EURO_Equity(B35,C35,D35,E35,F35,G35,H35,I$4)</f>
        <v>6.8175947419038998</v>
      </c>
    </row>
    <row r="36" spans="2:9" x14ac:dyDescent="0.2">
      <c r="B36" s="1">
        <v>48</v>
      </c>
      <c r="C36" s="1">
        <v>80</v>
      </c>
      <c r="D36" s="1">
        <v>4.5999999999999999E-2</v>
      </c>
      <c r="E36" s="1">
        <v>0</v>
      </c>
      <c r="F36" s="1">
        <v>0.4</v>
      </c>
      <c r="G36" s="1">
        <f t="shared" si="0"/>
        <v>1095.75</v>
      </c>
      <c r="H36" s="1">
        <v>1</v>
      </c>
      <c r="I36" s="3">
        <f>_xll.EURO_Equity(B36,C36,D36,E36,F36,G36,H36,I$4)</f>
        <v>7.235658057597389</v>
      </c>
    </row>
    <row r="37" spans="2:9" x14ac:dyDescent="0.2">
      <c r="B37" s="1">
        <v>49</v>
      </c>
      <c r="C37" s="1">
        <v>80</v>
      </c>
      <c r="D37" s="1">
        <v>4.5999999999999999E-2</v>
      </c>
      <c r="E37" s="1">
        <v>0</v>
      </c>
      <c r="F37" s="1">
        <v>0.4</v>
      </c>
      <c r="G37" s="1">
        <f t="shared" si="0"/>
        <v>1095.75</v>
      </c>
      <c r="H37" s="1">
        <v>1</v>
      </c>
      <c r="I37" s="3">
        <f>_xll.EURO_Equity(B37,C37,D37,E37,F37,G37,H37,I$4)</f>
        <v>7.6654985975515917</v>
      </c>
    </row>
    <row r="38" spans="2:9" x14ac:dyDescent="0.2">
      <c r="B38" s="1">
        <v>50</v>
      </c>
      <c r="C38" s="1">
        <v>80</v>
      </c>
      <c r="D38" s="1">
        <v>4.5999999999999999E-2</v>
      </c>
      <c r="E38" s="1">
        <v>0</v>
      </c>
      <c r="F38" s="1">
        <v>0.4</v>
      </c>
      <c r="G38" s="1">
        <f t="shared" si="0"/>
        <v>1095.75</v>
      </c>
      <c r="H38" s="1">
        <v>1</v>
      </c>
      <c r="I38" s="3">
        <f>_xll.EURO_Equity(B38,C38,D38,E38,F38,G38,H38,I$4)</f>
        <v>8.1069370550958801</v>
      </c>
    </row>
    <row r="39" spans="2:9" x14ac:dyDescent="0.2">
      <c r="B39" s="1">
        <v>51</v>
      </c>
      <c r="C39" s="1">
        <v>80</v>
      </c>
      <c r="D39" s="1">
        <v>4.5999999999999999E-2</v>
      </c>
      <c r="E39" s="1">
        <v>0</v>
      </c>
      <c r="F39" s="1">
        <v>0.4</v>
      </c>
      <c r="G39" s="1">
        <f t="shared" si="0"/>
        <v>1095.75</v>
      </c>
      <c r="H39" s="1">
        <v>1</v>
      </c>
      <c r="I39" s="3">
        <f>_xll.EURO_Equity(B39,C39,D39,E39,F39,G39,H39,I$4)</f>
        <v>8.5597906551183023</v>
      </c>
    </row>
    <row r="40" spans="2:9" x14ac:dyDescent="0.2">
      <c r="B40" s="1">
        <v>52</v>
      </c>
      <c r="C40" s="1">
        <v>80</v>
      </c>
      <c r="D40" s="1">
        <v>4.5999999999999999E-2</v>
      </c>
      <c r="E40" s="1">
        <v>0</v>
      </c>
      <c r="F40" s="1">
        <v>0.4</v>
      </c>
      <c r="G40" s="1">
        <f t="shared" si="0"/>
        <v>1095.75</v>
      </c>
      <c r="H40" s="1">
        <v>1</v>
      </c>
      <c r="I40" s="3">
        <f>_xll.EURO_Equity(B40,C40,D40,E40,F40,G40,H40,I$4)</f>
        <v>9.0238738529547788</v>
      </c>
    </row>
    <row r="41" spans="2:9" x14ac:dyDescent="0.2">
      <c r="B41" s="1">
        <v>53</v>
      </c>
      <c r="C41" s="1">
        <v>80</v>
      </c>
      <c r="D41" s="1">
        <v>4.5999999999999999E-2</v>
      </c>
      <c r="E41" s="1">
        <v>0</v>
      </c>
      <c r="F41" s="1">
        <v>0.4</v>
      </c>
      <c r="G41" s="1">
        <f t="shared" si="0"/>
        <v>1095.75</v>
      </c>
      <c r="H41" s="1">
        <v>1</v>
      </c>
      <c r="I41" s="3">
        <f>_xll.EURO_Equity(B41,C41,D41,E41,F41,G41,H41,I$4)</f>
        <v>9.498998973511922</v>
      </c>
    </row>
    <row r="42" spans="2:9" x14ac:dyDescent="0.2">
      <c r="B42" s="1">
        <v>54</v>
      </c>
      <c r="C42" s="1">
        <v>80</v>
      </c>
      <c r="D42" s="1">
        <v>4.5999999999999999E-2</v>
      </c>
      <c r="E42" s="1">
        <v>0</v>
      </c>
      <c r="F42" s="1">
        <v>0.4</v>
      </c>
      <c r="G42" s="1">
        <f t="shared" si="0"/>
        <v>1095.75</v>
      </c>
      <c r="H42" s="1">
        <v>1</v>
      </c>
      <c r="I42" s="3">
        <f>_xll.EURO_Equity(B42,C42,D42,E42,F42,G42,H42,I$4)</f>
        <v>9.9849767946909296</v>
      </c>
    </row>
    <row r="43" spans="2:9" x14ac:dyDescent="0.2">
      <c r="B43" s="1">
        <v>55</v>
      </c>
      <c r="C43" s="1">
        <v>80</v>
      </c>
      <c r="D43" s="1">
        <v>4.5999999999999999E-2</v>
      </c>
      <c r="E43" s="1">
        <v>0</v>
      </c>
      <c r="F43" s="1">
        <v>0.4</v>
      </c>
      <c r="G43" s="1">
        <f t="shared" si="0"/>
        <v>1095.75</v>
      </c>
      <c r="H43" s="1">
        <v>1</v>
      </c>
      <c r="I43" s="3">
        <f>_xll.EURO_Equity(B43,C43,D43,E43,F43,G43,H43,I$4)</f>
        <v>10.481617070669696</v>
      </c>
    </row>
    <row r="44" spans="2:9" x14ac:dyDescent="0.2">
      <c r="B44" s="1">
        <v>56</v>
      </c>
      <c r="C44" s="1">
        <v>80</v>
      </c>
      <c r="D44" s="1">
        <v>4.5999999999999999E-2</v>
      </c>
      <c r="E44" s="1">
        <v>0</v>
      </c>
      <c r="F44" s="1">
        <v>0.4</v>
      </c>
      <c r="G44" s="1">
        <f t="shared" si="0"/>
        <v>1095.75</v>
      </c>
      <c r="H44" s="1">
        <v>1</v>
      </c>
      <c r="I44" s="3">
        <f>_xll.EURO_Equity(B44,C44,D44,E44,F44,G44,H44,I$4)</f>
        <v>10.98872596051223</v>
      </c>
    </row>
    <row r="45" spans="2:9" x14ac:dyDescent="0.2">
      <c r="B45" s="1">
        <v>57</v>
      </c>
      <c r="C45" s="1">
        <v>80</v>
      </c>
      <c r="D45" s="1">
        <v>4.5999999999999999E-2</v>
      </c>
      <c r="E45" s="1">
        <v>0</v>
      </c>
      <c r="F45" s="1">
        <v>0.4</v>
      </c>
      <c r="G45" s="1">
        <f t="shared" si="0"/>
        <v>1095.75</v>
      </c>
      <c r="H45" s="1">
        <v>1</v>
      </c>
      <c r="I45" s="3">
        <f>_xll.EURO_Equity(B45,C45,D45,E45,F45,G45,H45,I$4)</f>
        <v>11.506110957852389</v>
      </c>
    </row>
    <row r="46" spans="2:9" x14ac:dyDescent="0.2">
      <c r="B46" s="1">
        <v>58</v>
      </c>
      <c r="C46" s="1">
        <v>80</v>
      </c>
      <c r="D46" s="1">
        <v>4.5999999999999999E-2</v>
      </c>
      <c r="E46" s="1">
        <v>0</v>
      </c>
      <c r="F46" s="1">
        <v>0.4</v>
      </c>
      <c r="G46" s="1">
        <f t="shared" si="0"/>
        <v>1095.75</v>
      </c>
      <c r="H46" s="1">
        <v>1</v>
      </c>
      <c r="I46" s="3">
        <f>_xll.EURO_Equity(B46,C46,D46,E46,F46,G46,H46,I$4)</f>
        <v>12.033581033619026</v>
      </c>
    </row>
    <row r="47" spans="2:9" x14ac:dyDescent="0.2">
      <c r="B47" s="1">
        <v>59</v>
      </c>
      <c r="C47" s="1">
        <v>80</v>
      </c>
      <c r="D47" s="1">
        <v>4.5999999999999999E-2</v>
      </c>
      <c r="E47" s="1">
        <v>0</v>
      </c>
      <c r="F47" s="1">
        <v>0.4</v>
      </c>
      <c r="G47" s="1">
        <f t="shared" si="0"/>
        <v>1095.75</v>
      </c>
      <c r="H47" s="1">
        <v>1</v>
      </c>
      <c r="I47" s="3">
        <f>_xll.EURO_Equity(B47,C47,D47,E47,F47,G47,H47,I$4)</f>
        <v>12.570945564772309</v>
      </c>
    </row>
    <row r="48" spans="2:9" x14ac:dyDescent="0.2">
      <c r="B48" s="1">
        <v>60</v>
      </c>
      <c r="C48" s="1">
        <v>80</v>
      </c>
      <c r="D48" s="1">
        <v>4.5999999999999999E-2</v>
      </c>
      <c r="E48" s="1">
        <v>0</v>
      </c>
      <c r="F48" s="1">
        <v>0.4</v>
      </c>
      <c r="G48" s="1">
        <f t="shared" si="0"/>
        <v>1095.75</v>
      </c>
      <c r="H48" s="1">
        <v>1</v>
      </c>
      <c r="I48" s="3">
        <f>_xll.EURO_Equity(B48,C48,D48,E48,F48,G48,H48,I$4)</f>
        <v>13.11801467025737</v>
      </c>
    </row>
    <row r="49" spans="2:9" x14ac:dyDescent="0.2">
      <c r="B49" s="1">
        <v>61</v>
      </c>
      <c r="C49" s="1">
        <v>80</v>
      </c>
      <c r="D49" s="1">
        <v>4.5999999999999999E-2</v>
      </c>
      <c r="E49" s="1">
        <v>0</v>
      </c>
      <c r="F49" s="1">
        <v>0.4</v>
      </c>
      <c r="G49" s="1">
        <f t="shared" si="0"/>
        <v>1095.75</v>
      </c>
      <c r="H49" s="1">
        <v>1</v>
      </c>
      <c r="I49" s="3">
        <f>_xll.EURO_Equity(B49,C49,D49,E49,F49,G49,H49,I$4)</f>
        <v>13.674599510373543</v>
      </c>
    </row>
    <row r="50" spans="2:9" x14ac:dyDescent="0.2">
      <c r="B50" s="1">
        <v>62</v>
      </c>
      <c r="C50" s="1">
        <v>80</v>
      </c>
      <c r="D50" s="1">
        <v>4.5999999999999999E-2</v>
      </c>
      <c r="E50" s="1">
        <v>0</v>
      </c>
      <c r="F50" s="1">
        <v>0.4</v>
      </c>
      <c r="G50" s="1">
        <f t="shared" si="0"/>
        <v>1095.75</v>
      </c>
      <c r="H50" s="1">
        <v>1</v>
      </c>
      <c r="I50" s="3">
        <f>_xll.EURO_Equity(B50,C50,D50,E50,F50,G50,H50,I$4)</f>
        <v>14.240512552850959</v>
      </c>
    </row>
    <row r="51" spans="2:9" x14ac:dyDescent="0.2">
      <c r="B51" s="1">
        <v>63</v>
      </c>
      <c r="C51" s="1">
        <v>80</v>
      </c>
      <c r="D51" s="1">
        <v>4.5999999999999999E-2</v>
      </c>
      <c r="E51" s="1">
        <v>0</v>
      </c>
      <c r="F51" s="1">
        <v>0.4</v>
      </c>
      <c r="G51" s="1">
        <f t="shared" si="0"/>
        <v>1095.75</v>
      </c>
      <c r="H51" s="1">
        <v>1</v>
      </c>
      <c r="I51" s="3">
        <f>_xll.EURO_Equity(B51,C51,D51,E51,F51,G51,H51,I$4)</f>
        <v>14.81556780862379</v>
      </c>
    </row>
    <row r="52" spans="2:9" x14ac:dyDescent="0.2">
      <c r="B52" s="1">
        <v>64</v>
      </c>
      <c r="C52" s="1">
        <v>80</v>
      </c>
      <c r="D52" s="1">
        <v>4.5999999999999999E-2</v>
      </c>
      <c r="E52" s="1">
        <v>0</v>
      </c>
      <c r="F52" s="1">
        <v>0.4</v>
      </c>
      <c r="G52" s="1">
        <f t="shared" si="0"/>
        <v>1095.75</v>
      </c>
      <c r="H52" s="1">
        <v>1</v>
      </c>
      <c r="I52" s="3">
        <f>_xll.EURO_Equity(B52,C52,D52,E52,F52,G52,H52,I$4)</f>
        <v>15.399581040019914</v>
      </c>
    </row>
    <row r="53" spans="2:9" x14ac:dyDescent="0.2">
      <c r="B53" s="1">
        <v>65</v>
      </c>
      <c r="C53" s="1">
        <v>80</v>
      </c>
      <c r="D53" s="1">
        <v>4.5999999999999999E-2</v>
      </c>
      <c r="E53" s="1">
        <v>0</v>
      </c>
      <c r="F53" s="1">
        <v>0.4</v>
      </c>
      <c r="G53" s="1">
        <f t="shared" si="0"/>
        <v>1095.75</v>
      </c>
      <c r="H53" s="1">
        <v>1</v>
      </c>
      <c r="I53" s="3">
        <f>_xll.EURO_Equity(B53,C53,D53,E53,F53,G53,H53,I$4)</f>
        <v>15.992369943843585</v>
      </c>
    </row>
    <row r="54" spans="2:9" x14ac:dyDescent="0.2">
      <c r="B54" s="1">
        <v>66</v>
      </c>
      <c r="C54" s="1">
        <v>80</v>
      </c>
      <c r="D54" s="1">
        <v>4.5999999999999999E-2</v>
      </c>
      <c r="E54" s="1">
        <v>0</v>
      </c>
      <c r="F54" s="1">
        <v>0.4</v>
      </c>
      <c r="G54" s="1">
        <f t="shared" si="0"/>
        <v>1095.75</v>
      </c>
      <c r="H54" s="1">
        <v>1</v>
      </c>
      <c r="I54" s="3">
        <f>_xll.EURO_Equity(B54,C54,D54,E54,F54,G54,H54,I$4)</f>
        <v>16.593754311609704</v>
      </c>
    </row>
    <row r="55" spans="2:9" x14ac:dyDescent="0.2">
      <c r="B55" s="1">
        <v>67</v>
      </c>
      <c r="C55" s="1">
        <v>80</v>
      </c>
      <c r="D55" s="1">
        <v>4.5999999999999999E-2</v>
      </c>
      <c r="E55" s="1">
        <v>0</v>
      </c>
      <c r="F55" s="1">
        <v>0.4</v>
      </c>
      <c r="G55" s="1">
        <f t="shared" si="0"/>
        <v>1095.75</v>
      </c>
      <c r="H55" s="1">
        <v>1</v>
      </c>
      <c r="I55" s="3">
        <f>_xll.EURO_Equity(B55,C55,D55,E55,F55,G55,H55,I$4)</f>
        <v>17.203556168989497</v>
      </c>
    </row>
    <row r="56" spans="2:9" x14ac:dyDescent="0.2">
      <c r="B56" s="1">
        <v>68</v>
      </c>
      <c r="C56" s="1">
        <v>80</v>
      </c>
      <c r="D56" s="1">
        <v>4.5999999999999999E-2</v>
      </c>
      <c r="E56" s="1">
        <v>0</v>
      </c>
      <c r="F56" s="1">
        <v>0.4</v>
      </c>
      <c r="G56" s="1">
        <f t="shared" si="0"/>
        <v>1095.75</v>
      </c>
      <c r="H56" s="1">
        <v>1</v>
      </c>
      <c r="I56" s="3">
        <f>_xll.EURO_Equity(B56,C56,D56,E56,F56,G56,H56,I$4)</f>
        <v>17.82159989634949</v>
      </c>
    </row>
    <row r="57" spans="2:9" x14ac:dyDescent="0.2">
      <c r="B57" s="1">
        <v>69</v>
      </c>
      <c r="C57" s="1">
        <v>80</v>
      </c>
      <c r="D57" s="1">
        <v>4.5999999999999999E-2</v>
      </c>
      <c r="E57" s="1">
        <v>0</v>
      </c>
      <c r="F57" s="1">
        <v>0.4</v>
      </c>
      <c r="G57" s="1">
        <f t="shared" si="0"/>
        <v>1095.75</v>
      </c>
      <c r="H57" s="1">
        <v>1</v>
      </c>
      <c r="I57" s="3">
        <f>_xll.EURO_Equity(B57,C57,D57,E57,F57,G57,H57,I$4)</f>
        <v>18.447712332102629</v>
      </c>
    </row>
    <row r="58" spans="2:9" x14ac:dyDescent="0.2">
      <c r="B58" s="1">
        <v>70</v>
      </c>
      <c r="C58" s="1">
        <v>80</v>
      </c>
      <c r="D58" s="1">
        <v>4.5999999999999999E-2</v>
      </c>
      <c r="E58" s="1">
        <v>0</v>
      </c>
      <c r="F58" s="1">
        <v>0.4</v>
      </c>
      <c r="G58" s="1">
        <f t="shared" si="0"/>
        <v>1095.75</v>
      </c>
      <c r="H58" s="1">
        <v>1</v>
      </c>
      <c r="I58" s="3">
        <f>_xll.EURO_Equity(B58,C58,D58,E58,F58,G58,H58,I$4)</f>
        <v>19.081722860442945</v>
      </c>
    </row>
    <row r="59" spans="2:9" x14ac:dyDescent="0.2">
      <c r="B59" s="1">
        <v>71</v>
      </c>
      <c r="C59" s="1">
        <v>80</v>
      </c>
      <c r="D59" s="1">
        <v>4.5999999999999999E-2</v>
      </c>
      <c r="E59" s="1">
        <v>0</v>
      </c>
      <c r="F59" s="1">
        <v>0.4</v>
      </c>
      <c r="G59" s="1">
        <f t="shared" si="0"/>
        <v>1095.75</v>
      </c>
      <c r="H59" s="1">
        <v>1</v>
      </c>
      <c r="I59" s="3">
        <f>_xll.EURO_Equity(B59,C59,D59,E59,F59,G59,H59,I$4)</f>
        <v>19.723463484901124</v>
      </c>
    </row>
    <row r="60" spans="2:9" x14ac:dyDescent="0.2">
      <c r="B60" s="1">
        <v>72</v>
      </c>
      <c r="C60" s="1">
        <v>80</v>
      </c>
      <c r="D60" s="1">
        <v>4.5999999999999999E-2</v>
      </c>
      <c r="E60" s="1">
        <v>0</v>
      </c>
      <c r="F60" s="1">
        <v>0.4</v>
      </c>
      <c r="G60" s="1">
        <f t="shared" si="0"/>
        <v>1095.75</v>
      </c>
      <c r="H60" s="1">
        <v>1</v>
      </c>
      <c r="I60" s="3">
        <f>_xll.EURO_Equity(B60,C60,D60,E60,F60,G60,H60,I$4)</f>
        <v>20.372768889035854</v>
      </c>
    </row>
    <row r="61" spans="2:9" x14ac:dyDescent="0.2">
      <c r="B61" s="1">
        <v>73</v>
      </c>
      <c r="C61" s="1">
        <v>80</v>
      </c>
      <c r="D61" s="1">
        <v>4.5999999999999999E-2</v>
      </c>
      <c r="E61" s="1">
        <v>0</v>
      </c>
      <c r="F61" s="1">
        <v>0.4</v>
      </c>
      <c r="G61" s="1">
        <f t="shared" si="0"/>
        <v>1095.75</v>
      </c>
      <c r="H61" s="1">
        <v>1</v>
      </c>
      <c r="I61" s="3">
        <f>_xll.EURO_Equity(B61,C61,D61,E61,F61,G61,H61,I$4)</f>
        <v>21.029476485463775</v>
      </c>
    </row>
    <row r="62" spans="2:9" x14ac:dyDescent="0.2">
      <c r="B62" s="1">
        <v>74</v>
      </c>
      <c r="C62" s="1">
        <v>80</v>
      </c>
      <c r="D62" s="1">
        <v>4.5999999999999999E-2</v>
      </c>
      <c r="E62" s="1">
        <v>0</v>
      </c>
      <c r="F62" s="1">
        <v>0.4</v>
      </c>
      <c r="G62" s="1">
        <f t="shared" si="0"/>
        <v>1095.75</v>
      </c>
      <c r="H62" s="1">
        <v>1</v>
      </c>
      <c r="I62" s="3">
        <f>_xll.EURO_Equity(B62,C62,D62,E62,F62,G62,H62,I$4)</f>
        <v>21.693426454329416</v>
      </c>
    </row>
    <row r="63" spans="2:9" x14ac:dyDescent="0.2">
      <c r="B63" s="1">
        <v>75</v>
      </c>
      <c r="C63" s="1">
        <v>80</v>
      </c>
      <c r="D63" s="1">
        <v>4.5999999999999999E-2</v>
      </c>
      <c r="E63" s="1">
        <v>0</v>
      </c>
      <c r="F63" s="1">
        <v>0.4</v>
      </c>
      <c r="G63" s="1">
        <f t="shared" si="0"/>
        <v>1095.75</v>
      </c>
      <c r="H63" s="1">
        <v>1</v>
      </c>
      <c r="I63" s="3">
        <f>_xll.EURO_Equity(B63,C63,D63,E63,F63,G63,H63,I$4)</f>
        <v>22.364461772223269</v>
      </c>
    </row>
    <row r="64" spans="2:9" x14ac:dyDescent="0.2">
      <c r="B64" s="1">
        <v>76</v>
      </c>
      <c r="C64" s="1">
        <v>80</v>
      </c>
      <c r="D64" s="1">
        <v>4.5999999999999999E-2</v>
      </c>
      <c r="E64" s="1">
        <v>0</v>
      </c>
      <c r="F64" s="1">
        <v>0.4</v>
      </c>
      <c r="G64" s="1">
        <f t="shared" si="0"/>
        <v>1095.75</v>
      </c>
      <c r="H64" s="1">
        <v>1</v>
      </c>
      <c r="I64" s="3">
        <f>_xll.EURO_Equity(B64,C64,D64,E64,F64,G64,H64,I$4)</f>
        <v>23.042428232470055</v>
      </c>
    </row>
    <row r="65" spans="2:9" x14ac:dyDescent="0.2">
      <c r="B65" s="1">
        <v>77</v>
      </c>
      <c r="C65" s="1">
        <v>80</v>
      </c>
      <c r="D65" s="1">
        <v>4.5999999999999999E-2</v>
      </c>
      <c r="E65" s="1">
        <v>0</v>
      </c>
      <c r="F65" s="1">
        <v>0.4</v>
      </c>
      <c r="G65" s="1">
        <f t="shared" si="0"/>
        <v>1095.75</v>
      </c>
      <c r="H65" s="1">
        <v>1</v>
      </c>
      <c r="I65" s="3">
        <f>_xll.EURO_Equity(B65,C65,D65,E65,F65,G65,H65,I$4)</f>
        <v>23.727174457632664</v>
      </c>
    </row>
    <row r="66" spans="2:9" x14ac:dyDescent="0.2">
      <c r="B66" s="1">
        <v>78</v>
      </c>
      <c r="C66" s="1">
        <v>80</v>
      </c>
      <c r="D66" s="1">
        <v>4.5999999999999999E-2</v>
      </c>
      <c r="E66" s="1">
        <v>0</v>
      </c>
      <c r="F66" s="1">
        <v>0.4</v>
      </c>
      <c r="G66" s="1">
        <f t="shared" si="0"/>
        <v>1095.75</v>
      </c>
      <c r="H66" s="1">
        <v>1</v>
      </c>
      <c r="I66" s="3">
        <f>_xll.EURO_Equity(B66,C66,D66,E66,F66,G66,H66,I$4)</f>
        <v>24.418551905003827</v>
      </c>
    </row>
    <row r="67" spans="2:9" x14ac:dyDescent="0.2">
      <c r="B67" s="1">
        <v>79</v>
      </c>
      <c r="C67" s="1">
        <v>80</v>
      </c>
      <c r="D67" s="1">
        <v>4.5999999999999999E-2</v>
      </c>
      <c r="E67" s="1">
        <v>0</v>
      </c>
      <c r="F67" s="1">
        <v>0.4</v>
      </c>
      <c r="G67" s="1">
        <f t="shared" si="0"/>
        <v>1095.75</v>
      </c>
      <c r="H67" s="1">
        <v>1</v>
      </c>
      <c r="I67" s="3">
        <f>_xll.EURO_Equity(B67,C67,D67,E67,F67,G67,H67,I$4)</f>
        <v>25.11641486579429</v>
      </c>
    </row>
    <row r="68" spans="2:9" x14ac:dyDescent="0.2">
      <c r="B68" s="1">
        <v>80</v>
      </c>
      <c r="C68" s="1">
        <v>80</v>
      </c>
      <c r="D68" s="1">
        <v>4.5999999999999999E-2</v>
      </c>
      <c r="E68" s="1">
        <v>0</v>
      </c>
      <c r="F68" s="1">
        <v>0.4</v>
      </c>
      <c r="G68" s="1">
        <f t="shared" si="0"/>
        <v>1095.75</v>
      </c>
      <c r="H68" s="1">
        <v>1</v>
      </c>
      <c r="I68" s="3">
        <f>_xll.EURO_Equity(B68,C68,D68,E68,F68,G68,H68,I$4)</f>
        <v>25.820620458663761</v>
      </c>
    </row>
    <row r="69" spans="2:9" x14ac:dyDescent="0.2">
      <c r="B69" s="1">
        <v>81</v>
      </c>
      <c r="C69" s="1">
        <v>80</v>
      </c>
      <c r="D69" s="1">
        <v>4.5999999999999999E-2</v>
      </c>
      <c r="E69" s="1">
        <v>0</v>
      </c>
      <c r="F69" s="1">
        <v>0.4</v>
      </c>
      <c r="G69" s="1">
        <f t="shared" si="0"/>
        <v>1095.75</v>
      </c>
      <c r="H69" s="1">
        <v>1</v>
      </c>
      <c r="I69" s="3">
        <f>_xll.EURO_Equity(B69,C69,D69,E69,F69,G69,H69,I$4)</f>
        <v>26.531028618188056</v>
      </c>
    </row>
    <row r="70" spans="2:9" x14ac:dyDescent="0.2">
      <c r="B70" s="1">
        <v>82</v>
      </c>
      <c r="C70" s="1">
        <v>80</v>
      </c>
      <c r="D70" s="1">
        <v>4.5999999999999999E-2</v>
      </c>
      <c r="E70" s="1">
        <v>0</v>
      </c>
      <c r="F70" s="1">
        <v>0.4</v>
      </c>
      <c r="G70" s="1">
        <f t="shared" ref="G70:G86" si="1">3*365.25</f>
        <v>1095.75</v>
      </c>
      <c r="H70" s="1">
        <v>1</v>
      </c>
      <c r="I70" s="3">
        <f>_xll.EURO_Equity(B70,C70,D70,E70,F70,G70,H70,I$4)</f>
        <v>27.24750207880362</v>
      </c>
    </row>
    <row r="71" spans="2:9" x14ac:dyDescent="0.2">
      <c r="B71" s="1">
        <v>83</v>
      </c>
      <c r="C71" s="1">
        <v>80</v>
      </c>
      <c r="D71" s="1">
        <v>4.5999999999999999E-2</v>
      </c>
      <c r="E71" s="1">
        <v>0</v>
      </c>
      <c r="F71" s="1">
        <v>0.4</v>
      </c>
      <c r="G71" s="1">
        <f t="shared" si="1"/>
        <v>1095.75</v>
      </c>
      <c r="H71" s="1">
        <v>1</v>
      </c>
      <c r="I71" s="3">
        <f>_xll.EURO_Equity(B71,C71,D71,E71,F71,G71,H71,I$4)</f>
        <v>27.969906354725296</v>
      </c>
    </row>
    <row r="72" spans="2:9" x14ac:dyDescent="0.2">
      <c r="B72" s="1">
        <v>84</v>
      </c>
      <c r="C72" s="1">
        <v>80</v>
      </c>
      <c r="D72" s="1">
        <v>4.5999999999999999E-2</v>
      </c>
      <c r="E72" s="1">
        <v>0</v>
      </c>
      <c r="F72" s="1">
        <v>0.4</v>
      </c>
      <c r="G72" s="1">
        <f t="shared" si="1"/>
        <v>1095.75</v>
      </c>
      <c r="H72" s="1">
        <v>1</v>
      </c>
      <c r="I72" s="3">
        <f>_xll.EURO_Equity(B72,C72,D72,E72,F72,G72,H72,I$4)</f>
        <v>28.698109716289899</v>
      </c>
    </row>
    <row r="73" spans="2:9" x14ac:dyDescent="0.2">
      <c r="B73" s="1">
        <v>85</v>
      </c>
      <c r="C73" s="1">
        <v>80</v>
      </c>
      <c r="D73" s="1">
        <v>4.5999999999999999E-2</v>
      </c>
      <c r="E73" s="1">
        <v>0</v>
      </c>
      <c r="F73" s="1">
        <v>0.4</v>
      </c>
      <c r="G73" s="1">
        <f t="shared" si="1"/>
        <v>1095.75</v>
      </c>
      <c r="H73" s="1">
        <v>1</v>
      </c>
      <c r="I73" s="3">
        <f>_xll.EURO_Equity(B73,C73,D73,E73,F73,G73,H73,I$4)</f>
        <v>29.431983163139762</v>
      </c>
    </row>
    <row r="74" spans="2:9" x14ac:dyDescent="0.2">
      <c r="B74" s="1">
        <v>86</v>
      </c>
      <c r="C74" s="1">
        <v>80</v>
      </c>
      <c r="D74" s="1">
        <v>4.5999999999999999E-2</v>
      </c>
      <c r="E74" s="1">
        <v>0</v>
      </c>
      <c r="F74" s="1">
        <v>0.4</v>
      </c>
      <c r="G74" s="1">
        <f t="shared" si="1"/>
        <v>1095.75</v>
      </c>
      <c r="H74" s="1">
        <v>1</v>
      </c>
      <c r="I74" s="3">
        <f>_xll.EURO_Equity(B74,C74,D74,E74,F74,G74,H74,I$4)</f>
        <v>30.171400394623561</v>
      </c>
    </row>
    <row r="75" spans="2:9" x14ac:dyDescent="0.2">
      <c r="B75" s="1">
        <v>87</v>
      </c>
      <c r="C75" s="1">
        <v>80</v>
      </c>
      <c r="D75" s="1">
        <v>4.5999999999999999E-2</v>
      </c>
      <c r="E75" s="1">
        <v>0</v>
      </c>
      <c r="F75" s="1">
        <v>0.4</v>
      </c>
      <c r="G75" s="1">
        <f t="shared" si="1"/>
        <v>1095.75</v>
      </c>
      <c r="H75" s="1">
        <v>1</v>
      </c>
      <c r="I75" s="3">
        <f>_xll.EURO_Equity(B75,C75,D75,E75,F75,G75,H75,I$4)</f>
        <v>30.916237777760315</v>
      </c>
    </row>
    <row r="76" spans="2:9" x14ac:dyDescent="0.2">
      <c r="B76" s="1">
        <v>88</v>
      </c>
      <c r="C76" s="1">
        <v>80</v>
      </c>
      <c r="D76" s="1">
        <v>4.5999999999999999E-2</v>
      </c>
      <c r="E76" s="1">
        <v>0</v>
      </c>
      <c r="F76" s="1">
        <v>0.4</v>
      </c>
      <c r="G76" s="1">
        <f t="shared" si="1"/>
        <v>1095.75</v>
      </c>
      <c r="H76" s="1">
        <v>1</v>
      </c>
      <c r="I76" s="3">
        <f>_xll.EURO_Equity(B76,C76,D76,E76,F76,G76,H76,I$4)</f>
        <v>31.666374313080077</v>
      </c>
    </row>
    <row r="77" spans="2:9" x14ac:dyDescent="0.2">
      <c r="B77" s="1">
        <v>89</v>
      </c>
      <c r="C77" s="1">
        <v>80</v>
      </c>
      <c r="D77" s="1">
        <v>4.5999999999999999E-2</v>
      </c>
      <c r="E77" s="1">
        <v>0</v>
      </c>
      <c r="F77" s="1">
        <v>0.4</v>
      </c>
      <c r="G77" s="1">
        <f t="shared" si="1"/>
        <v>1095.75</v>
      </c>
      <c r="H77" s="1">
        <v>1</v>
      </c>
      <c r="I77" s="3">
        <f>_xll.EURO_Equity(B77,C77,D77,E77,F77,G77,H77,I$4)</f>
        <v>32.421691697842114</v>
      </c>
    </row>
    <row r="78" spans="2:9" x14ac:dyDescent="0.2">
      <c r="B78" s="1">
        <v>90</v>
      </c>
      <c r="C78" s="1">
        <v>80</v>
      </c>
      <c r="D78" s="1">
        <v>4.5999999999999999E-2</v>
      </c>
      <c r="E78" s="1">
        <v>0</v>
      </c>
      <c r="F78" s="1">
        <v>0.4</v>
      </c>
      <c r="G78" s="1">
        <f t="shared" si="1"/>
        <v>1095.75</v>
      </c>
      <c r="H78" s="1">
        <v>1</v>
      </c>
      <c r="I78" s="3">
        <f>_xll.EURO_Equity(B78,C78,D78,E78,F78,G78,H78,I$4)</f>
        <v>33.182075857987584</v>
      </c>
    </row>
    <row r="79" spans="2:9" x14ac:dyDescent="0.2">
      <c r="B79" s="1">
        <v>91</v>
      </c>
      <c r="C79" s="1">
        <v>80</v>
      </c>
      <c r="D79" s="1">
        <v>4.5999999999999999E-2</v>
      </c>
      <c r="E79" s="1">
        <v>0</v>
      </c>
      <c r="F79" s="1">
        <v>0.4</v>
      </c>
      <c r="G79" s="1">
        <f t="shared" si="1"/>
        <v>1095.75</v>
      </c>
      <c r="H79" s="1">
        <v>1</v>
      </c>
      <c r="I79" s="3">
        <f>_xll.EURO_Equity(B79,C79,D79,E79,F79,G79,H79,I$4)</f>
        <v>33.94741375054091</v>
      </c>
    </row>
    <row r="80" spans="2:9" x14ac:dyDescent="0.2">
      <c r="B80" s="1">
        <v>92</v>
      </c>
      <c r="C80" s="1">
        <v>80</v>
      </c>
      <c r="D80" s="1">
        <v>4.5999999999999999E-2</v>
      </c>
      <c r="E80" s="1">
        <v>0</v>
      </c>
      <c r="F80" s="1">
        <v>0.4</v>
      </c>
      <c r="G80" s="1">
        <f t="shared" si="1"/>
        <v>1095.75</v>
      </c>
      <c r="H80" s="1">
        <v>1</v>
      </c>
      <c r="I80" s="3">
        <f>_xll.EURO_Equity(B80,C80,D80,E80,F80,G80,H80,I$4)</f>
        <v>34.717594563480553</v>
      </c>
    </row>
    <row r="81" spans="2:9" x14ac:dyDescent="0.2">
      <c r="B81" s="1">
        <v>93</v>
      </c>
      <c r="C81" s="1">
        <v>80</v>
      </c>
      <c r="D81" s="1">
        <v>4.5999999999999999E-2</v>
      </c>
      <c r="E81" s="1">
        <v>0</v>
      </c>
      <c r="F81" s="1">
        <v>0.4</v>
      </c>
      <c r="G81" s="1">
        <f t="shared" si="1"/>
        <v>1095.75</v>
      </c>
      <c r="H81" s="1">
        <v>1</v>
      </c>
      <c r="I81" s="3">
        <f>_xll.EURO_Equity(B81,C81,D81,E81,F81,G81,H81,I$4)</f>
        <v>35.492509971222333</v>
      </c>
    </row>
    <row r="82" spans="2:9" x14ac:dyDescent="0.2">
      <c r="B82" s="1">
        <v>94</v>
      </c>
      <c r="C82" s="1">
        <v>80</v>
      </c>
      <c r="D82" s="1">
        <v>4.5999999999999999E-2</v>
      </c>
      <c r="E82" s="1">
        <v>0</v>
      </c>
      <c r="F82" s="1">
        <v>0.4</v>
      </c>
      <c r="G82" s="1">
        <f t="shared" si="1"/>
        <v>1095.75</v>
      </c>
      <c r="H82" s="1">
        <v>1</v>
      </c>
      <c r="I82" s="3">
        <f>_xll.EURO_Equity(B82,C82,D82,E82,F82,G82,H82,I$4)</f>
        <v>36.272054088687916</v>
      </c>
    </row>
    <row r="83" spans="2:9" x14ac:dyDescent="0.2">
      <c r="B83" s="1">
        <v>95</v>
      </c>
      <c r="C83" s="1">
        <v>80</v>
      </c>
      <c r="D83" s="1">
        <v>4.5999999999999999E-2</v>
      </c>
      <c r="E83" s="1">
        <v>0</v>
      </c>
      <c r="F83" s="1">
        <v>0.4</v>
      </c>
      <c r="G83" s="1">
        <f t="shared" si="1"/>
        <v>1095.75</v>
      </c>
      <c r="H83" s="1">
        <v>1</v>
      </c>
      <c r="I83" s="3">
        <f>_xll.EURO_Equity(B83,C83,D83,E83,F83,G83,H83,I$4)</f>
        <v>37.056123425379994</v>
      </c>
    </row>
    <row r="84" spans="2:9" x14ac:dyDescent="0.2">
      <c r="B84" s="1">
        <v>96</v>
      </c>
      <c r="C84" s="1">
        <v>80</v>
      </c>
      <c r="D84" s="1">
        <v>4.5999999999999999E-2</v>
      </c>
      <c r="E84" s="1">
        <v>0</v>
      </c>
      <c r="F84" s="1">
        <v>0.4</v>
      </c>
      <c r="G84" s="1">
        <f t="shared" si="1"/>
        <v>1095.75</v>
      </c>
      <c r="H84" s="1">
        <v>1</v>
      </c>
      <c r="I84" s="3">
        <f>_xll.EURO_Equity(B84,C84,D84,E84,F84,G84,H84,I$4)</f>
        <v>37.844616839529834</v>
      </c>
    </row>
    <row r="85" spans="2:9" x14ac:dyDescent="0.2">
      <c r="B85" s="1">
        <v>97</v>
      </c>
      <c r="C85" s="1">
        <v>80</v>
      </c>
      <c r="D85" s="1">
        <v>4.5999999999999999E-2</v>
      </c>
      <c r="E85" s="1">
        <v>0</v>
      </c>
      <c r="F85" s="1">
        <v>0.4</v>
      </c>
      <c r="G85" s="1">
        <f t="shared" si="1"/>
        <v>1095.75</v>
      </c>
      <c r="H85" s="1">
        <v>1</v>
      </c>
      <c r="I85" s="3">
        <f>_xll.EURO_Equity(B85,C85,D85,E85,F85,G85,H85,I$4)</f>
        <v>38.637435492378302</v>
      </c>
    </row>
    <row r="86" spans="2:9" x14ac:dyDescent="0.2">
      <c r="B86" s="1">
        <v>98</v>
      </c>
      <c r="C86" s="1">
        <v>80</v>
      </c>
      <c r="D86" s="1">
        <v>4.5999999999999999E-2</v>
      </c>
      <c r="E86" s="1">
        <v>0</v>
      </c>
      <c r="F86" s="1">
        <v>0.4</v>
      </c>
      <c r="G86" s="1">
        <f t="shared" si="1"/>
        <v>1095.75</v>
      </c>
      <c r="H86" s="1">
        <v>1</v>
      </c>
      <c r="I86" s="3">
        <f>_xll.EURO_Equity(B86,C86,D86,E86,F86,G86,H86,I$4)</f>
        <v>39.43448280264851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0"/>
  <sheetViews>
    <sheetView tabSelected="1" workbookViewId="0"/>
  </sheetViews>
  <sheetFormatPr defaultRowHeight="12.75" x14ac:dyDescent="0.2"/>
  <cols>
    <col min="1" max="1" width="12" customWidth="1"/>
    <col min="2" max="2" width="13.140625" bestFit="1" customWidth="1"/>
    <col min="3" max="3" width="3.7109375" customWidth="1"/>
    <col min="4" max="4" width="12.28515625" bestFit="1" customWidth="1"/>
    <col min="5" max="5" width="11.7109375" bestFit="1" customWidth="1"/>
    <col min="6" max="6" width="3.7109375" customWidth="1"/>
    <col min="7" max="7" width="12.28515625" bestFit="1" customWidth="1"/>
    <col min="8" max="8" width="11.7109375" bestFit="1" customWidth="1"/>
    <col min="9" max="9" width="3.7109375" customWidth="1"/>
    <col min="10" max="10" width="12.28515625" bestFit="1" customWidth="1"/>
    <col min="11" max="11" width="11.7109375" bestFit="1" customWidth="1"/>
    <col min="12" max="12" width="3.7109375" customWidth="1"/>
    <col min="14" max="14" width="10.5703125" customWidth="1"/>
    <col min="15" max="15" width="10" customWidth="1"/>
    <col min="17" max="17" width="10.42578125" bestFit="1" customWidth="1"/>
    <col min="18" max="18" width="15" bestFit="1" customWidth="1"/>
    <col min="19" max="19" width="10.140625" bestFit="1" customWidth="1"/>
    <col min="21" max="21" width="12" bestFit="1" customWidth="1"/>
    <col min="25" max="25" width="9.7109375" customWidth="1"/>
    <col min="26" max="26" width="10.7109375" customWidth="1"/>
    <col min="27" max="27" width="13.42578125" bestFit="1" customWidth="1"/>
    <col min="29" max="29" width="9.5703125" customWidth="1"/>
    <col min="30" max="30" width="12" customWidth="1"/>
    <col min="31" max="31" width="13.42578125" bestFit="1" customWidth="1"/>
  </cols>
  <sheetData>
    <row r="1" spans="1:31" x14ac:dyDescent="0.2">
      <c r="A1" s="15" t="s">
        <v>28</v>
      </c>
      <c r="B1" s="15"/>
    </row>
    <row r="2" spans="1:31" x14ac:dyDescent="0.2">
      <c r="A2" s="19" t="s">
        <v>29</v>
      </c>
      <c r="B2" s="15"/>
    </row>
    <row r="3" spans="1:31" x14ac:dyDescent="0.2">
      <c r="B3" s="35"/>
      <c r="D3" s="19"/>
      <c r="E3" s="35"/>
      <c r="G3" s="19"/>
      <c r="H3" s="15"/>
      <c r="J3" s="19"/>
      <c r="K3" s="15"/>
      <c r="Y3" t="s">
        <v>53</v>
      </c>
      <c r="AC3" t="s">
        <v>47</v>
      </c>
    </row>
    <row r="4" spans="1:31" x14ac:dyDescent="0.2">
      <c r="A4" s="15"/>
      <c r="B4" s="15"/>
      <c r="D4" s="15"/>
      <c r="E4" s="15"/>
      <c r="G4" s="15"/>
      <c r="H4" s="15"/>
      <c r="J4" s="15"/>
      <c r="K4" s="15"/>
      <c r="Y4" s="1" t="s">
        <v>1</v>
      </c>
      <c r="Z4" t="s">
        <v>51</v>
      </c>
      <c r="AA4" s="1" t="s">
        <v>40</v>
      </c>
      <c r="AB4" s="1"/>
      <c r="AC4" s="1" t="s">
        <v>1</v>
      </c>
      <c r="AD4" s="1" t="s">
        <v>50</v>
      </c>
      <c r="AE4" s="1" t="s">
        <v>40</v>
      </c>
    </row>
    <row r="5" spans="1:31" x14ac:dyDescent="0.2">
      <c r="A5" s="37" t="s">
        <v>32</v>
      </c>
      <c r="B5" s="38"/>
      <c r="D5" s="37" t="s">
        <v>33</v>
      </c>
      <c r="E5" s="38"/>
      <c r="G5" s="37" t="s">
        <v>34</v>
      </c>
      <c r="H5" s="38"/>
      <c r="J5" s="37" t="s">
        <v>35</v>
      </c>
      <c r="K5" s="38"/>
      <c r="N5" t="s">
        <v>58</v>
      </c>
      <c r="Y5" s="21">
        <v>35</v>
      </c>
      <c r="Z5" s="28">
        <f t="shared" ref="Z5:Z36" si="0">(MAX(Y5-$P$14,0)-MAX(Y5-$P$15,0))*$S$13/($P$15-$P$14)</f>
        <v>0</v>
      </c>
      <c r="AA5" s="27">
        <f>Z5*$R$19</f>
        <v>0</v>
      </c>
      <c r="AC5" s="21">
        <v>35</v>
      </c>
      <c r="AD5" s="28">
        <f t="shared" ref="AD5:AD36" si="1">(MAX($P$15-AC5,0)-MAX($P$14-AC5,0))*$S$13/($P$15-$P$14)</f>
        <v>18012590</v>
      </c>
      <c r="AE5" s="27">
        <f>AD5*$R$19</f>
        <v>112557830.79028387</v>
      </c>
    </row>
    <row r="6" spans="1:31" x14ac:dyDescent="0.2">
      <c r="A6" t="s">
        <v>19</v>
      </c>
      <c r="B6" s="20">
        <v>3739175</v>
      </c>
      <c r="D6" t="s">
        <v>19</v>
      </c>
      <c r="E6" s="20">
        <v>3876755</v>
      </c>
      <c r="G6" t="s">
        <v>19</v>
      </c>
      <c r="H6" s="20">
        <v>7809790</v>
      </c>
      <c r="J6" t="s">
        <v>19</v>
      </c>
      <c r="K6" s="20">
        <v>6326045</v>
      </c>
      <c r="R6" s="34">
        <f>R24+R59</f>
        <v>117772332.79941192</v>
      </c>
      <c r="Y6" s="21">
        <v>36</v>
      </c>
      <c r="Z6" s="28">
        <f t="shared" si="0"/>
        <v>0</v>
      </c>
      <c r="AA6" s="27">
        <f t="shared" ref="AA6:AA60" si="2">Z6*$R$19</f>
        <v>0</v>
      </c>
      <c r="AC6" s="21">
        <v>36</v>
      </c>
      <c r="AD6" s="28">
        <f t="shared" si="1"/>
        <v>18012590</v>
      </c>
      <c r="AE6" s="27">
        <f t="shared" ref="AE6:AE60" si="3">AD6*$R$19</f>
        <v>112557830.79028387</v>
      </c>
    </row>
    <row r="7" spans="1:31" x14ac:dyDescent="0.2">
      <c r="A7" t="s">
        <v>0</v>
      </c>
      <c r="B7" s="13">
        <v>37134</v>
      </c>
      <c r="D7" t="s">
        <v>0</v>
      </c>
      <c r="E7" s="13">
        <v>37134</v>
      </c>
      <c r="G7" t="s">
        <v>0</v>
      </c>
      <c r="H7" s="13">
        <v>37134</v>
      </c>
      <c r="J7" t="s">
        <v>0</v>
      </c>
      <c r="K7" s="13">
        <v>37134</v>
      </c>
      <c r="N7" t="s">
        <v>42</v>
      </c>
      <c r="Y7" s="21">
        <v>37</v>
      </c>
      <c r="Z7" s="28">
        <f t="shared" si="0"/>
        <v>0</v>
      </c>
      <c r="AA7" s="27">
        <f t="shared" si="2"/>
        <v>0</v>
      </c>
      <c r="AC7" s="21">
        <v>37</v>
      </c>
      <c r="AD7" s="28">
        <f t="shared" si="1"/>
        <v>18012590</v>
      </c>
      <c r="AE7" s="27">
        <f t="shared" si="3"/>
        <v>112557830.79028387</v>
      </c>
    </row>
    <row r="8" spans="1:31" x14ac:dyDescent="0.2">
      <c r="A8" t="s">
        <v>17</v>
      </c>
      <c r="B8" s="4">
        <v>37729</v>
      </c>
      <c r="D8" t="s">
        <v>17</v>
      </c>
      <c r="E8" s="4">
        <v>37681</v>
      </c>
      <c r="G8" t="s">
        <v>17</v>
      </c>
      <c r="H8" s="4">
        <v>37801</v>
      </c>
      <c r="J8" t="s">
        <v>17</v>
      </c>
      <c r="K8" s="4">
        <v>37875</v>
      </c>
      <c r="O8" t="s">
        <v>43</v>
      </c>
      <c r="Y8" s="21">
        <v>38</v>
      </c>
      <c r="Z8" s="28">
        <f t="shared" si="0"/>
        <v>0</v>
      </c>
      <c r="AA8" s="27">
        <f t="shared" si="2"/>
        <v>0</v>
      </c>
      <c r="AC8" s="21">
        <v>38</v>
      </c>
      <c r="AD8" s="28">
        <f t="shared" si="1"/>
        <v>18012590</v>
      </c>
      <c r="AE8" s="27">
        <f t="shared" si="3"/>
        <v>112557830.79028387</v>
      </c>
    </row>
    <row r="9" spans="1:31" x14ac:dyDescent="0.2">
      <c r="A9" t="s">
        <v>8</v>
      </c>
      <c r="B9" s="7">
        <f>(B8-B7)/365.25</f>
        <v>1.6290212183436004</v>
      </c>
      <c r="D9" t="s">
        <v>8</v>
      </c>
      <c r="E9" s="7">
        <f>(E8-E7)/365.25</f>
        <v>1.4976043805612593</v>
      </c>
      <c r="G9" t="s">
        <v>8</v>
      </c>
      <c r="H9" s="7">
        <f>(H8-H7)/365.25</f>
        <v>1.8261464750171115</v>
      </c>
      <c r="J9" t="s">
        <v>8</v>
      </c>
      <c r="K9" s="7">
        <f>(K8-K7)/365.25</f>
        <v>2.0287474332648872</v>
      </c>
      <c r="O9" t="s">
        <v>44</v>
      </c>
      <c r="Y9" s="21">
        <v>39</v>
      </c>
      <c r="Z9" s="28">
        <f t="shared" si="0"/>
        <v>0</v>
      </c>
      <c r="AA9" s="27">
        <f t="shared" si="2"/>
        <v>0</v>
      </c>
      <c r="AC9" s="21">
        <v>39</v>
      </c>
      <c r="AD9" s="28">
        <f t="shared" si="1"/>
        <v>18012590</v>
      </c>
      <c r="AE9" s="27">
        <f t="shared" si="3"/>
        <v>112557830.79028387</v>
      </c>
    </row>
    <row r="10" spans="1:31" x14ac:dyDescent="0.2">
      <c r="A10" t="s">
        <v>13</v>
      </c>
      <c r="B10" s="2">
        <v>6.4999999999999997E-3</v>
      </c>
      <c r="D10" t="s">
        <v>13</v>
      </c>
      <c r="E10" s="2">
        <v>6.4999999999999997E-3</v>
      </c>
      <c r="G10" t="s">
        <v>13</v>
      </c>
      <c r="H10" s="2">
        <v>6.4999999999999997E-3</v>
      </c>
      <c r="J10" t="s">
        <v>13</v>
      </c>
      <c r="K10" s="2">
        <v>6.4999999999999997E-3</v>
      </c>
      <c r="O10" t="s">
        <v>45</v>
      </c>
      <c r="Y10" s="21">
        <v>40</v>
      </c>
      <c r="Z10" s="28">
        <f t="shared" si="0"/>
        <v>0</v>
      </c>
      <c r="AA10" s="27">
        <f t="shared" si="2"/>
        <v>0</v>
      </c>
      <c r="AC10" s="21">
        <v>40</v>
      </c>
      <c r="AD10" s="28">
        <f t="shared" si="1"/>
        <v>18012590</v>
      </c>
      <c r="AE10" s="27">
        <f t="shared" si="3"/>
        <v>112557830.79028387</v>
      </c>
    </row>
    <row r="11" spans="1:31" x14ac:dyDescent="0.2">
      <c r="A11" t="s">
        <v>1</v>
      </c>
      <c r="B11" s="14">
        <v>35</v>
      </c>
      <c r="D11" t="s">
        <v>1</v>
      </c>
      <c r="E11" s="14">
        <v>35</v>
      </c>
      <c r="G11" t="s">
        <v>1</v>
      </c>
      <c r="H11" s="14">
        <v>35</v>
      </c>
      <c r="J11" t="s">
        <v>1</v>
      </c>
      <c r="K11" s="14">
        <v>35</v>
      </c>
      <c r="P11" t="s">
        <v>46</v>
      </c>
      <c r="Y11" s="21">
        <v>41</v>
      </c>
      <c r="Z11" s="28">
        <f t="shared" si="0"/>
        <v>0</v>
      </c>
      <c r="AA11" s="27">
        <f t="shared" si="2"/>
        <v>0</v>
      </c>
      <c r="AC11" s="21">
        <v>41</v>
      </c>
      <c r="AD11" s="28">
        <f t="shared" si="1"/>
        <v>18012590</v>
      </c>
      <c r="AE11" s="27">
        <f t="shared" si="3"/>
        <v>112557830.79028387</v>
      </c>
    </row>
    <row r="12" spans="1:31" x14ac:dyDescent="0.2">
      <c r="A12" t="s">
        <v>2</v>
      </c>
      <c r="B12" s="14">
        <v>0.06</v>
      </c>
      <c r="D12" t="s">
        <v>2</v>
      </c>
      <c r="E12" s="14">
        <v>0.06</v>
      </c>
      <c r="G12" t="s">
        <v>2</v>
      </c>
      <c r="H12" s="14">
        <v>0.06</v>
      </c>
      <c r="J12" t="s">
        <v>2</v>
      </c>
      <c r="K12" s="14">
        <v>0.06</v>
      </c>
      <c r="N12" t="s">
        <v>59</v>
      </c>
      <c r="Y12" s="21">
        <v>42</v>
      </c>
      <c r="Z12" s="28">
        <f t="shared" si="0"/>
        <v>0</v>
      </c>
      <c r="AA12" s="27">
        <f t="shared" si="2"/>
        <v>0</v>
      </c>
      <c r="AC12" s="21">
        <v>42</v>
      </c>
      <c r="AD12" s="28">
        <f t="shared" si="1"/>
        <v>18012590</v>
      </c>
      <c r="AE12" s="27">
        <f>AD12*$R$19</f>
        <v>112557830.79028387</v>
      </c>
    </row>
    <row r="13" spans="1:31" x14ac:dyDescent="0.2">
      <c r="A13" t="s">
        <v>3</v>
      </c>
      <c r="B13" s="1">
        <v>0.4</v>
      </c>
      <c r="D13" t="s">
        <v>3</v>
      </c>
      <c r="E13" s="1">
        <v>0.4</v>
      </c>
      <c r="G13" t="s">
        <v>3</v>
      </c>
      <c r="H13" s="1">
        <v>0.4</v>
      </c>
      <c r="J13" t="s">
        <v>3</v>
      </c>
      <c r="K13" s="1">
        <v>0.4</v>
      </c>
      <c r="O13" t="s">
        <v>1</v>
      </c>
      <c r="P13" s="24">
        <v>35</v>
      </c>
      <c r="R13" t="s">
        <v>51</v>
      </c>
      <c r="S13" s="36">
        <f>E6+H6+K6</f>
        <v>18012590</v>
      </c>
      <c r="U13" t="s">
        <v>0</v>
      </c>
      <c r="V13" s="13">
        <v>37134</v>
      </c>
      <c r="Y13" s="21">
        <v>43</v>
      </c>
      <c r="Z13" s="28">
        <f t="shared" si="0"/>
        <v>0</v>
      </c>
      <c r="AA13" s="27">
        <f t="shared" si="2"/>
        <v>0</v>
      </c>
      <c r="AC13" s="21">
        <v>43</v>
      </c>
      <c r="AD13" s="28">
        <f t="shared" si="1"/>
        <v>18012590</v>
      </c>
      <c r="AE13" s="27">
        <f t="shared" si="3"/>
        <v>112557830.79028387</v>
      </c>
    </row>
    <row r="14" spans="1:31" x14ac:dyDescent="0.2">
      <c r="O14" t="s">
        <v>48</v>
      </c>
      <c r="P14" s="25">
        <v>50</v>
      </c>
      <c r="S14" s="23"/>
      <c r="U14" t="s">
        <v>17</v>
      </c>
      <c r="V14" s="4">
        <v>37875</v>
      </c>
      <c r="Y14" s="21">
        <v>44</v>
      </c>
      <c r="Z14" s="28">
        <f t="shared" si="0"/>
        <v>0</v>
      </c>
      <c r="AA14" s="27">
        <f t="shared" si="2"/>
        <v>0</v>
      </c>
      <c r="AC14" s="21">
        <v>44</v>
      </c>
      <c r="AD14" s="28">
        <f t="shared" si="1"/>
        <v>18012590</v>
      </c>
      <c r="AE14" s="27">
        <f t="shared" si="3"/>
        <v>112557830.79028387</v>
      </c>
    </row>
    <row r="15" spans="1:31" x14ac:dyDescent="0.2">
      <c r="A15" t="s">
        <v>4</v>
      </c>
      <c r="B15" s="1">
        <v>35</v>
      </c>
      <c r="D15" t="s">
        <v>4</v>
      </c>
      <c r="E15" s="1">
        <v>35</v>
      </c>
      <c r="G15" t="s">
        <v>4</v>
      </c>
      <c r="H15" s="1">
        <v>35</v>
      </c>
      <c r="J15" t="s">
        <v>4</v>
      </c>
      <c r="K15" s="1">
        <v>35</v>
      </c>
      <c r="O15" t="s">
        <v>49</v>
      </c>
      <c r="P15" s="25">
        <v>76</v>
      </c>
      <c r="U15" t="s">
        <v>13</v>
      </c>
      <c r="V15" s="2">
        <v>6.4999999999999997E-3</v>
      </c>
      <c r="Y15" s="21">
        <v>45</v>
      </c>
      <c r="Z15" s="28">
        <f t="shared" si="0"/>
        <v>0</v>
      </c>
      <c r="AA15" s="27">
        <f t="shared" si="2"/>
        <v>0</v>
      </c>
      <c r="AC15" s="21">
        <v>45</v>
      </c>
      <c r="AD15" s="28">
        <f t="shared" si="1"/>
        <v>18012590</v>
      </c>
      <c r="AE15" s="27">
        <f t="shared" si="3"/>
        <v>112557830.79028387</v>
      </c>
    </row>
    <row r="16" spans="1:31" x14ac:dyDescent="0.2">
      <c r="B16" s="11"/>
      <c r="E16" s="11"/>
      <c r="H16" s="11"/>
      <c r="K16" s="11"/>
      <c r="U16" t="s">
        <v>2</v>
      </c>
      <c r="V16" s="14">
        <v>0.06</v>
      </c>
      <c r="Y16" s="21">
        <v>46</v>
      </c>
      <c r="Z16" s="28">
        <f t="shared" si="0"/>
        <v>0</v>
      </c>
      <c r="AA16" s="27">
        <f t="shared" si="2"/>
        <v>0</v>
      </c>
      <c r="AC16" s="21">
        <v>46</v>
      </c>
      <c r="AD16" s="28">
        <f t="shared" si="1"/>
        <v>18012590</v>
      </c>
      <c r="AE16" s="27">
        <f t="shared" si="3"/>
        <v>112557830.79028387</v>
      </c>
    </row>
    <row r="17" spans="1:31" x14ac:dyDescent="0.2">
      <c r="B17" s="1"/>
      <c r="E17" s="1"/>
      <c r="H17" s="1"/>
      <c r="K17" s="1"/>
      <c r="U17" t="s">
        <v>3</v>
      </c>
      <c r="V17" s="1">
        <v>0.4</v>
      </c>
      <c r="Y17" s="21">
        <v>47</v>
      </c>
      <c r="Z17" s="28">
        <f t="shared" si="0"/>
        <v>0</v>
      </c>
      <c r="AA17" s="27">
        <f t="shared" si="2"/>
        <v>0</v>
      </c>
      <c r="AC17" s="21">
        <v>47</v>
      </c>
      <c r="AD17" s="28">
        <f t="shared" si="1"/>
        <v>18012590</v>
      </c>
      <c r="AE17" s="27">
        <f t="shared" si="3"/>
        <v>112557830.79028387</v>
      </c>
    </row>
    <row r="18" spans="1:31" x14ac:dyDescent="0.2">
      <c r="A18" t="s">
        <v>6</v>
      </c>
      <c r="B18" s="2">
        <f>_xll.AMER(B11,B15,B12,B10,B13,B9*365.25,0,0)</f>
        <v>5.7492134388247056</v>
      </c>
      <c r="D18" t="s">
        <v>6</v>
      </c>
      <c r="E18" s="2">
        <f>_xll.AMER(E11,E15,E12,E10,E13,E9*365.25,0,0)</f>
        <v>5.5639557671658633</v>
      </c>
      <c r="G18" t="s">
        <v>6</v>
      </c>
      <c r="H18" s="2">
        <f>_xll.AMER(H11,H15,H12,H10,H13,H9*365.25,0,0)</f>
        <v>6.0064780674532914</v>
      </c>
      <c r="J18" t="s">
        <v>6</v>
      </c>
      <c r="K18" s="2">
        <f>_xll.AMER(K11,K15,K12,K10,K13,K9*365.25,0,0)</f>
        <v>6.2488421037887321</v>
      </c>
      <c r="N18" t="s">
        <v>55</v>
      </c>
      <c r="Y18" s="21">
        <v>48</v>
      </c>
      <c r="Z18" s="28">
        <f t="shared" si="0"/>
        <v>0</v>
      </c>
      <c r="AA18" s="27">
        <f t="shared" si="2"/>
        <v>0</v>
      </c>
      <c r="AC18" s="21">
        <v>48</v>
      </c>
      <c r="AD18" s="28">
        <f t="shared" si="1"/>
        <v>18012590</v>
      </c>
      <c r="AE18" s="27">
        <f t="shared" si="3"/>
        <v>112557830.79028387</v>
      </c>
    </row>
    <row r="19" spans="1:31" x14ac:dyDescent="0.2">
      <c r="B19" s="2"/>
      <c r="E19" s="2"/>
      <c r="H19" s="2"/>
      <c r="K19" s="2"/>
      <c r="O19" t="s">
        <v>52</v>
      </c>
      <c r="R19" s="26">
        <f>K18</f>
        <v>6.2488421037887321</v>
      </c>
      <c r="Y19" s="21">
        <v>49</v>
      </c>
      <c r="Z19" s="28">
        <f t="shared" si="0"/>
        <v>0</v>
      </c>
      <c r="AA19" s="27">
        <f t="shared" si="2"/>
        <v>0</v>
      </c>
      <c r="AC19" s="21">
        <v>49</v>
      </c>
      <c r="AD19" s="28">
        <f t="shared" si="1"/>
        <v>18012590</v>
      </c>
      <c r="AE19" s="27">
        <f t="shared" si="3"/>
        <v>112557830.79028387</v>
      </c>
    </row>
    <row r="20" spans="1:31" x14ac:dyDescent="0.2">
      <c r="A20" t="s">
        <v>27</v>
      </c>
      <c r="B20" s="18">
        <f>B18/B11</f>
        <v>0.16426324110927731</v>
      </c>
      <c r="D20" t="s">
        <v>27</v>
      </c>
      <c r="E20" s="18">
        <f>E18/E11</f>
        <v>0.15897016477616752</v>
      </c>
      <c r="G20" t="s">
        <v>27</v>
      </c>
      <c r="H20" s="18">
        <f>H18/H11</f>
        <v>0.17161365907009404</v>
      </c>
      <c r="J20" t="s">
        <v>27</v>
      </c>
      <c r="K20" s="18">
        <f>K18/K11</f>
        <v>0.17853834582253519</v>
      </c>
      <c r="O20" t="s">
        <v>54</v>
      </c>
      <c r="R20" s="27">
        <f>S13*$R$19</f>
        <v>112557830.79028387</v>
      </c>
      <c r="Y20" s="21">
        <v>50</v>
      </c>
      <c r="Z20" s="28">
        <f t="shared" si="0"/>
        <v>0</v>
      </c>
      <c r="AA20" s="27">
        <f t="shared" si="2"/>
        <v>0</v>
      </c>
      <c r="AC20" s="21">
        <v>50</v>
      </c>
      <c r="AD20" s="28">
        <f t="shared" si="1"/>
        <v>18012590</v>
      </c>
      <c r="AE20" s="27">
        <f t="shared" si="3"/>
        <v>112557830.79028387</v>
      </c>
    </row>
    <row r="21" spans="1:31" x14ac:dyDescent="0.2">
      <c r="O21" t="s">
        <v>56</v>
      </c>
      <c r="Y21" s="21">
        <v>51</v>
      </c>
      <c r="Z21" s="28">
        <f t="shared" si="0"/>
        <v>692791.92307692312</v>
      </c>
      <c r="AA21" s="27">
        <f t="shared" si="2"/>
        <v>4329147.3380878419</v>
      </c>
      <c r="AC21" s="21">
        <v>51</v>
      </c>
      <c r="AD21" s="28">
        <f t="shared" si="1"/>
        <v>17319798.076923076</v>
      </c>
      <c r="AE21" s="27">
        <f t="shared" si="3"/>
        <v>108228683.45219603</v>
      </c>
    </row>
    <row r="22" spans="1:31" x14ac:dyDescent="0.2">
      <c r="A22" t="s">
        <v>40</v>
      </c>
      <c r="B22" s="9">
        <f>(B19-B18)*B6</f>
        <v>-21497315.160117369</v>
      </c>
      <c r="D22" t="s">
        <v>40</v>
      </c>
      <c r="E22" s="9">
        <f>(E19-E18)*E6</f>
        <v>-21570093.340139095</v>
      </c>
      <c r="G22" t="s">
        <v>40</v>
      </c>
      <c r="H22" s="9">
        <f>(H19-H18)*H6</f>
        <v>-46909332.346416041</v>
      </c>
      <c r="J22" t="s">
        <v>40</v>
      </c>
      <c r="K22" s="9">
        <f>(K19-K18)*K6</f>
        <v>-39530456.34646219</v>
      </c>
      <c r="P22" t="str">
        <f>CONCATENATE("Call @ ",TEXT($P$14,"$#0.00"))</f>
        <v>Call @ $50.00</v>
      </c>
      <c r="R22" s="27">
        <f>_xll.EURO(P13,P14,V16,V15,V17,V14-V13,1,0)*$S$13*$R$19/($P$15-$P$14)</f>
        <v>20653330.97906705</v>
      </c>
      <c r="Y22" s="21">
        <v>52</v>
      </c>
      <c r="Z22" s="28">
        <f t="shared" si="0"/>
        <v>1385583.8461538462</v>
      </c>
      <c r="AA22" s="27">
        <f>Z22*$R$19</f>
        <v>8658294.6761756837</v>
      </c>
      <c r="AC22" s="21">
        <v>52</v>
      </c>
      <c r="AD22" s="28">
        <f t="shared" si="1"/>
        <v>16627006.153846154</v>
      </c>
      <c r="AE22" s="27">
        <f t="shared" si="3"/>
        <v>103899536.11410819</v>
      </c>
    </row>
    <row r="23" spans="1:31" ht="13.5" thickBot="1" x14ac:dyDescent="0.25">
      <c r="P23" t="str">
        <f>CONCATENATE("Call @ ",TEXT($P$15,"$#0.00"))</f>
        <v>Call @ $76.00</v>
      </c>
      <c r="R23" s="29">
        <f>_xll.EURO(P13,P15,V16,V15,V17,V14-V13,1,0)*$S$13*$R$19/($P$15-$P$14)</f>
        <v>6896416.8227391494</v>
      </c>
      <c r="Y23" s="21">
        <v>53</v>
      </c>
      <c r="Z23" s="28">
        <f t="shared" si="0"/>
        <v>2078375.7692307692</v>
      </c>
      <c r="AA23" s="27">
        <f t="shared" si="2"/>
        <v>12987442.014263524</v>
      </c>
      <c r="AC23" s="21">
        <v>53</v>
      </c>
      <c r="AD23" s="28">
        <f t="shared" si="1"/>
        <v>15934214.23076923</v>
      </c>
      <c r="AE23" s="27">
        <f t="shared" si="3"/>
        <v>99570388.776020348</v>
      </c>
    </row>
    <row r="24" spans="1:31" ht="13.5" thickTop="1" x14ac:dyDescent="0.2">
      <c r="A24" t="s">
        <v>38</v>
      </c>
      <c r="D24" t="s">
        <v>38</v>
      </c>
      <c r="G24" t="s">
        <v>38</v>
      </c>
      <c r="J24" t="s">
        <v>38</v>
      </c>
      <c r="P24" t="s">
        <v>57</v>
      </c>
      <c r="R24" s="30">
        <f>R22-R23</f>
        <v>13756914.1563279</v>
      </c>
      <c r="Y24" s="21">
        <v>54</v>
      </c>
      <c r="Z24" s="28">
        <f t="shared" si="0"/>
        <v>2771167.6923076925</v>
      </c>
      <c r="AA24" s="27">
        <f t="shared" si="2"/>
        <v>17316589.352351367</v>
      </c>
      <c r="AC24" s="21">
        <v>54</v>
      </c>
      <c r="AD24" s="28">
        <f t="shared" si="1"/>
        <v>15241422.307692308</v>
      </c>
      <c r="AE24" s="27">
        <f t="shared" si="3"/>
        <v>95241241.437932506</v>
      </c>
    </row>
    <row r="25" spans="1:31" x14ac:dyDescent="0.2">
      <c r="Y25" s="21">
        <v>55</v>
      </c>
      <c r="Z25" s="28">
        <f t="shared" si="0"/>
        <v>3463959.6153846155</v>
      </c>
      <c r="AA25" s="27">
        <f t="shared" si="2"/>
        <v>21645736.690439209</v>
      </c>
      <c r="AC25" s="21">
        <v>55</v>
      </c>
      <c r="AD25" s="28">
        <f t="shared" si="1"/>
        <v>14548630.384615384</v>
      </c>
      <c r="AE25" s="27">
        <f t="shared" si="3"/>
        <v>90912094.099844664</v>
      </c>
    </row>
    <row r="26" spans="1:31" x14ac:dyDescent="0.2">
      <c r="Y26" s="21">
        <v>56</v>
      </c>
      <c r="Z26" s="28">
        <f t="shared" si="0"/>
        <v>4156751.5384615385</v>
      </c>
      <c r="AA26" s="27">
        <f t="shared" si="2"/>
        <v>25974884.028527047</v>
      </c>
      <c r="AC26" s="21">
        <v>56</v>
      </c>
      <c r="AD26" s="28">
        <f t="shared" si="1"/>
        <v>13855838.461538462</v>
      </c>
      <c r="AE26" s="27">
        <f t="shared" si="3"/>
        <v>86582946.761756837</v>
      </c>
    </row>
    <row r="27" spans="1:31" x14ac:dyDescent="0.2">
      <c r="A27" s="37" t="s">
        <v>30</v>
      </c>
      <c r="B27" s="38"/>
      <c r="D27" s="37" t="s">
        <v>31</v>
      </c>
      <c r="E27" s="38"/>
      <c r="G27" s="37" t="s">
        <v>36</v>
      </c>
      <c r="H27" s="38"/>
      <c r="J27" s="37" t="s">
        <v>37</v>
      </c>
      <c r="K27" s="38"/>
      <c r="Y27" s="21">
        <v>57</v>
      </c>
      <c r="Z27" s="28">
        <f t="shared" si="0"/>
        <v>4849543.461538462</v>
      </c>
      <c r="AA27" s="27">
        <f t="shared" si="2"/>
        <v>30304031.366614893</v>
      </c>
      <c r="AC27" s="21">
        <v>57</v>
      </c>
      <c r="AD27" s="28">
        <f t="shared" si="1"/>
        <v>13163046.538461538</v>
      </c>
      <c r="AE27" s="27">
        <f t="shared" si="3"/>
        <v>82253799.423668981</v>
      </c>
    </row>
    <row r="28" spans="1:31" x14ac:dyDescent="0.2">
      <c r="A28" t="s">
        <v>19</v>
      </c>
      <c r="B28" s="20">
        <v>7919393</v>
      </c>
      <c r="D28" t="s">
        <v>19</v>
      </c>
      <c r="E28" s="20">
        <v>4080607</v>
      </c>
      <c r="G28" t="s">
        <v>19</v>
      </c>
      <c r="H28" s="20">
        <v>6326045</v>
      </c>
      <c r="J28" t="s">
        <v>19</v>
      </c>
      <c r="K28" s="20">
        <v>11686545</v>
      </c>
      <c r="Y28" s="21">
        <v>58</v>
      </c>
      <c r="Z28" s="28">
        <f t="shared" si="0"/>
        <v>5542335.384615385</v>
      </c>
      <c r="AA28" s="27">
        <f t="shared" si="2"/>
        <v>34633178.704702735</v>
      </c>
      <c r="AC28" s="21">
        <v>58</v>
      </c>
      <c r="AD28" s="28">
        <f t="shared" si="1"/>
        <v>12470254.615384616</v>
      </c>
      <c r="AE28" s="27">
        <f t="shared" si="3"/>
        <v>77924652.085581154</v>
      </c>
    </row>
    <row r="29" spans="1:31" x14ac:dyDescent="0.2">
      <c r="A29" t="s">
        <v>0</v>
      </c>
      <c r="B29" s="13">
        <v>37134</v>
      </c>
      <c r="D29" t="s">
        <v>0</v>
      </c>
      <c r="E29" s="13">
        <v>37134</v>
      </c>
      <c r="G29" t="s">
        <v>0</v>
      </c>
      <c r="H29" s="13">
        <v>37134</v>
      </c>
      <c r="J29" t="s">
        <v>0</v>
      </c>
      <c r="K29" s="13">
        <v>37134</v>
      </c>
      <c r="Y29" s="21">
        <v>59</v>
      </c>
      <c r="Z29" s="28">
        <f t="shared" si="0"/>
        <v>6235127.307692308</v>
      </c>
      <c r="AA29" s="27">
        <f t="shared" si="2"/>
        <v>38962326.042790577</v>
      </c>
      <c r="AC29" s="21">
        <v>59</v>
      </c>
      <c r="AD29" s="28">
        <f t="shared" si="1"/>
        <v>11777462.692307692</v>
      </c>
      <c r="AE29" s="27">
        <f t="shared" si="3"/>
        <v>73595504.747493297</v>
      </c>
    </row>
    <row r="30" spans="1:31" x14ac:dyDescent="0.2">
      <c r="A30" t="s">
        <v>17</v>
      </c>
      <c r="B30" s="4">
        <v>38412</v>
      </c>
      <c r="D30" t="s">
        <v>17</v>
      </c>
      <c r="E30" s="4">
        <v>38412</v>
      </c>
      <c r="G30" t="s">
        <v>17</v>
      </c>
      <c r="H30" s="4">
        <v>38412</v>
      </c>
      <c r="J30" t="s">
        <v>17</v>
      </c>
      <c r="K30" s="4">
        <v>38412</v>
      </c>
      <c r="Y30" s="21">
        <v>60</v>
      </c>
      <c r="Z30" s="28">
        <f t="shared" si="0"/>
        <v>6927919.230769231</v>
      </c>
      <c r="AA30" s="27">
        <f t="shared" si="2"/>
        <v>43291473.380878419</v>
      </c>
      <c r="AC30" s="21">
        <v>60</v>
      </c>
      <c r="AD30" s="28">
        <f t="shared" si="1"/>
        <v>11084670.76923077</v>
      </c>
      <c r="AE30" s="27">
        <f t="shared" si="3"/>
        <v>69266357.40940547</v>
      </c>
    </row>
    <row r="31" spans="1:31" x14ac:dyDescent="0.2">
      <c r="A31" t="s">
        <v>8</v>
      </c>
      <c r="B31" s="7">
        <f>(B30-B29)/365.25</f>
        <v>3.4989733059548254</v>
      </c>
      <c r="D31" t="s">
        <v>8</v>
      </c>
      <c r="E31" s="7">
        <f>(E30-E29)/365.25</f>
        <v>3.4989733059548254</v>
      </c>
      <c r="G31" t="s">
        <v>8</v>
      </c>
      <c r="H31" s="7">
        <f>(H30-H29)/365.25</f>
        <v>3.4989733059548254</v>
      </c>
      <c r="J31" t="s">
        <v>8</v>
      </c>
      <c r="K31" s="7">
        <f>(K30-K29)/365.25</f>
        <v>3.4989733059548254</v>
      </c>
      <c r="Y31" s="21">
        <v>61</v>
      </c>
      <c r="Z31" s="28">
        <f t="shared" si="0"/>
        <v>7620711.153846154</v>
      </c>
      <c r="AA31" s="27">
        <f t="shared" si="2"/>
        <v>47620620.718966253</v>
      </c>
      <c r="AC31" s="21">
        <v>61</v>
      </c>
      <c r="AD31" s="28">
        <f t="shared" si="1"/>
        <v>10391878.846153846</v>
      </c>
      <c r="AE31" s="27">
        <f t="shared" si="3"/>
        <v>64937210.071317621</v>
      </c>
    </row>
    <row r="32" spans="1:31" x14ac:dyDescent="0.2">
      <c r="A32" t="s">
        <v>13</v>
      </c>
      <c r="B32" s="2">
        <v>6.4999999999999997E-3</v>
      </c>
      <c r="D32" t="s">
        <v>13</v>
      </c>
      <c r="E32" s="2">
        <v>6.4999999999999997E-3</v>
      </c>
      <c r="G32" t="s">
        <v>13</v>
      </c>
      <c r="H32" s="2">
        <v>6.4999999999999997E-3</v>
      </c>
      <c r="J32" t="s">
        <v>13</v>
      </c>
      <c r="K32" s="2">
        <v>6.4999999999999997E-3</v>
      </c>
      <c r="Y32" s="21">
        <v>62</v>
      </c>
      <c r="Z32" s="28">
        <f t="shared" si="0"/>
        <v>8313503.076923077</v>
      </c>
      <c r="AA32" s="27">
        <f t="shared" si="2"/>
        <v>51949768.057054095</v>
      </c>
      <c r="AC32" s="21">
        <v>62</v>
      </c>
      <c r="AD32" s="28">
        <f t="shared" si="1"/>
        <v>9699086.9230769239</v>
      </c>
      <c r="AE32" s="27">
        <f t="shared" si="3"/>
        <v>60608062.733229786</v>
      </c>
    </row>
    <row r="33" spans="1:31" x14ac:dyDescent="0.2">
      <c r="A33" t="s">
        <v>1</v>
      </c>
      <c r="B33" s="14">
        <v>35</v>
      </c>
      <c r="D33" t="s">
        <v>1</v>
      </c>
      <c r="E33" s="14">
        <v>35</v>
      </c>
      <c r="G33" t="s">
        <v>1</v>
      </c>
      <c r="H33" s="14">
        <v>35</v>
      </c>
      <c r="J33" t="s">
        <v>1</v>
      </c>
      <c r="K33" s="14">
        <v>35</v>
      </c>
      <c r="Y33" s="21">
        <v>63</v>
      </c>
      <c r="Z33" s="28">
        <f t="shared" si="0"/>
        <v>9006295</v>
      </c>
      <c r="AA33" s="27">
        <f t="shared" si="2"/>
        <v>56278915.395141937</v>
      </c>
      <c r="AC33" s="21">
        <v>63</v>
      </c>
      <c r="AD33" s="28">
        <f t="shared" si="1"/>
        <v>9006295</v>
      </c>
      <c r="AE33" s="27">
        <f t="shared" si="3"/>
        <v>56278915.395141937</v>
      </c>
    </row>
    <row r="34" spans="1:31" x14ac:dyDescent="0.2">
      <c r="A34" t="s">
        <v>2</v>
      </c>
      <c r="B34" s="14">
        <v>0.06</v>
      </c>
      <c r="D34" t="s">
        <v>2</v>
      </c>
      <c r="E34" s="14">
        <v>0.06</v>
      </c>
      <c r="G34" t="s">
        <v>2</v>
      </c>
      <c r="H34" s="14">
        <v>0.06</v>
      </c>
      <c r="J34" t="s">
        <v>2</v>
      </c>
      <c r="K34" s="14">
        <v>0.06</v>
      </c>
      <c r="Y34" s="21">
        <v>64</v>
      </c>
      <c r="Z34" s="28">
        <f t="shared" si="0"/>
        <v>9699086.9230769239</v>
      </c>
      <c r="AA34" s="27">
        <f t="shared" si="2"/>
        <v>60608062.733229786</v>
      </c>
      <c r="AC34" s="21">
        <v>64</v>
      </c>
      <c r="AD34" s="28">
        <f t="shared" si="1"/>
        <v>8313503.076923077</v>
      </c>
      <c r="AE34" s="27">
        <f t="shared" si="3"/>
        <v>51949768.057054095</v>
      </c>
    </row>
    <row r="35" spans="1:31" x14ac:dyDescent="0.2">
      <c r="A35" t="s">
        <v>3</v>
      </c>
      <c r="B35" s="1">
        <v>0.4</v>
      </c>
      <c r="C35" s="6"/>
      <c r="D35" t="s">
        <v>3</v>
      </c>
      <c r="E35" s="1">
        <v>0.4</v>
      </c>
      <c r="G35" t="s">
        <v>3</v>
      </c>
      <c r="H35" s="1">
        <v>0.4</v>
      </c>
      <c r="J35" t="s">
        <v>3</v>
      </c>
      <c r="K35" s="1">
        <v>0.4</v>
      </c>
      <c r="Y35" s="21">
        <v>65</v>
      </c>
      <c r="Z35" s="28">
        <f t="shared" si="0"/>
        <v>10391878.846153846</v>
      </c>
      <c r="AA35" s="27">
        <f t="shared" si="2"/>
        <v>64937210.071317621</v>
      </c>
      <c r="AC35" s="21">
        <v>65</v>
      </c>
      <c r="AD35" s="28">
        <f t="shared" si="1"/>
        <v>7620711.153846154</v>
      </c>
      <c r="AE35" s="27">
        <f t="shared" si="3"/>
        <v>47620620.718966253</v>
      </c>
    </row>
    <row r="36" spans="1:31" x14ac:dyDescent="0.2">
      <c r="Y36" s="21">
        <v>66</v>
      </c>
      <c r="Z36" s="28">
        <f t="shared" si="0"/>
        <v>11084670.76923077</v>
      </c>
      <c r="AA36" s="27">
        <f t="shared" si="2"/>
        <v>69266357.40940547</v>
      </c>
      <c r="AC36" s="21">
        <v>66</v>
      </c>
      <c r="AD36" s="28">
        <f t="shared" si="1"/>
        <v>6927919.230769231</v>
      </c>
      <c r="AE36" s="27">
        <f t="shared" si="3"/>
        <v>43291473.380878419</v>
      </c>
    </row>
    <row r="37" spans="1:31" x14ac:dyDescent="0.2">
      <c r="A37" t="s">
        <v>4</v>
      </c>
      <c r="B37" s="1">
        <v>35</v>
      </c>
      <c r="C37" s="1"/>
      <c r="D37" t="s">
        <v>4</v>
      </c>
      <c r="E37" s="1">
        <v>35</v>
      </c>
      <c r="G37" t="s">
        <v>4</v>
      </c>
      <c r="H37" s="1">
        <v>35</v>
      </c>
      <c r="J37" t="s">
        <v>4</v>
      </c>
      <c r="K37" s="1">
        <v>35</v>
      </c>
      <c r="Y37" s="21">
        <v>67</v>
      </c>
      <c r="Z37" s="28">
        <f t="shared" ref="Z37:Z68" si="4">(MAX(Y37-$P$14,0)-MAX(Y37-$P$15,0))*$S$13/($P$15-$P$14)</f>
        <v>11777462.692307692</v>
      </c>
      <c r="AA37" s="27">
        <f t="shared" si="2"/>
        <v>73595504.747493297</v>
      </c>
      <c r="AC37" s="21">
        <v>67</v>
      </c>
      <c r="AD37" s="28">
        <f t="shared" ref="AD37:AD68" si="5">(MAX($P$15-AC37,0)-MAX($P$14-AC37,0))*$S$13/($P$15-$P$14)</f>
        <v>6235127.307692308</v>
      </c>
      <c r="AE37" s="27">
        <f t="shared" si="3"/>
        <v>38962326.042790577</v>
      </c>
    </row>
    <row r="38" spans="1:31" x14ac:dyDescent="0.2">
      <c r="B38" s="11"/>
      <c r="C38" s="12"/>
      <c r="E38" s="11"/>
      <c r="H38" s="11"/>
      <c r="K38" s="11"/>
      <c r="Y38" s="21">
        <v>68</v>
      </c>
      <c r="Z38" s="28">
        <f t="shared" si="4"/>
        <v>12470254.615384616</v>
      </c>
      <c r="AA38" s="27">
        <f t="shared" si="2"/>
        <v>77924652.085581154</v>
      </c>
      <c r="AC38" s="21">
        <v>68</v>
      </c>
      <c r="AD38" s="28">
        <f t="shared" si="5"/>
        <v>5542335.384615385</v>
      </c>
      <c r="AE38" s="27">
        <f t="shared" si="3"/>
        <v>34633178.704702735</v>
      </c>
    </row>
    <row r="39" spans="1:31" x14ac:dyDescent="0.2">
      <c r="B39" s="1"/>
      <c r="C39" s="1"/>
      <c r="E39" s="1"/>
      <c r="H39" s="1"/>
      <c r="K39" s="1"/>
      <c r="Y39" s="21">
        <v>69</v>
      </c>
      <c r="Z39" s="28">
        <f t="shared" si="4"/>
        <v>13163046.538461538</v>
      </c>
      <c r="AA39" s="27">
        <f t="shared" si="2"/>
        <v>82253799.423668981</v>
      </c>
      <c r="AC39" s="21">
        <v>69</v>
      </c>
      <c r="AD39" s="28">
        <f t="shared" si="5"/>
        <v>4849543.461538462</v>
      </c>
      <c r="AE39" s="27">
        <f t="shared" si="3"/>
        <v>30304031.366614893</v>
      </c>
    </row>
    <row r="40" spans="1:31" x14ac:dyDescent="0.2">
      <c r="A40" t="s">
        <v>6</v>
      </c>
      <c r="B40" s="2">
        <f>_xll.AMER(B33,B37,B34,B32,B35,B31*365.25,0,0)</f>
        <v>7.5665802285376991</v>
      </c>
      <c r="C40" s="2"/>
      <c r="D40" t="s">
        <v>6</v>
      </c>
      <c r="E40" s="2">
        <f>_xll.AMER(E33,E37,E34,E32,E35,E31*365.25,0,0)</f>
        <v>7.5665802285376991</v>
      </c>
      <c r="G40" t="s">
        <v>6</v>
      </c>
      <c r="H40" s="2">
        <f>_xll.AMER(H33,H37,H34,H32,H35,H31*365.25,0,0)</f>
        <v>7.5665802285376991</v>
      </c>
      <c r="J40" t="s">
        <v>6</v>
      </c>
      <c r="K40" s="2">
        <f>_xll.AMER(K33,K37,K34,K32,K35,K31*365.25,0,0)</f>
        <v>7.5665802285376991</v>
      </c>
      <c r="Y40" s="21">
        <v>70</v>
      </c>
      <c r="Z40" s="28">
        <f t="shared" si="4"/>
        <v>13855838.461538462</v>
      </c>
      <c r="AA40" s="27">
        <f t="shared" si="2"/>
        <v>86582946.761756837</v>
      </c>
      <c r="AC40" s="21">
        <v>70</v>
      </c>
      <c r="AD40" s="28">
        <f t="shared" si="5"/>
        <v>4156751.5384615385</v>
      </c>
      <c r="AE40" s="27">
        <f t="shared" si="3"/>
        <v>25974884.028527047</v>
      </c>
    </row>
    <row r="41" spans="1:31" x14ac:dyDescent="0.2">
      <c r="B41" s="2"/>
      <c r="C41" s="2"/>
      <c r="E41" s="2"/>
      <c r="H41" s="2"/>
      <c r="K41" s="2"/>
      <c r="Y41" s="21">
        <v>71</v>
      </c>
      <c r="Z41" s="28">
        <f t="shared" si="4"/>
        <v>14548630.384615384</v>
      </c>
      <c r="AA41" s="27">
        <f t="shared" si="2"/>
        <v>90912094.099844664</v>
      </c>
      <c r="AC41" s="21">
        <v>71</v>
      </c>
      <c r="AD41" s="28">
        <f t="shared" si="5"/>
        <v>3463959.6153846155</v>
      </c>
      <c r="AE41" s="27">
        <f t="shared" si="3"/>
        <v>21645736.690439209</v>
      </c>
    </row>
    <row r="42" spans="1:31" x14ac:dyDescent="0.2">
      <c r="A42" t="s">
        <v>27</v>
      </c>
      <c r="B42" s="18">
        <f>B40/B33</f>
        <v>0.21618800652964854</v>
      </c>
      <c r="C42" s="2"/>
      <c r="D42" t="s">
        <v>27</v>
      </c>
      <c r="E42" s="18">
        <f>E40/E33</f>
        <v>0.21618800652964854</v>
      </c>
      <c r="G42" t="s">
        <v>27</v>
      </c>
      <c r="H42" s="18">
        <f>H40/H33</f>
        <v>0.21618800652964854</v>
      </c>
      <c r="J42" t="s">
        <v>27</v>
      </c>
      <c r="K42" s="18">
        <f>K40/K33</f>
        <v>0.21618800652964854</v>
      </c>
      <c r="Y42" s="21">
        <v>72</v>
      </c>
      <c r="Z42" s="28">
        <f t="shared" si="4"/>
        <v>15241422.307692308</v>
      </c>
      <c r="AA42" s="27">
        <f t="shared" si="2"/>
        <v>95241241.437932506</v>
      </c>
      <c r="AC42" s="21">
        <v>72</v>
      </c>
      <c r="AD42" s="28">
        <f t="shared" si="5"/>
        <v>2771167.6923076925</v>
      </c>
      <c r="AE42" s="27">
        <f t="shared" si="3"/>
        <v>17316589.352351367</v>
      </c>
    </row>
    <row r="43" spans="1:31" x14ac:dyDescent="0.2">
      <c r="Y43" s="21">
        <v>73</v>
      </c>
      <c r="Z43" s="28">
        <f t="shared" si="4"/>
        <v>15934214.23076923</v>
      </c>
      <c r="AA43" s="27">
        <f t="shared" si="2"/>
        <v>99570388.776020348</v>
      </c>
      <c r="AC43" s="21">
        <v>73</v>
      </c>
      <c r="AD43" s="28">
        <f t="shared" si="5"/>
        <v>2078375.7692307692</v>
      </c>
      <c r="AE43" s="27">
        <f t="shared" si="3"/>
        <v>12987442.014263524</v>
      </c>
    </row>
    <row r="44" spans="1:31" x14ac:dyDescent="0.2">
      <c r="A44" t="s">
        <v>40</v>
      </c>
      <c r="B44" s="9">
        <f>(B41-B40)*B28</f>
        <v>-59922722.495819852</v>
      </c>
      <c r="D44" t="s">
        <v>40</v>
      </c>
      <c r="E44" s="9">
        <f>(E41-E40)*E28</f>
        <v>-30876240.246632535</v>
      </c>
      <c r="G44" t="s">
        <v>40</v>
      </c>
      <c r="H44" s="9">
        <f>(H41-H40)*H28</f>
        <v>-47866527.021839768</v>
      </c>
      <c r="J44" t="s">
        <v>40</v>
      </c>
      <c r="K44" s="9">
        <f>(K41-K40)*K28</f>
        <v>-88427180.336916104</v>
      </c>
      <c r="Y44" s="21">
        <v>74</v>
      </c>
      <c r="Z44" s="28">
        <f t="shared" si="4"/>
        <v>16627006.153846154</v>
      </c>
      <c r="AA44" s="27">
        <f t="shared" si="2"/>
        <v>103899536.11410819</v>
      </c>
      <c r="AC44" s="21">
        <v>74</v>
      </c>
      <c r="AD44" s="28">
        <f t="shared" si="5"/>
        <v>1385583.8461538462</v>
      </c>
      <c r="AE44" s="27">
        <f t="shared" si="3"/>
        <v>8658294.6761756837</v>
      </c>
    </row>
    <row r="45" spans="1:31" x14ac:dyDescent="0.2">
      <c r="Y45" s="21">
        <v>75</v>
      </c>
      <c r="Z45" s="28">
        <f t="shared" si="4"/>
        <v>17319798.076923076</v>
      </c>
      <c r="AA45" s="27">
        <f t="shared" si="2"/>
        <v>108228683.45219603</v>
      </c>
      <c r="AC45" s="21">
        <v>75</v>
      </c>
      <c r="AD45" s="28">
        <f t="shared" si="5"/>
        <v>692791.92307692312</v>
      </c>
      <c r="AE45" s="27">
        <f t="shared" si="3"/>
        <v>4329147.3380878419</v>
      </c>
    </row>
    <row r="46" spans="1:31" x14ac:dyDescent="0.2">
      <c r="A46" t="s">
        <v>39</v>
      </c>
      <c r="D46" t="s">
        <v>39</v>
      </c>
      <c r="G46" t="s">
        <v>41</v>
      </c>
      <c r="J46" t="s">
        <v>41</v>
      </c>
      <c r="Y46" s="21">
        <v>76</v>
      </c>
      <c r="Z46" s="28">
        <f t="shared" si="4"/>
        <v>18012590</v>
      </c>
      <c r="AA46" s="27">
        <f t="shared" si="2"/>
        <v>112557830.79028387</v>
      </c>
      <c r="AC46" s="21">
        <v>76</v>
      </c>
      <c r="AD46" s="28">
        <f t="shared" si="5"/>
        <v>0</v>
      </c>
      <c r="AE46" s="27">
        <f t="shared" si="3"/>
        <v>0</v>
      </c>
    </row>
    <row r="47" spans="1:31" x14ac:dyDescent="0.2">
      <c r="Y47" s="21">
        <v>77</v>
      </c>
      <c r="Z47" s="28">
        <f t="shared" si="4"/>
        <v>18012590</v>
      </c>
      <c r="AA47" s="27">
        <f t="shared" si="2"/>
        <v>112557830.79028387</v>
      </c>
      <c r="AC47" s="21">
        <v>77</v>
      </c>
      <c r="AD47" s="28">
        <f t="shared" si="5"/>
        <v>0</v>
      </c>
      <c r="AE47" s="27">
        <f t="shared" si="3"/>
        <v>0</v>
      </c>
    </row>
    <row r="48" spans="1:31" x14ac:dyDescent="0.2">
      <c r="Y48" s="21">
        <v>78</v>
      </c>
      <c r="Z48" s="28">
        <f t="shared" si="4"/>
        <v>18012590</v>
      </c>
      <c r="AA48" s="27">
        <f t="shared" si="2"/>
        <v>112557830.79028387</v>
      </c>
      <c r="AC48" s="21">
        <v>78</v>
      </c>
      <c r="AD48" s="28">
        <f t="shared" si="5"/>
        <v>0</v>
      </c>
      <c r="AE48" s="27">
        <f t="shared" si="3"/>
        <v>0</v>
      </c>
    </row>
    <row r="49" spans="14:31" x14ac:dyDescent="0.2">
      <c r="Y49" s="21">
        <v>79</v>
      </c>
      <c r="Z49" s="28">
        <f t="shared" si="4"/>
        <v>18012590</v>
      </c>
      <c r="AA49" s="27">
        <f t="shared" si="2"/>
        <v>112557830.79028387</v>
      </c>
      <c r="AC49" s="21">
        <v>79</v>
      </c>
      <c r="AD49" s="28">
        <f t="shared" si="5"/>
        <v>0</v>
      </c>
      <c r="AE49" s="27">
        <f t="shared" si="3"/>
        <v>0</v>
      </c>
    </row>
    <row r="50" spans="14:31" x14ac:dyDescent="0.2">
      <c r="Y50" s="21">
        <v>80</v>
      </c>
      <c r="Z50" s="28">
        <f t="shared" si="4"/>
        <v>18012590</v>
      </c>
      <c r="AA50" s="27">
        <f t="shared" si="2"/>
        <v>112557830.79028387</v>
      </c>
      <c r="AC50" s="21">
        <v>80</v>
      </c>
      <c r="AD50" s="28">
        <f t="shared" si="5"/>
        <v>0</v>
      </c>
      <c r="AE50" s="27">
        <f t="shared" si="3"/>
        <v>0</v>
      </c>
    </row>
    <row r="51" spans="14:31" x14ac:dyDescent="0.2">
      <c r="Y51" s="21">
        <v>81</v>
      </c>
      <c r="Z51" s="28">
        <f t="shared" si="4"/>
        <v>18012590</v>
      </c>
      <c r="AA51" s="27">
        <f t="shared" si="2"/>
        <v>112557830.79028387</v>
      </c>
      <c r="AC51" s="21">
        <v>81</v>
      </c>
      <c r="AD51" s="28">
        <f t="shared" si="5"/>
        <v>0</v>
      </c>
      <c r="AE51" s="27">
        <f t="shared" si="3"/>
        <v>0</v>
      </c>
    </row>
    <row r="52" spans="14:31" x14ac:dyDescent="0.2">
      <c r="Y52" s="21">
        <v>82</v>
      </c>
      <c r="Z52" s="28">
        <f t="shared" si="4"/>
        <v>18012590</v>
      </c>
      <c r="AA52" s="27">
        <f t="shared" si="2"/>
        <v>112557830.79028387</v>
      </c>
      <c r="AC52" s="21">
        <v>82</v>
      </c>
      <c r="AD52" s="28">
        <f t="shared" si="5"/>
        <v>0</v>
      </c>
      <c r="AE52" s="27">
        <f t="shared" si="3"/>
        <v>0</v>
      </c>
    </row>
    <row r="53" spans="14:31" x14ac:dyDescent="0.2">
      <c r="N53" t="s">
        <v>47</v>
      </c>
      <c r="Y53" s="21">
        <v>83</v>
      </c>
      <c r="Z53" s="28">
        <f t="shared" si="4"/>
        <v>18012590</v>
      </c>
      <c r="AA53" s="27">
        <f t="shared" si="2"/>
        <v>112557830.79028387</v>
      </c>
      <c r="AC53" s="21">
        <v>83</v>
      </c>
      <c r="AD53" s="28">
        <f t="shared" si="5"/>
        <v>0</v>
      </c>
      <c r="AE53" s="27">
        <f t="shared" si="3"/>
        <v>0</v>
      </c>
    </row>
    <row r="54" spans="14:31" x14ac:dyDescent="0.2">
      <c r="O54" t="s">
        <v>52</v>
      </c>
      <c r="R54" s="26">
        <f>K40</f>
        <v>7.5665802285376991</v>
      </c>
      <c r="Y54" s="21">
        <v>84</v>
      </c>
      <c r="Z54" s="28">
        <f t="shared" si="4"/>
        <v>18012590</v>
      </c>
      <c r="AA54" s="27">
        <f t="shared" si="2"/>
        <v>112557830.79028387</v>
      </c>
      <c r="AC54" s="21">
        <v>84</v>
      </c>
      <c r="AD54" s="28">
        <f t="shared" si="5"/>
        <v>0</v>
      </c>
      <c r="AE54" s="27">
        <f t="shared" si="3"/>
        <v>0</v>
      </c>
    </row>
    <row r="55" spans="14:31" x14ac:dyDescent="0.2">
      <c r="O55" t="s">
        <v>54</v>
      </c>
      <c r="R55" s="27">
        <f>S13*$R$54</f>
        <v>136293707.35875589</v>
      </c>
      <c r="Y55" s="21">
        <v>85</v>
      </c>
      <c r="Z55" s="28">
        <f t="shared" si="4"/>
        <v>18012590</v>
      </c>
      <c r="AA55" s="27">
        <f t="shared" si="2"/>
        <v>112557830.79028387</v>
      </c>
      <c r="AC55" s="21">
        <v>85</v>
      </c>
      <c r="AD55" s="28">
        <f t="shared" si="5"/>
        <v>0</v>
      </c>
      <c r="AE55" s="27">
        <f t="shared" si="3"/>
        <v>0</v>
      </c>
    </row>
    <row r="56" spans="14:31" x14ac:dyDescent="0.2">
      <c r="O56" t="s">
        <v>56</v>
      </c>
      <c r="Y56" s="21">
        <v>86</v>
      </c>
      <c r="Z56" s="28">
        <f t="shared" si="4"/>
        <v>18012590</v>
      </c>
      <c r="AA56" s="27">
        <f t="shared" si="2"/>
        <v>112557830.79028387</v>
      </c>
      <c r="AC56" s="21">
        <v>86</v>
      </c>
      <c r="AD56" s="28">
        <f t="shared" si="5"/>
        <v>0</v>
      </c>
      <c r="AE56" s="27">
        <f t="shared" si="3"/>
        <v>0</v>
      </c>
    </row>
    <row r="57" spans="14:31" x14ac:dyDescent="0.2">
      <c r="P57" t="str">
        <f>CONCATENATE("Put @ ",TEXT($P$15,"$#0.00"))</f>
        <v>Put @ $76.00</v>
      </c>
      <c r="R57" s="32">
        <f>_xll.EURO(P13,P15,V16,V15,V17,V14-V13,0,0)*$S$13*$R$54/($P$15-$P$14)</f>
        <v>180019446.25222349</v>
      </c>
      <c r="Y57" s="21">
        <v>87</v>
      </c>
      <c r="Z57" s="28">
        <f t="shared" si="4"/>
        <v>18012590</v>
      </c>
      <c r="AA57" s="27">
        <f t="shared" si="2"/>
        <v>112557830.79028387</v>
      </c>
      <c r="AC57" s="21">
        <v>87</v>
      </c>
      <c r="AD57" s="28">
        <f t="shared" si="5"/>
        <v>0</v>
      </c>
      <c r="AE57" s="27">
        <f t="shared" si="3"/>
        <v>0</v>
      </c>
    </row>
    <row r="58" spans="14:31" ht="13.5" thickBot="1" x14ac:dyDescent="0.25">
      <c r="P58" t="str">
        <f>CONCATENATE("Put @ ",TEXT($P$14,"$#0.00"))</f>
        <v>Put @ $50.00</v>
      </c>
      <c r="R58" s="31">
        <f>_xll.EURO(P13,P14,V16,V15,V17,V14-V13,0,0)*$S$13*$R$54/($P$15-$P$14)</f>
        <v>76004027.609139472</v>
      </c>
      <c r="Y58" s="21">
        <v>88</v>
      </c>
      <c r="Z58" s="28">
        <f t="shared" si="4"/>
        <v>18012590</v>
      </c>
      <c r="AA58" s="27">
        <f t="shared" si="2"/>
        <v>112557830.79028387</v>
      </c>
      <c r="AC58" s="21">
        <v>88</v>
      </c>
      <c r="AD58" s="28">
        <f t="shared" si="5"/>
        <v>0</v>
      </c>
      <c r="AE58" s="27">
        <f t="shared" si="3"/>
        <v>0</v>
      </c>
    </row>
    <row r="59" spans="14:31" ht="13.5" thickTop="1" x14ac:dyDescent="0.2">
      <c r="P59" t="s">
        <v>57</v>
      </c>
      <c r="R59" s="33">
        <f>R57-R58</f>
        <v>104015418.64308402</v>
      </c>
      <c r="Y59" s="21">
        <v>89</v>
      </c>
      <c r="Z59" s="28">
        <f t="shared" si="4"/>
        <v>18012590</v>
      </c>
      <c r="AA59" s="27">
        <f t="shared" si="2"/>
        <v>112557830.79028387</v>
      </c>
      <c r="AC59" s="21">
        <v>89</v>
      </c>
      <c r="AD59" s="28">
        <f t="shared" si="5"/>
        <v>0</v>
      </c>
      <c r="AE59" s="27">
        <f t="shared" si="3"/>
        <v>0</v>
      </c>
    </row>
    <row r="60" spans="14:31" x14ac:dyDescent="0.2">
      <c r="Y60" s="21">
        <v>90</v>
      </c>
      <c r="Z60" s="28">
        <f t="shared" si="4"/>
        <v>18012590</v>
      </c>
      <c r="AA60" s="27">
        <f t="shared" si="2"/>
        <v>112557830.79028387</v>
      </c>
      <c r="AC60" s="21">
        <v>90</v>
      </c>
      <c r="AD60" s="28">
        <f t="shared" si="5"/>
        <v>0</v>
      </c>
      <c r="AE60" s="27">
        <f t="shared" si="3"/>
        <v>0</v>
      </c>
    </row>
    <row r="61" spans="14:31" x14ac:dyDescent="0.2">
      <c r="Y61" s="21"/>
      <c r="Z61" s="22"/>
      <c r="AA61" s="22"/>
    </row>
    <row r="62" spans="14:31" x14ac:dyDescent="0.2">
      <c r="Y62" s="21"/>
      <c r="Z62" s="22"/>
      <c r="AA62" s="22"/>
    </row>
    <row r="63" spans="14:31" x14ac:dyDescent="0.2">
      <c r="Y63" s="21"/>
      <c r="Z63" s="22"/>
      <c r="AA63" s="22"/>
    </row>
    <row r="64" spans="14:31" x14ac:dyDescent="0.2">
      <c r="Y64" s="21"/>
      <c r="Z64" s="22"/>
      <c r="AA64" s="22"/>
    </row>
    <row r="65" spans="25:27" x14ac:dyDescent="0.2">
      <c r="Y65" s="21"/>
      <c r="Z65" s="22"/>
      <c r="AA65" s="22"/>
    </row>
    <row r="66" spans="25:27" x14ac:dyDescent="0.2">
      <c r="Y66" s="21"/>
      <c r="Z66" s="22"/>
      <c r="AA66" s="22"/>
    </row>
    <row r="67" spans="25:27" x14ac:dyDescent="0.2">
      <c r="Y67" s="21"/>
      <c r="Z67" s="22"/>
      <c r="AA67" s="22"/>
    </row>
    <row r="68" spans="25:27" x14ac:dyDescent="0.2">
      <c r="Y68" s="21"/>
      <c r="Z68" s="22"/>
      <c r="AA68" s="22"/>
    </row>
    <row r="69" spans="25:27" x14ac:dyDescent="0.2">
      <c r="Y69" s="21"/>
      <c r="Z69" s="22"/>
      <c r="AA69" s="22"/>
    </row>
    <row r="70" spans="25:27" x14ac:dyDescent="0.2">
      <c r="Y70" s="21"/>
      <c r="Z70" s="22"/>
      <c r="AA70" s="22"/>
    </row>
  </sheetData>
  <mergeCells count="8">
    <mergeCell ref="A27:B27"/>
    <mergeCell ref="D27:E27"/>
    <mergeCell ref="A5:B5"/>
    <mergeCell ref="D5:E5"/>
    <mergeCell ref="J5:K5"/>
    <mergeCell ref="G5:H5"/>
    <mergeCell ref="G27:H27"/>
    <mergeCell ref="J27:K27"/>
  </mergeCells>
  <phoneticPr fontId="0" type="noConversion"/>
  <pageMargins left="0.75" right="0.75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Raptor I Collar</vt:lpstr>
      <vt:lpstr>Raptor II Collar</vt:lpstr>
      <vt:lpstr>Hypothetical Collars</vt:lpstr>
      <vt:lpstr>Sheet2</vt:lpstr>
      <vt:lpstr>Put Valuations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Jan Havlíček</cp:lastModifiedBy>
  <cp:lastPrinted>2001-09-05T18:56:51Z</cp:lastPrinted>
  <dcterms:created xsi:type="dcterms:W3CDTF">2001-01-08T22:32:35Z</dcterms:created>
  <dcterms:modified xsi:type="dcterms:W3CDTF">2023-09-18T19:16:14Z</dcterms:modified>
</cp:coreProperties>
</file>