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D9BB57-77F5-49A5-8010-0634FAB93C39}" xr6:coauthVersionLast="47" xr6:coauthVersionMax="47" xr10:uidLastSave="{00000000-0000-0000-0000-000000000000}"/>
  <bookViews>
    <workbookView xWindow="-120" yWindow="-120" windowWidth="38640" windowHeight="15720" tabRatio="599" activeTab="1"/>
  </bookViews>
  <sheets>
    <sheet name="Summary" sheetId="1" r:id="rId1"/>
    <sheet name="Table" sheetId="5" r:id="rId2"/>
    <sheet name="Raptor I&amp;2 Hedges" sheetId="4" r:id="rId3"/>
  </sheets>
  <externalReferences>
    <externalReference r:id="rId4"/>
    <externalReference r:id="rId5"/>
    <externalReference r:id="rId6"/>
    <externalReference r:id="rId7"/>
  </externalReferences>
  <definedNames>
    <definedName name="acpw">'[2]Stock Prices'!$G$5:$H$376</definedName>
    <definedName name="avci">'[2]Stock Prices'!$E$5:$F$376</definedName>
    <definedName name="caplg">'[2]Stock Prices'!$I$5:$J$376</definedName>
    <definedName name="kwk">'[2]Stock Prices'!$Y$5:$Z$376</definedName>
    <definedName name="pgeo">'[2]Stock Prices'!$W$5:$X$376</definedName>
    <definedName name="Prices">'[3]Stock Prices'!$A$6:$C$342</definedName>
    <definedName name="_xlnm.Print_Area" localSheetId="0">Summary!$A$1:$Q$72</definedName>
    <definedName name="_xlnm.Print_Area" localSheetId="1">Table!$Y$5:$AD$34</definedName>
    <definedName name="Privates">'[2]Private Values'!$A$4:$AH$375</definedName>
    <definedName name="qsri">'[2]Stock Prices'!$M$5:$N$376</definedName>
    <definedName name="wcrzo">'[2]Stock Prices'!$O$5:$P$376</definedName>
    <definedName name="wtten">'[2]Stock Prices'!$Q$5:$R$376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5" i="4"/>
  <c r="G5" i="4"/>
  <c r="H5" i="4"/>
  <c r="I5" i="4"/>
  <c r="J5" i="4"/>
  <c r="K5" i="4"/>
  <c r="L5" i="4"/>
  <c r="M5" i="4"/>
  <c r="N5" i="4"/>
  <c r="O5" i="4"/>
  <c r="P5" i="4"/>
  <c r="Q5" i="4"/>
  <c r="A6" i="4"/>
  <c r="G6" i="4"/>
  <c r="H6" i="4"/>
  <c r="I6" i="4"/>
  <c r="J6" i="4"/>
  <c r="K6" i="4"/>
  <c r="L6" i="4"/>
  <c r="M6" i="4"/>
  <c r="N6" i="4"/>
  <c r="O6" i="4"/>
  <c r="P6" i="4"/>
  <c r="Q6" i="4"/>
  <c r="A7" i="4"/>
  <c r="G7" i="4"/>
  <c r="H7" i="4"/>
  <c r="I7" i="4"/>
  <c r="J7" i="4"/>
  <c r="K7" i="4"/>
  <c r="L7" i="4"/>
  <c r="M7" i="4"/>
  <c r="N7" i="4"/>
  <c r="O7" i="4"/>
  <c r="P7" i="4"/>
  <c r="Q7" i="4"/>
  <c r="A8" i="4"/>
  <c r="G8" i="4"/>
  <c r="H8" i="4"/>
  <c r="I8" i="4"/>
  <c r="J8" i="4"/>
  <c r="K8" i="4"/>
  <c r="L8" i="4"/>
  <c r="M8" i="4"/>
  <c r="N8" i="4"/>
  <c r="O8" i="4"/>
  <c r="P8" i="4"/>
  <c r="Q8" i="4"/>
  <c r="A9" i="4"/>
  <c r="H9" i="4"/>
  <c r="I9" i="4"/>
  <c r="J9" i="4"/>
  <c r="K9" i="4"/>
  <c r="L9" i="4"/>
  <c r="M9" i="4"/>
  <c r="N9" i="4"/>
  <c r="O9" i="4"/>
  <c r="P9" i="4"/>
  <c r="Q9" i="4"/>
  <c r="A10" i="4"/>
  <c r="G10" i="4"/>
  <c r="H10" i="4"/>
  <c r="I10" i="4"/>
  <c r="J10" i="4"/>
  <c r="K10" i="4"/>
  <c r="L10" i="4"/>
  <c r="M10" i="4"/>
  <c r="N10" i="4"/>
  <c r="O10" i="4"/>
  <c r="P10" i="4"/>
  <c r="Q10" i="4"/>
  <c r="A11" i="4"/>
  <c r="G11" i="4"/>
  <c r="H11" i="4"/>
  <c r="I11" i="4"/>
  <c r="J11" i="4"/>
  <c r="K11" i="4"/>
  <c r="L11" i="4"/>
  <c r="M11" i="4"/>
  <c r="N11" i="4"/>
  <c r="O11" i="4"/>
  <c r="P11" i="4"/>
  <c r="Q11" i="4"/>
  <c r="A12" i="4"/>
  <c r="G12" i="4"/>
  <c r="H12" i="4"/>
  <c r="I12" i="4"/>
  <c r="J12" i="4"/>
  <c r="K12" i="4"/>
  <c r="L12" i="4"/>
  <c r="M12" i="4"/>
  <c r="N12" i="4"/>
  <c r="O12" i="4"/>
  <c r="P12" i="4"/>
  <c r="Q12" i="4"/>
  <c r="A13" i="4"/>
  <c r="G13" i="4"/>
  <c r="H13" i="4"/>
  <c r="I13" i="4"/>
  <c r="J13" i="4"/>
  <c r="K13" i="4"/>
  <c r="L13" i="4"/>
  <c r="M13" i="4"/>
  <c r="N13" i="4"/>
  <c r="O13" i="4"/>
  <c r="P13" i="4"/>
  <c r="Q13" i="4"/>
  <c r="A14" i="4"/>
  <c r="G14" i="4"/>
  <c r="H14" i="4"/>
  <c r="I14" i="4"/>
  <c r="J14" i="4"/>
  <c r="K14" i="4"/>
  <c r="L14" i="4"/>
  <c r="M14" i="4"/>
  <c r="N14" i="4"/>
  <c r="O14" i="4"/>
  <c r="P14" i="4"/>
  <c r="Q14" i="4"/>
  <c r="A17" i="4"/>
  <c r="I17" i="4"/>
  <c r="J17" i="4"/>
  <c r="K17" i="4"/>
  <c r="L17" i="4"/>
  <c r="M17" i="4"/>
  <c r="N17" i="4"/>
  <c r="O17" i="4"/>
  <c r="P17" i="4"/>
  <c r="Q17" i="4"/>
  <c r="A18" i="4"/>
  <c r="I18" i="4"/>
  <c r="J18" i="4"/>
  <c r="K18" i="4"/>
  <c r="L18" i="4"/>
  <c r="M18" i="4"/>
  <c r="N18" i="4"/>
  <c r="O18" i="4"/>
  <c r="P18" i="4"/>
  <c r="Q18" i="4"/>
  <c r="A19" i="4"/>
  <c r="I19" i="4"/>
  <c r="J19" i="4"/>
  <c r="K19" i="4"/>
  <c r="L19" i="4"/>
  <c r="M19" i="4"/>
  <c r="N19" i="4"/>
  <c r="O19" i="4"/>
  <c r="P19" i="4"/>
  <c r="Q19" i="4"/>
  <c r="A20" i="4"/>
  <c r="I20" i="4"/>
  <c r="J20" i="4"/>
  <c r="K20" i="4"/>
  <c r="L20" i="4"/>
  <c r="M20" i="4"/>
  <c r="N20" i="4"/>
  <c r="O20" i="4"/>
  <c r="P20" i="4"/>
  <c r="Q20" i="4"/>
  <c r="A21" i="4"/>
  <c r="I21" i="4"/>
  <c r="J21" i="4"/>
  <c r="K21" i="4"/>
  <c r="L21" i="4"/>
  <c r="M21" i="4"/>
  <c r="N21" i="4"/>
  <c r="O21" i="4"/>
  <c r="P21" i="4"/>
  <c r="Q21" i="4"/>
  <c r="A22" i="4"/>
  <c r="I22" i="4"/>
  <c r="J22" i="4"/>
  <c r="K22" i="4"/>
  <c r="L22" i="4"/>
  <c r="M22" i="4"/>
  <c r="N22" i="4"/>
  <c r="O22" i="4"/>
  <c r="P22" i="4"/>
  <c r="Q22" i="4"/>
  <c r="A23" i="4"/>
  <c r="I23" i="4"/>
  <c r="J23" i="4"/>
  <c r="K23" i="4"/>
  <c r="L23" i="4"/>
  <c r="M23" i="4"/>
  <c r="N23" i="4"/>
  <c r="O23" i="4"/>
  <c r="P23" i="4"/>
  <c r="Q23" i="4"/>
  <c r="A24" i="4"/>
  <c r="I24" i="4"/>
  <c r="J24" i="4"/>
  <c r="K24" i="4"/>
  <c r="L24" i="4"/>
  <c r="M24" i="4"/>
  <c r="N24" i="4"/>
  <c r="O24" i="4"/>
  <c r="P24" i="4"/>
  <c r="Q24" i="4"/>
  <c r="A25" i="4"/>
  <c r="I25" i="4"/>
  <c r="J25" i="4"/>
  <c r="K25" i="4"/>
  <c r="L25" i="4"/>
  <c r="M25" i="4"/>
  <c r="N25" i="4"/>
  <c r="O25" i="4"/>
  <c r="P25" i="4"/>
  <c r="Q25" i="4"/>
  <c r="A26" i="4"/>
  <c r="G26" i="4"/>
  <c r="H26" i="4"/>
  <c r="I26" i="4"/>
  <c r="J26" i="4"/>
  <c r="K26" i="4"/>
  <c r="L26" i="4"/>
  <c r="M26" i="4"/>
  <c r="N26" i="4"/>
  <c r="O26" i="4"/>
  <c r="P26" i="4"/>
  <c r="Q26" i="4"/>
  <c r="A27" i="4"/>
  <c r="I27" i="4"/>
  <c r="J27" i="4"/>
  <c r="K27" i="4"/>
  <c r="L27" i="4"/>
  <c r="M27" i="4"/>
  <c r="N27" i="4"/>
  <c r="O27" i="4"/>
  <c r="P27" i="4"/>
  <c r="Q27" i="4"/>
  <c r="A28" i="4"/>
  <c r="I28" i="4"/>
  <c r="J28" i="4"/>
  <c r="K28" i="4"/>
  <c r="L28" i="4"/>
  <c r="M28" i="4"/>
  <c r="N28" i="4"/>
  <c r="O28" i="4"/>
  <c r="P28" i="4"/>
  <c r="Q28" i="4"/>
  <c r="A29" i="4"/>
  <c r="I29" i="4"/>
  <c r="J29" i="4"/>
  <c r="K29" i="4"/>
  <c r="L29" i="4"/>
  <c r="M29" i="4"/>
  <c r="N29" i="4"/>
  <c r="O29" i="4"/>
  <c r="P29" i="4"/>
  <c r="Q29" i="4"/>
  <c r="A30" i="4"/>
  <c r="I30" i="4"/>
  <c r="J30" i="4"/>
  <c r="K30" i="4"/>
  <c r="L30" i="4"/>
  <c r="M30" i="4"/>
  <c r="N30" i="4"/>
  <c r="O30" i="4"/>
  <c r="P30" i="4"/>
  <c r="Q30" i="4"/>
  <c r="A31" i="4"/>
  <c r="I31" i="4"/>
  <c r="J31" i="4"/>
  <c r="K31" i="4"/>
  <c r="L31" i="4"/>
  <c r="M31" i="4"/>
  <c r="N31" i="4"/>
  <c r="O31" i="4"/>
  <c r="P31" i="4"/>
  <c r="Q31" i="4"/>
  <c r="A32" i="4"/>
  <c r="I32" i="4"/>
  <c r="J32" i="4"/>
  <c r="K32" i="4"/>
  <c r="L32" i="4"/>
  <c r="M32" i="4"/>
  <c r="N32" i="4"/>
  <c r="O32" i="4"/>
  <c r="P32" i="4"/>
  <c r="Q32" i="4"/>
  <c r="A33" i="4"/>
  <c r="I33" i="4"/>
  <c r="J33" i="4"/>
  <c r="K33" i="4"/>
  <c r="L33" i="4"/>
  <c r="M33" i="4"/>
  <c r="N33" i="4"/>
  <c r="O33" i="4"/>
  <c r="P33" i="4"/>
  <c r="Q33" i="4"/>
  <c r="A34" i="4"/>
  <c r="I34" i="4"/>
  <c r="J34" i="4"/>
  <c r="K34" i="4"/>
  <c r="L34" i="4"/>
  <c r="M34" i="4"/>
  <c r="N34" i="4"/>
  <c r="O34" i="4"/>
  <c r="P34" i="4"/>
  <c r="Q34" i="4"/>
  <c r="A35" i="4"/>
  <c r="I35" i="4"/>
  <c r="J35" i="4"/>
  <c r="K35" i="4"/>
  <c r="L35" i="4"/>
  <c r="M35" i="4"/>
  <c r="N35" i="4"/>
  <c r="O35" i="4"/>
  <c r="P35" i="4"/>
  <c r="Q35" i="4"/>
  <c r="A36" i="4"/>
  <c r="I36" i="4"/>
  <c r="J36" i="4"/>
  <c r="K36" i="4"/>
  <c r="L36" i="4"/>
  <c r="M36" i="4"/>
  <c r="N36" i="4"/>
  <c r="O36" i="4"/>
  <c r="P36" i="4"/>
  <c r="Q36" i="4"/>
  <c r="A37" i="4"/>
  <c r="I37" i="4"/>
  <c r="J37" i="4"/>
  <c r="K37" i="4"/>
  <c r="L37" i="4"/>
  <c r="M37" i="4"/>
  <c r="N37" i="4"/>
  <c r="O37" i="4"/>
  <c r="P37" i="4"/>
  <c r="Q37" i="4"/>
  <c r="A38" i="4"/>
  <c r="I38" i="4"/>
  <c r="J38" i="4"/>
  <c r="K38" i="4"/>
  <c r="L38" i="4"/>
  <c r="M38" i="4"/>
  <c r="N38" i="4"/>
  <c r="O38" i="4"/>
  <c r="P38" i="4"/>
  <c r="Q38" i="4"/>
  <c r="A39" i="4"/>
  <c r="I39" i="4"/>
  <c r="J39" i="4"/>
  <c r="K39" i="4"/>
  <c r="L39" i="4"/>
  <c r="M39" i="4"/>
  <c r="N39" i="4"/>
  <c r="O39" i="4"/>
  <c r="P39" i="4"/>
  <c r="Q39" i="4"/>
  <c r="A40" i="4"/>
  <c r="I40" i="4"/>
  <c r="J40" i="4"/>
  <c r="K40" i="4"/>
  <c r="L40" i="4"/>
  <c r="M40" i="4"/>
  <c r="N40" i="4"/>
  <c r="O40" i="4"/>
  <c r="P40" i="4"/>
  <c r="Q40" i="4"/>
  <c r="A41" i="4"/>
  <c r="I41" i="4"/>
  <c r="J41" i="4"/>
  <c r="K41" i="4"/>
  <c r="L41" i="4"/>
  <c r="M41" i="4"/>
  <c r="N41" i="4"/>
  <c r="O41" i="4"/>
  <c r="P41" i="4"/>
  <c r="Q41" i="4"/>
  <c r="A42" i="4"/>
  <c r="I42" i="4"/>
  <c r="J42" i="4"/>
  <c r="K42" i="4"/>
  <c r="L42" i="4"/>
  <c r="M42" i="4"/>
  <c r="N42" i="4"/>
  <c r="O42" i="4"/>
  <c r="P42" i="4"/>
  <c r="Q42" i="4"/>
  <c r="A43" i="4"/>
  <c r="I43" i="4"/>
  <c r="J43" i="4"/>
  <c r="K43" i="4"/>
  <c r="L43" i="4"/>
  <c r="M43" i="4"/>
  <c r="N43" i="4"/>
  <c r="O43" i="4"/>
  <c r="P43" i="4"/>
  <c r="Q43" i="4"/>
  <c r="A44" i="4"/>
  <c r="I44" i="4"/>
  <c r="J44" i="4"/>
  <c r="K44" i="4"/>
  <c r="L44" i="4"/>
  <c r="M44" i="4"/>
  <c r="N44" i="4"/>
  <c r="O44" i="4"/>
  <c r="P44" i="4"/>
  <c r="Q44" i="4"/>
  <c r="A45" i="4"/>
  <c r="I45" i="4"/>
  <c r="J45" i="4"/>
  <c r="K45" i="4"/>
  <c r="L45" i="4"/>
  <c r="M45" i="4"/>
  <c r="N45" i="4"/>
  <c r="O45" i="4"/>
  <c r="P45" i="4"/>
  <c r="Q45" i="4"/>
  <c r="A46" i="4"/>
  <c r="G46" i="4"/>
  <c r="H46" i="4"/>
  <c r="I46" i="4"/>
  <c r="J46" i="4"/>
  <c r="K46" i="4"/>
  <c r="L46" i="4"/>
  <c r="M46" i="4"/>
  <c r="N46" i="4"/>
  <c r="O46" i="4"/>
  <c r="P46" i="4"/>
  <c r="Q46" i="4"/>
  <c r="A47" i="4"/>
  <c r="G47" i="4"/>
  <c r="H47" i="4"/>
  <c r="I47" i="4"/>
  <c r="J47" i="4"/>
  <c r="K47" i="4"/>
  <c r="L47" i="4"/>
  <c r="M47" i="4"/>
  <c r="N47" i="4"/>
  <c r="O47" i="4"/>
  <c r="P47" i="4"/>
  <c r="Q47" i="4"/>
  <c r="A48" i="4"/>
  <c r="E48" i="4"/>
  <c r="I48" i="4"/>
  <c r="J48" i="4"/>
  <c r="K48" i="4"/>
  <c r="L48" i="4"/>
  <c r="M48" i="4"/>
  <c r="N48" i="4"/>
  <c r="O48" i="4"/>
  <c r="P48" i="4"/>
  <c r="Q48" i="4"/>
  <c r="A51" i="4"/>
  <c r="G51" i="4"/>
  <c r="H51" i="4"/>
  <c r="I51" i="4"/>
  <c r="J51" i="4"/>
  <c r="K51" i="4"/>
  <c r="L51" i="4"/>
  <c r="M51" i="4"/>
  <c r="N51" i="4"/>
  <c r="O51" i="4"/>
  <c r="P51" i="4"/>
  <c r="Q51" i="4"/>
  <c r="A52" i="4"/>
  <c r="G52" i="4"/>
  <c r="H52" i="4"/>
  <c r="I52" i="4"/>
  <c r="J52" i="4"/>
  <c r="K52" i="4"/>
  <c r="L52" i="4"/>
  <c r="M52" i="4"/>
  <c r="N52" i="4"/>
  <c r="O52" i="4"/>
  <c r="P52" i="4"/>
  <c r="Q52" i="4"/>
  <c r="A53" i="4"/>
  <c r="G53" i="4"/>
  <c r="H53" i="4"/>
  <c r="I53" i="4"/>
  <c r="J53" i="4"/>
  <c r="K53" i="4"/>
  <c r="L53" i="4"/>
  <c r="M53" i="4"/>
  <c r="N53" i="4"/>
  <c r="O53" i="4"/>
  <c r="P53" i="4"/>
  <c r="Q53" i="4"/>
  <c r="A54" i="4"/>
  <c r="G54" i="4"/>
  <c r="H54" i="4"/>
  <c r="I54" i="4"/>
  <c r="J54" i="4"/>
  <c r="K54" i="4"/>
  <c r="L54" i="4"/>
  <c r="M54" i="4"/>
  <c r="N54" i="4"/>
  <c r="O54" i="4"/>
  <c r="P54" i="4"/>
  <c r="Q54" i="4"/>
  <c r="A55" i="4"/>
  <c r="G55" i="4"/>
  <c r="H55" i="4"/>
  <c r="I55" i="4"/>
  <c r="J55" i="4"/>
  <c r="K55" i="4"/>
  <c r="L55" i="4"/>
  <c r="M55" i="4"/>
  <c r="N55" i="4"/>
  <c r="O55" i="4"/>
  <c r="P55" i="4"/>
  <c r="Q55" i="4"/>
  <c r="A56" i="4"/>
  <c r="I56" i="4"/>
  <c r="J56" i="4"/>
  <c r="K56" i="4"/>
  <c r="L56" i="4"/>
  <c r="M56" i="4"/>
  <c r="N56" i="4"/>
  <c r="O56" i="4"/>
  <c r="P56" i="4"/>
  <c r="Q56" i="4"/>
  <c r="A57" i="4"/>
  <c r="I57" i="4"/>
  <c r="J57" i="4"/>
  <c r="K57" i="4"/>
  <c r="L57" i="4"/>
  <c r="M57" i="4"/>
  <c r="N57" i="4"/>
  <c r="O57" i="4"/>
  <c r="P57" i="4"/>
  <c r="Q57" i="4"/>
  <c r="E59" i="4"/>
  <c r="I59" i="4"/>
  <c r="L59" i="4"/>
  <c r="M59" i="4"/>
  <c r="N59" i="4"/>
  <c r="O59" i="4"/>
  <c r="P59" i="4"/>
  <c r="I61" i="4"/>
  <c r="I62" i="4"/>
  <c r="I63" i="4"/>
  <c r="I67" i="4"/>
  <c r="J67" i="4"/>
  <c r="K67" i="4"/>
  <c r="L67" i="4"/>
  <c r="M67" i="4"/>
  <c r="N67" i="4"/>
  <c r="O67" i="4"/>
  <c r="P67" i="4"/>
  <c r="Q67" i="4"/>
  <c r="H68" i="4"/>
  <c r="I68" i="4"/>
  <c r="J68" i="4"/>
  <c r="K68" i="4"/>
  <c r="L68" i="4"/>
  <c r="M68" i="4"/>
  <c r="N68" i="4"/>
  <c r="O68" i="4"/>
  <c r="P68" i="4"/>
  <c r="Q68" i="4"/>
  <c r="H69" i="4"/>
  <c r="I69" i="4"/>
  <c r="J69" i="4"/>
  <c r="K69" i="4"/>
  <c r="L69" i="4"/>
  <c r="M69" i="4"/>
  <c r="N69" i="4"/>
  <c r="O69" i="4"/>
  <c r="P69" i="4"/>
  <c r="Q69" i="4"/>
  <c r="E72" i="4"/>
  <c r="I72" i="4"/>
  <c r="L72" i="4"/>
  <c r="M72" i="4"/>
  <c r="N72" i="4"/>
  <c r="O72" i="4"/>
  <c r="P72" i="4"/>
  <c r="I75" i="4"/>
  <c r="I76" i="4"/>
  <c r="I77" i="4"/>
  <c r="C4" i="1"/>
  <c r="C5" i="1"/>
  <c r="F8" i="1"/>
  <c r="F9" i="1"/>
  <c r="F10" i="1"/>
  <c r="G11" i="1"/>
  <c r="G12" i="1"/>
  <c r="F13" i="1"/>
  <c r="G13" i="1"/>
  <c r="I13" i="1"/>
  <c r="L13" i="1"/>
  <c r="N13" i="1"/>
  <c r="O13" i="1"/>
  <c r="Q13" i="1"/>
  <c r="R13" i="1"/>
  <c r="C15" i="1"/>
  <c r="C16" i="1"/>
  <c r="C17" i="1"/>
  <c r="F19" i="1"/>
  <c r="C20" i="1"/>
  <c r="E20" i="1"/>
  <c r="F20" i="1"/>
  <c r="G20" i="1"/>
  <c r="F21" i="1"/>
  <c r="G21" i="1"/>
  <c r="F22" i="1"/>
  <c r="F23" i="1"/>
  <c r="F24" i="1"/>
  <c r="G24" i="1"/>
  <c r="I24" i="1"/>
  <c r="L24" i="1"/>
  <c r="N24" i="1"/>
  <c r="O24" i="1"/>
  <c r="Q24" i="1"/>
  <c r="R24" i="1"/>
  <c r="B25" i="1"/>
  <c r="C25" i="1"/>
  <c r="C26" i="1"/>
  <c r="B28" i="1"/>
  <c r="F28" i="1"/>
  <c r="C29" i="1"/>
  <c r="E29" i="1"/>
  <c r="F29" i="1"/>
  <c r="G29" i="1"/>
  <c r="F30" i="1"/>
  <c r="G30" i="1"/>
  <c r="G31" i="1"/>
  <c r="G32" i="1"/>
  <c r="F33" i="1"/>
  <c r="G33" i="1"/>
  <c r="H33" i="1"/>
  <c r="I33" i="1"/>
  <c r="K33" i="1"/>
  <c r="L33" i="1"/>
  <c r="N33" i="1"/>
  <c r="O33" i="1"/>
  <c r="Q33" i="1"/>
  <c r="R33" i="1"/>
  <c r="C35" i="1"/>
  <c r="C38" i="1"/>
  <c r="E38" i="1"/>
  <c r="F38" i="1"/>
  <c r="F41" i="1"/>
  <c r="G41" i="1"/>
  <c r="I41" i="1"/>
  <c r="L41" i="1"/>
  <c r="N41" i="1"/>
  <c r="O41" i="1"/>
  <c r="Q41" i="1"/>
  <c r="R41" i="1"/>
  <c r="C43" i="1"/>
  <c r="C46" i="1"/>
  <c r="H47" i="1"/>
  <c r="I47" i="1"/>
  <c r="K47" i="1"/>
  <c r="L47" i="1"/>
  <c r="N47" i="1"/>
  <c r="O47" i="1"/>
  <c r="Q47" i="1"/>
  <c r="Q50" i="1"/>
  <c r="Q54" i="1"/>
  <c r="E63" i="1"/>
  <c r="E64" i="1"/>
  <c r="F64" i="1"/>
  <c r="E65" i="1"/>
  <c r="F65" i="1"/>
  <c r="E66" i="1"/>
  <c r="F66" i="1"/>
  <c r="E68" i="1"/>
  <c r="F68" i="1"/>
  <c r="H68" i="1"/>
  <c r="I68" i="1"/>
  <c r="E69" i="1"/>
  <c r="F69" i="1"/>
  <c r="H69" i="1"/>
  <c r="I69" i="1"/>
  <c r="E70" i="1"/>
  <c r="F70" i="1"/>
  <c r="H70" i="1"/>
  <c r="I70" i="1"/>
  <c r="E72" i="1"/>
  <c r="F72" i="1"/>
  <c r="H72" i="1"/>
  <c r="I72" i="1"/>
  <c r="I3" i="5"/>
  <c r="L3" i="5"/>
  <c r="M3" i="5"/>
  <c r="I4" i="5"/>
  <c r="I5" i="5"/>
  <c r="AA5" i="5"/>
  <c r="J6" i="5"/>
  <c r="Z6" i="5"/>
  <c r="B7" i="5"/>
  <c r="C7" i="5"/>
  <c r="G7" i="5"/>
  <c r="K7" i="5"/>
  <c r="B8" i="5"/>
  <c r="C8" i="5"/>
  <c r="G8" i="5"/>
  <c r="K8" i="5"/>
  <c r="C9" i="5"/>
  <c r="G9" i="5"/>
  <c r="K9" i="5"/>
  <c r="Q9" i="5"/>
  <c r="U9" i="5"/>
  <c r="G10" i="5"/>
  <c r="Z10" i="5"/>
  <c r="Z10" i="5" a="1"/>
  <c r="AA10" i="5"/>
  <c r="AB10" i="5"/>
  <c r="AC10" i="5"/>
  <c r="AD10" i="5"/>
  <c r="F11" i="5"/>
  <c r="Z11" i="5"/>
  <c r="Z11" i="5" a="1"/>
  <c r="AA11" i="5"/>
  <c r="AB11" i="5"/>
  <c r="AC11" i="5"/>
  <c r="AD11" i="5"/>
  <c r="B12" i="5"/>
  <c r="C12" i="5"/>
  <c r="D12" i="5"/>
  <c r="E12" i="5"/>
  <c r="B13" i="5"/>
  <c r="F13" i="5"/>
  <c r="J13" i="5"/>
  <c r="B14" i="5"/>
  <c r="C14" i="5"/>
  <c r="D14" i="5"/>
  <c r="E14" i="5"/>
  <c r="Z14" i="5"/>
  <c r="Z14" i="5" a="1"/>
  <c r="AA14" i="5"/>
  <c r="AB14" i="5"/>
  <c r="AC14" i="5"/>
  <c r="AD14" i="5"/>
  <c r="B15" i="5"/>
  <c r="Z15" i="5"/>
  <c r="Z15" i="5" a="1"/>
  <c r="AA15" i="5"/>
  <c r="AB15" i="5"/>
  <c r="AC15" i="5"/>
  <c r="AD15" i="5"/>
  <c r="Q17" i="5"/>
  <c r="U17" i="5"/>
  <c r="Z18" i="5"/>
  <c r="Z18" i="5" a="1"/>
  <c r="AA18" i="5"/>
  <c r="AB18" i="5"/>
  <c r="AC18" i="5"/>
  <c r="AD18" i="5"/>
  <c r="F19" i="5"/>
  <c r="Z19" i="5"/>
  <c r="Z19" i="5" a="1"/>
  <c r="AA19" i="5"/>
  <c r="AB19" i="5"/>
  <c r="AC19" i="5"/>
  <c r="AD19" i="5"/>
  <c r="Z21" i="5"/>
  <c r="AA21" i="5"/>
  <c r="AB21" i="5"/>
  <c r="AC21" i="5"/>
  <c r="AD21" i="5"/>
  <c r="A23" i="5"/>
  <c r="Z23" i="5"/>
  <c r="AA23" i="5"/>
  <c r="AB23" i="5"/>
  <c r="AC23" i="5"/>
  <c r="AD23" i="5"/>
  <c r="B24" i="5"/>
  <c r="D24" i="5"/>
  <c r="E24" i="5"/>
  <c r="F24" i="5"/>
  <c r="G24" i="5"/>
  <c r="H24" i="5"/>
  <c r="I24" i="5"/>
  <c r="J24" i="5"/>
  <c r="K24" i="5"/>
  <c r="L24" i="5"/>
  <c r="Z24" i="5"/>
  <c r="AA24" i="5"/>
  <c r="AB24" i="5"/>
  <c r="AC24" i="5"/>
  <c r="AD24" i="5"/>
  <c r="Q25" i="5"/>
  <c r="U25" i="5"/>
  <c r="B26" i="5"/>
  <c r="B27" i="5"/>
  <c r="Z27" i="5"/>
  <c r="AA27" i="5"/>
  <c r="AB27" i="5"/>
  <c r="AC27" i="5"/>
  <c r="AD27" i="5"/>
  <c r="B28" i="5"/>
  <c r="B29" i="5"/>
  <c r="Z29" i="5"/>
  <c r="Z29" i="5" a="1"/>
  <c r="AA29" i="5"/>
  <c r="AB29" i="5"/>
  <c r="AC29" i="5"/>
  <c r="AD29" i="5"/>
  <c r="B30" i="5"/>
  <c r="B31" i="5"/>
  <c r="Z31" i="5"/>
  <c r="AA31" i="5"/>
  <c r="AB31" i="5"/>
  <c r="AC31" i="5"/>
  <c r="AD31" i="5"/>
  <c r="B32" i="5"/>
  <c r="B33" i="5"/>
  <c r="Q33" i="5"/>
  <c r="Z33" i="5"/>
  <c r="AA33" i="5"/>
  <c r="AB33" i="5"/>
  <c r="AC33" i="5"/>
  <c r="AD33" i="5"/>
  <c r="B34" i="5"/>
  <c r="B35" i="5"/>
  <c r="B37" i="5"/>
  <c r="C37" i="5"/>
  <c r="D37" i="5"/>
  <c r="E37" i="5"/>
  <c r="F37" i="5"/>
  <c r="G37" i="5"/>
  <c r="H37" i="5"/>
  <c r="I37" i="5"/>
  <c r="J37" i="5"/>
  <c r="K37" i="5"/>
  <c r="L37" i="5"/>
  <c r="B38" i="5"/>
  <c r="B39" i="5"/>
  <c r="B40" i="5"/>
  <c r="B41" i="5"/>
  <c r="B42" i="5"/>
  <c r="B43" i="5"/>
  <c r="B44" i="5"/>
  <c r="B45" i="5"/>
  <c r="B46" i="5"/>
  <c r="B47" i="5"/>
  <c r="B48" i="5"/>
  <c r="B50" i="5"/>
  <c r="C50" i="5"/>
  <c r="D50" i="5"/>
  <c r="E50" i="5"/>
  <c r="F50" i="5"/>
  <c r="G50" i="5"/>
  <c r="H50" i="5"/>
  <c r="I50" i="5"/>
  <c r="J50" i="5"/>
  <c r="K50" i="5"/>
  <c r="L50" i="5"/>
  <c r="B51" i="5"/>
  <c r="B52" i="5"/>
  <c r="B53" i="5"/>
  <c r="B54" i="5"/>
  <c r="B55" i="5"/>
  <c r="B56" i="5"/>
  <c r="B57" i="5"/>
  <c r="B58" i="5"/>
  <c r="B59" i="5"/>
  <c r="B60" i="5"/>
  <c r="B61" i="5"/>
  <c r="B63" i="5"/>
  <c r="C63" i="5"/>
  <c r="D63" i="5"/>
  <c r="E63" i="5"/>
  <c r="F63" i="5"/>
  <c r="G63" i="5"/>
  <c r="H63" i="5"/>
  <c r="I63" i="5"/>
  <c r="J63" i="5"/>
  <c r="K63" i="5"/>
  <c r="L63" i="5"/>
  <c r="B64" i="5"/>
  <c r="B65" i="5"/>
  <c r="B66" i="5"/>
  <c r="B67" i="5"/>
  <c r="B68" i="5"/>
  <c r="B69" i="5"/>
  <c r="B70" i="5"/>
  <c r="B71" i="5"/>
  <c r="B72" i="5"/>
  <c r="B73" i="5"/>
  <c r="B74" i="5"/>
  <c r="B76" i="5"/>
  <c r="C76" i="5"/>
  <c r="D76" i="5"/>
  <c r="E76" i="5"/>
  <c r="F76" i="5"/>
  <c r="G76" i="5"/>
  <c r="H76" i="5"/>
  <c r="I76" i="5"/>
  <c r="J76" i="5"/>
  <c r="K76" i="5"/>
  <c r="L76" i="5"/>
  <c r="B77" i="5"/>
  <c r="B78" i="5"/>
  <c r="B79" i="5"/>
  <c r="B80" i="5"/>
  <c r="B81" i="5"/>
  <c r="B82" i="5"/>
  <c r="B83" i="5"/>
  <c r="B84" i="5"/>
  <c r="B85" i="5"/>
  <c r="B86" i="5"/>
  <c r="B87" i="5"/>
  <c r="A92" i="5"/>
  <c r="B92" i="5"/>
  <c r="I93" i="5"/>
  <c r="B94" i="5"/>
  <c r="C94" i="5"/>
  <c r="H94" i="5"/>
  <c r="I94" i="5"/>
  <c r="J94" i="5"/>
  <c r="B95" i="5"/>
  <c r="C95" i="5"/>
  <c r="H95" i="5"/>
  <c r="I95" i="5"/>
  <c r="J95" i="5"/>
  <c r="B96" i="5"/>
  <c r="C96" i="5"/>
  <c r="H96" i="5"/>
  <c r="I96" i="5"/>
  <c r="J96" i="5"/>
  <c r="B98" i="5"/>
  <c r="D98" i="5"/>
  <c r="F98" i="5"/>
  <c r="G98" i="5"/>
  <c r="I98" i="5"/>
  <c r="B99" i="5"/>
  <c r="D99" i="5"/>
  <c r="F99" i="5"/>
  <c r="G99" i="5"/>
  <c r="I99" i="5"/>
  <c r="D100" i="5"/>
  <c r="F100" i="5"/>
  <c r="G100" i="5"/>
  <c r="I100" i="5"/>
  <c r="G101" i="5"/>
  <c r="C102" i="5"/>
  <c r="F102" i="5"/>
  <c r="H102" i="5"/>
  <c r="J102" i="5"/>
  <c r="L102" i="5"/>
  <c r="C104" i="5"/>
  <c r="F104" i="5"/>
  <c r="H104" i="5"/>
  <c r="J104" i="5"/>
  <c r="L104" i="5"/>
  <c r="C107" i="5"/>
  <c r="F107" i="5"/>
  <c r="A110" i="5"/>
  <c r="B111" i="5"/>
  <c r="C111" i="5"/>
  <c r="D111" i="5"/>
  <c r="E111" i="5"/>
  <c r="F111" i="5"/>
  <c r="G111" i="5"/>
  <c r="H111" i="5"/>
  <c r="I111" i="5"/>
  <c r="J111" i="5"/>
  <c r="K111" i="5"/>
  <c r="L111" i="5"/>
  <c r="B112" i="5"/>
  <c r="B113" i="5"/>
  <c r="B114" i="5"/>
  <c r="B115" i="5"/>
  <c r="B116" i="5"/>
  <c r="B117" i="5"/>
  <c r="B118" i="5"/>
  <c r="B119" i="5"/>
  <c r="B120" i="5"/>
  <c r="B121" i="5"/>
  <c r="B122" i="5"/>
  <c r="B124" i="5"/>
  <c r="C124" i="5"/>
  <c r="D124" i="5"/>
  <c r="E124" i="5"/>
  <c r="F124" i="5"/>
  <c r="G124" i="5"/>
  <c r="H124" i="5"/>
  <c r="I124" i="5"/>
  <c r="J124" i="5"/>
  <c r="K124" i="5"/>
  <c r="L124" i="5"/>
  <c r="B125" i="5"/>
  <c r="B126" i="5"/>
  <c r="B127" i="5"/>
  <c r="B128" i="5"/>
  <c r="B129" i="5"/>
  <c r="B130" i="5"/>
  <c r="B131" i="5"/>
  <c r="B132" i="5"/>
  <c r="B133" i="5"/>
  <c r="B134" i="5"/>
  <c r="B135" i="5"/>
  <c r="B137" i="5"/>
  <c r="C137" i="5"/>
  <c r="D137" i="5"/>
  <c r="E137" i="5"/>
  <c r="F137" i="5"/>
  <c r="G137" i="5"/>
  <c r="H137" i="5"/>
  <c r="I137" i="5"/>
  <c r="J137" i="5"/>
  <c r="K137" i="5"/>
  <c r="L137" i="5"/>
  <c r="B138" i="5"/>
  <c r="B139" i="5"/>
  <c r="B140" i="5"/>
  <c r="B141" i="5"/>
  <c r="B142" i="5"/>
  <c r="B143" i="5"/>
  <c r="B144" i="5"/>
  <c r="B145" i="5"/>
  <c r="B146" i="5"/>
  <c r="B147" i="5"/>
  <c r="B148" i="5"/>
  <c r="B150" i="5"/>
  <c r="C150" i="5"/>
  <c r="D150" i="5"/>
  <c r="E150" i="5"/>
  <c r="F150" i="5"/>
  <c r="G150" i="5"/>
  <c r="H150" i="5"/>
  <c r="I150" i="5"/>
  <c r="J150" i="5"/>
  <c r="K150" i="5"/>
  <c r="L150" i="5"/>
  <c r="B151" i="5"/>
  <c r="B152" i="5"/>
  <c r="B153" i="5"/>
  <c r="B154" i="5"/>
  <c r="B155" i="5"/>
  <c r="B156" i="5"/>
  <c r="B157" i="5"/>
  <c r="B158" i="5"/>
  <c r="B159" i="5"/>
  <c r="B160" i="5"/>
  <c r="B161" i="5"/>
  <c r="B163" i="5"/>
  <c r="C163" i="5"/>
  <c r="D163" i="5"/>
  <c r="E163" i="5"/>
  <c r="F163" i="5"/>
  <c r="G163" i="5"/>
  <c r="H163" i="5"/>
  <c r="I163" i="5"/>
  <c r="J163" i="5"/>
  <c r="K163" i="5"/>
  <c r="L163" i="5"/>
  <c r="B164" i="5"/>
  <c r="B165" i="5"/>
  <c r="B166" i="5"/>
  <c r="B167" i="5"/>
  <c r="B168" i="5"/>
  <c r="B169" i="5"/>
  <c r="B170" i="5"/>
  <c r="B171" i="5"/>
  <c r="B172" i="5"/>
  <c r="B173" i="5"/>
  <c r="B174" i="5"/>
  <c r="C176" i="5"/>
  <c r="F176" i="5"/>
  <c r="B177" i="5"/>
  <c r="E177" i="5"/>
  <c r="B179" i="5"/>
  <c r="E179" i="5"/>
  <c r="B180" i="5"/>
  <c r="E180" i="5"/>
  <c r="B181" i="5"/>
  <c r="E181" i="5"/>
  <c r="B182" i="5"/>
  <c r="E182" i="5"/>
  <c r="B183" i="5"/>
  <c r="E183" i="5"/>
  <c r="B184" i="5"/>
  <c r="E184" i="5"/>
  <c r="B185" i="5"/>
  <c r="E185" i="5"/>
  <c r="B186" i="5"/>
  <c r="E186" i="5"/>
  <c r="B187" i="5"/>
  <c r="E187" i="5"/>
  <c r="B188" i="5"/>
  <c r="E188" i="5"/>
  <c r="B189" i="5"/>
  <c r="E189" i="5"/>
  <c r="B190" i="5"/>
  <c r="E190" i="5"/>
  <c r="B191" i="5"/>
  <c r="E191" i="5"/>
  <c r="B192" i="5"/>
  <c r="E192" i="5"/>
  <c r="B193" i="5"/>
  <c r="E193" i="5"/>
  <c r="B194" i="5"/>
  <c r="E194" i="5"/>
  <c r="B195" i="5"/>
  <c r="E195" i="5"/>
  <c r="B196" i="5"/>
  <c r="E196" i="5"/>
  <c r="B197" i="5"/>
  <c r="E197" i="5"/>
  <c r="B198" i="5"/>
  <c r="E198" i="5"/>
  <c r="B199" i="5"/>
  <c r="E199" i="5"/>
  <c r="B200" i="5"/>
  <c r="E200" i="5"/>
  <c r="B201" i="5"/>
  <c r="E201" i="5"/>
  <c r="B202" i="5"/>
  <c r="E202" i="5"/>
  <c r="B203" i="5"/>
  <c r="E203" i="5"/>
  <c r="B204" i="5"/>
  <c r="E204" i="5"/>
  <c r="B205" i="5"/>
  <c r="E205" i="5"/>
  <c r="B206" i="5"/>
  <c r="E206" i="5"/>
  <c r="B207" i="5"/>
  <c r="E207" i="5"/>
  <c r="B208" i="5"/>
  <c r="E208" i="5"/>
  <c r="B209" i="5"/>
  <c r="E209" i="5"/>
  <c r="B210" i="5"/>
  <c r="E210" i="5"/>
  <c r="B211" i="5"/>
  <c r="E211" i="5"/>
  <c r="B212" i="5"/>
  <c r="E212" i="5"/>
  <c r="B213" i="5"/>
  <c r="E213" i="5"/>
  <c r="B214" i="5"/>
  <c r="E214" i="5"/>
  <c r="B215" i="5"/>
  <c r="E215" i="5"/>
  <c r="B216" i="5"/>
  <c r="E216" i="5"/>
  <c r="B217" i="5"/>
  <c r="E217" i="5"/>
  <c r="B218" i="5"/>
  <c r="E218" i="5"/>
  <c r="B219" i="5"/>
  <c r="E219" i="5"/>
  <c r="B220" i="5"/>
  <c r="E220" i="5"/>
  <c r="B221" i="5"/>
  <c r="E221" i="5"/>
  <c r="B222" i="5"/>
  <c r="E222" i="5"/>
  <c r="B223" i="5"/>
  <c r="E223" i="5"/>
  <c r="B224" i="5"/>
  <c r="E224" i="5"/>
  <c r="B225" i="5"/>
  <c r="E225" i="5"/>
  <c r="B226" i="5"/>
  <c r="E226" i="5"/>
  <c r="B227" i="5"/>
  <c r="E227" i="5"/>
  <c r="B228" i="5"/>
  <c r="E228" i="5"/>
  <c r="B229" i="5"/>
  <c r="E229" i="5"/>
  <c r="B230" i="5"/>
  <c r="E230" i="5"/>
  <c r="B231" i="5"/>
  <c r="E231" i="5"/>
  <c r="B232" i="5"/>
  <c r="E232" i="5"/>
  <c r="B233" i="5"/>
  <c r="E233" i="5"/>
  <c r="B234" i="5"/>
  <c r="E234" i="5"/>
  <c r="B235" i="5"/>
  <c r="E235" i="5"/>
  <c r="B236" i="5"/>
  <c r="E236" i="5"/>
  <c r="B237" i="5"/>
  <c r="E237" i="5"/>
  <c r="B238" i="5"/>
  <c r="E238" i="5"/>
  <c r="B239" i="5"/>
  <c r="E239" i="5"/>
  <c r="B240" i="5"/>
  <c r="E240" i="5"/>
  <c r="B241" i="5"/>
  <c r="E241" i="5"/>
  <c r="B242" i="5"/>
  <c r="E242" i="5"/>
  <c r="B243" i="5"/>
  <c r="E243" i="5"/>
  <c r="B244" i="5"/>
  <c r="E244" i="5"/>
  <c r="B245" i="5"/>
  <c r="E245" i="5"/>
  <c r="B246" i="5"/>
  <c r="E246" i="5"/>
  <c r="B247" i="5"/>
  <c r="E247" i="5"/>
  <c r="B248" i="5"/>
  <c r="E248" i="5"/>
  <c r="B249" i="5"/>
  <c r="E249" i="5"/>
  <c r="B250" i="5"/>
  <c r="E250" i="5"/>
  <c r="B251" i="5"/>
  <c r="E251" i="5"/>
  <c r="B252" i="5"/>
  <c r="E252" i="5"/>
  <c r="B253" i="5"/>
  <c r="E253" i="5"/>
  <c r="B254" i="5"/>
  <c r="E254" i="5"/>
  <c r="B255" i="5"/>
  <c r="E255" i="5"/>
  <c r="B256" i="5"/>
  <c r="E256" i="5"/>
  <c r="B257" i="5"/>
  <c r="E257" i="5"/>
  <c r="B258" i="5"/>
  <c r="E258" i="5"/>
  <c r="B259" i="5"/>
  <c r="E259" i="5"/>
  <c r="B260" i="5"/>
  <c r="E260" i="5"/>
  <c r="B261" i="5"/>
  <c r="E261" i="5"/>
  <c r="B262" i="5"/>
  <c r="E262" i="5"/>
  <c r="B263" i="5"/>
  <c r="E263" i="5"/>
  <c r="B264" i="5"/>
  <c r="E264" i="5"/>
  <c r="B265" i="5"/>
  <c r="E265" i="5"/>
  <c r="B266" i="5"/>
  <c r="E266" i="5"/>
  <c r="B267" i="5"/>
  <c r="E267" i="5"/>
  <c r="B268" i="5"/>
  <c r="E268" i="5"/>
  <c r="B269" i="5"/>
  <c r="E269" i="5"/>
  <c r="B270" i="5"/>
  <c r="E270" i="5"/>
  <c r="B271" i="5"/>
  <c r="E271" i="5"/>
  <c r="B272" i="5"/>
  <c r="E272" i="5"/>
  <c r="B273" i="5"/>
  <c r="E273" i="5"/>
  <c r="B274" i="5"/>
  <c r="E274" i="5"/>
  <c r="B275" i="5"/>
  <c r="E275" i="5"/>
  <c r="B276" i="5"/>
  <c r="E276" i="5"/>
  <c r="B277" i="5"/>
  <c r="E277" i="5"/>
</calcChain>
</file>

<file path=xl/comments1.xml><?xml version="1.0" encoding="utf-8"?>
<comments xmlns="http://schemas.openxmlformats.org/spreadsheetml/2006/main">
  <authors>
    <author>gmckillo</author>
  </authors>
  <commentList>
    <comment ref="E65" authorId="0" shapeId="0">
      <text>
        <r>
          <rPr>
            <b/>
            <sz val="8"/>
            <color indexed="81"/>
            <rFont val="Tahoma"/>
          </rPr>
          <t>gmckillo:
additional 500,000 per Ryan Siurek, calc used was $48.55 * 50 mm shares</t>
        </r>
      </text>
    </comment>
  </commentList>
</comments>
</file>

<file path=xl/sharedStrings.xml><?xml version="1.0" encoding="utf-8"?>
<sst xmlns="http://schemas.openxmlformats.org/spreadsheetml/2006/main" count="362" uniqueCount="166">
  <si>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</si>
  <si>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</si>
  <si>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</si>
  <si>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</si>
  <si>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</si>
  <si>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</si>
  <si>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</si>
  <si>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</si>
  <si>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</si>
  <si>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</si>
  <si>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</si>
  <si>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</si>
  <si>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</si>
  <si>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</si>
  <si>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</si>
  <si>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</si>
  <si>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</si>
  <si>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</si>
  <si>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</si>
  <si>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</si>
  <si>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</si>
  <si>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</si>
  <si>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</si>
  <si>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</si>
  <si>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</si>
  <si>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</si>
  <si>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</si>
  <si>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</si>
  <si>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</si>
  <si>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</si>
  <si>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</si>
  <si>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</si>
  <si>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</si>
  <si>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</si>
  <si>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</si>
  <si>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</si>
  <si>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</si>
  <si>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(g)</t>
  </si>
  <si>
    <t>(h)</t>
  </si>
  <si>
    <t>(d)+(e)+(f)+(g)+(h)</t>
  </si>
  <si>
    <t>n/a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</si>
  <si>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</si>
  <si>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</si>
  <si>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</si>
  <si>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</si>
  <si>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</si>
  <si>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</si>
  <si>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</si>
  <si>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</si>
  <si>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</si>
  <si>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</si>
  <si>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</si>
  <si>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</si>
  <si>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</si>
  <si>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</si>
  <si>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</si>
  <si>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</si>
  <si>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</si>
  <si>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</si>
  <si>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</si>
  <si>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</si>
  <si>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</si>
  <si>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</si>
  <si>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= (a)-(b)+(c)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</si>
  <si>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</si>
  <si>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</si>
  <si>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</si>
  <si>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</si>
  <si>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</si>
  <si>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</si>
  <si>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</si>
  <si>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</si>
  <si>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</si>
  <si>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</si>
  <si>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</si>
  <si>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</si>
  <si>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</si>
  <si>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</si>
  <si>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</si>
  <si>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</si>
  <si>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</si>
  <si>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</si>
  <si>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</si>
  <si>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</si>
  <si>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Terminations</t>
  </si>
  <si>
    <t>Public</t>
  </si>
  <si>
    <t>Private</t>
  </si>
  <si>
    <t>Net Notional Amount</t>
  </si>
  <si>
    <t>Share Shortfall</t>
  </si>
  <si>
    <t>Hanover Compressor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</si>
  <si>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</si>
  <si>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</si>
  <si>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</si>
  <si>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</si>
  <si>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</si>
  <si>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</si>
  <si>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</si>
  <si>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</si>
  <si>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</si>
  <si>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</si>
  <si>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</si>
  <si>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</si>
  <si>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Notional Capacity</t>
  </si>
  <si>
    <t>Credit Capacity after Enron cross assignment</t>
  </si>
  <si>
    <t>Equity payment before Enron cross assignment</t>
  </si>
  <si>
    <t>(g,h)</t>
  </si>
  <si>
    <t>Credit Capacity</t>
  </si>
  <si>
    <t>INPUTS HERE</t>
  </si>
  <si>
    <t>LJM Equity Payment</t>
  </si>
  <si>
    <t>LJM Equity Pay Out</t>
  </si>
  <si>
    <t>Shares</t>
  </si>
  <si>
    <t>1 for Used Option</t>
  </si>
  <si>
    <t>Options</t>
  </si>
  <si>
    <t>ENE supplies Raptor IV share shortfall from Whitewing</t>
  </si>
  <si>
    <t>Jedi shares added to Raptor II</t>
  </si>
  <si>
    <t>Discount</t>
  </si>
  <si>
    <t>Notional Capacity Available in Raptor II Excluding SA LDCs</t>
  </si>
  <si>
    <t>Jedi shares added to Raptor IV</t>
  </si>
  <si>
    <t>Notional Capacity Available in Raptor IV</t>
  </si>
  <si>
    <t>ENE supplies Raptor I share shortfall from Whitewing</t>
  </si>
  <si>
    <t>ENE supplies Raptor II share shortfall from Whitewing</t>
  </si>
  <si>
    <t>ENE supplies Whitewing share shortfall in</t>
  </si>
  <si>
    <t>notional</t>
  </si>
  <si>
    <t>credit</t>
  </si>
  <si>
    <t>Term Date</t>
  </si>
  <si>
    <t>Monetize Tahati Note</t>
  </si>
  <si>
    <t>Case</t>
  </si>
  <si>
    <t>Colar on Raptor 2 Jedi Shares (Note discount should be changed to 25%)</t>
  </si>
  <si>
    <t>Colar on Raptor 4 Jedi Shares (Note discount should be changed to 25%)</t>
  </si>
  <si>
    <t>LJM Payout</t>
  </si>
  <si>
    <t>Final</t>
  </si>
  <si>
    <t>Change in Stock and Stock Derivatives (since inception)</t>
  </si>
  <si>
    <t>Derivative Shares</t>
  </si>
  <si>
    <t>(c)  Shares contributed by forward purchase ENE's shares from Jedi I.</t>
  </si>
  <si>
    <t>(i, j )</t>
  </si>
  <si>
    <t>Note and Other Income/(Loss)</t>
  </si>
  <si>
    <t>(g)  Raptor 2 Enron shares from WW are hedged with an $78.875 put and $111.8633 call.  Raptor 2 Enron shares from Jedi are hedged with an $61.48 put and $91.02 call.</t>
  </si>
  <si>
    <t>(h)  Includes Raptor II Share Shortfall and Derivative Shares from Raptor IV below less the Raptor IV derivative cost of $118.4 million.</t>
  </si>
  <si>
    <t>(i)   Raptor 4 Enron shares from WW are hedged with an $83 put and $112.418 call.  Raptor 4 Enron shares from Jedi are hedged with an $61.48 put and $91.02 call.</t>
  </si>
  <si>
    <t>(j)  Includes Raptor IV Share Shortfall and Derivative Shares from Raptor I and II below less the Raptor I and II derivative cost of $141.1 million.</t>
  </si>
  <si>
    <t>(f)   Raptor 1 Enron shares are hedged with an $81 put and $116 call.  Includes Raptor I Share Shortfall from below.</t>
  </si>
  <si>
    <t>Including New Terms effective 3/26/01</t>
  </si>
  <si>
    <t>As of</t>
  </si>
  <si>
    <t>Share Requirements</t>
  </si>
  <si>
    <t>(d)  Amount represents contributed TNPC shares @ $21/share plus LJM's initial investment.</t>
  </si>
  <si>
    <t>Initial Restructured Credit Capacity</t>
  </si>
  <si>
    <t>Raptor I</t>
  </si>
  <si>
    <t>Raptor II</t>
  </si>
  <si>
    <t>Raptor IV</t>
  </si>
  <si>
    <t xml:space="preserve">   Osprey</t>
  </si>
  <si>
    <t>ENE</t>
  </si>
  <si>
    <t xml:space="preserve">   ENE</t>
  </si>
  <si>
    <t>Osprey</t>
  </si>
  <si>
    <t>Total Osprey</t>
  </si>
  <si>
    <t>Total ENE</t>
  </si>
  <si>
    <t>ENE Price</t>
  </si>
  <si>
    <t>Credit</t>
  </si>
  <si>
    <t>Capacity</t>
  </si>
  <si>
    <t># Shares</t>
  </si>
  <si>
    <t>Note: 12,000,000 ENE shares contributed from JEDI</t>
  </si>
  <si>
    <t>Asset values</t>
  </si>
  <si>
    <t>today</t>
  </si>
  <si>
    <t>Value Date</t>
  </si>
  <si>
    <t>(e)  Amount is calculated as change in contributed TNPC stock since hedges were put in place at $21/share (ie. 24 MM shares * ($21-$Current TNPC Market Value)</t>
  </si>
  <si>
    <t xml:space="preserve">      less Note monetizations of $30 million on 3/29/01 and $20 million on 6/22/01.</t>
  </si>
  <si>
    <t>As of 8/14/01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</si>
</sst>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76" formatCode="m/d/yy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6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167" fontId="2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44" fontId="8" fillId="0" borderId="0" xfId="0" applyNumberFormat="1" applyFont="1"/>
    <xf numFmtId="165" fontId="0" fillId="0" borderId="10" xfId="1" applyNumberFormat="1" applyFont="1" applyBorder="1"/>
    <xf numFmtId="0" fontId="2" fillId="2" borderId="11" xfId="0" applyFont="1" applyFill="1" applyBorder="1"/>
    <xf numFmtId="44" fontId="10" fillId="0" borderId="12" xfId="0" applyNumberFormat="1" applyFont="1" applyBorder="1"/>
    <xf numFmtId="44" fontId="10" fillId="0" borderId="13" xfId="0" applyNumberFormat="1" applyFont="1" applyBorder="1"/>
    <xf numFmtId="176" fontId="2" fillId="0" borderId="0" xfId="0" applyNumberFormat="1" applyFont="1" applyAlignment="1">
      <alignment horizontal="center"/>
    </xf>
    <xf numFmtId="14" fontId="10" fillId="0" borderId="12" xfId="0" applyNumberFormat="1" applyFont="1" applyFill="1" applyBorder="1"/>
    <xf numFmtId="44" fontId="10" fillId="0" borderId="1" xfId="2" applyFont="1" applyBorder="1" applyAlignment="1">
      <alignment horizontal="center"/>
    </xf>
    <xf numFmtId="44" fontId="0" fillId="0" borderId="14" xfId="2" applyFont="1" applyBorder="1"/>
    <xf numFmtId="44" fontId="11" fillId="0" borderId="14" xfId="2" applyFont="1" applyBorder="1"/>
    <xf numFmtId="44" fontId="2" fillId="0" borderId="1" xfId="2" applyFont="1" applyBorder="1" applyAlignment="1">
      <alignment horizontal="center"/>
    </xf>
    <xf numFmtId="44" fontId="8" fillId="0" borderId="1" xfId="2" applyFont="1" applyBorder="1" applyAlignment="1">
      <alignment horizontal="center"/>
    </xf>
    <xf numFmtId="44" fontId="8" fillId="0" borderId="14" xfId="2" applyFont="1" applyBorder="1"/>
    <xf numFmtId="0" fontId="0" fillId="2" borderId="0" xfId="0" quotePrefix="1" applyFill="1"/>
    <xf numFmtId="164" fontId="0" fillId="0" borderId="0" xfId="1" applyNumberFormat="1" applyFont="1"/>
    <xf numFmtId="0" fontId="10" fillId="0" borderId="0" xfId="0" applyFont="1"/>
    <xf numFmtId="167" fontId="10" fillId="0" borderId="0" xfId="2" applyNumberFormat="1" applyFont="1"/>
    <xf numFmtId="165" fontId="10" fillId="0" borderId="0" xfId="1" applyNumberFormat="1" applyFont="1"/>
    <xf numFmtId="44" fontId="10" fillId="0" borderId="0" xfId="2" applyFont="1"/>
    <xf numFmtId="9" fontId="10" fillId="0" borderId="0" xfId="3" applyFont="1"/>
    <xf numFmtId="14" fontId="10" fillId="0" borderId="0" xfId="0" applyNumberFormat="1" applyFont="1"/>
    <xf numFmtId="14" fontId="0" fillId="0" borderId="0" xfId="0" applyNumberFormat="1"/>
    <xf numFmtId="0" fontId="8" fillId="0" borderId="0" xfId="0" applyFont="1" applyAlignment="1">
      <alignment horizontal="left"/>
    </xf>
    <xf numFmtId="167" fontId="10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7" fontId="0" fillId="0" borderId="14" xfId="2" applyNumberFormat="1" applyFont="1" applyBorder="1"/>
    <xf numFmtId="165" fontId="0" fillId="0" borderId="10" xfId="0" applyNumberFormat="1" applyBorder="1"/>
    <xf numFmtId="44" fontId="0" fillId="0" borderId="1" xfId="2" applyFont="1" applyBorder="1"/>
    <xf numFmtId="0" fontId="2" fillId="0" borderId="0" xfId="0" applyFont="1" applyBorder="1" applyAlignment="1">
      <alignment horizontal="center"/>
    </xf>
    <xf numFmtId="165" fontId="10" fillId="0" borderId="0" xfId="0" applyNumberFormat="1" applyFont="1"/>
    <xf numFmtId="0" fontId="12" fillId="0" borderId="0" xfId="0" applyFont="1" applyAlignment="1">
      <alignment horizontal="center"/>
    </xf>
    <xf numFmtId="9" fontId="8" fillId="0" borderId="0" xfId="3" applyFont="1"/>
    <xf numFmtId="165" fontId="8" fillId="0" borderId="0" xfId="1" applyNumberFormat="1" applyFont="1"/>
    <xf numFmtId="167" fontId="0" fillId="0" borderId="0" xfId="0" applyNumberFormat="1" applyAlignment="1">
      <alignment horizontal="left"/>
    </xf>
    <xf numFmtId="0" fontId="0" fillId="0" borderId="14" xfId="0" applyBorder="1"/>
    <xf numFmtId="0" fontId="0" fillId="0" borderId="0" xfId="0" applyFill="1"/>
    <xf numFmtId="168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7" fontId="0" fillId="0" borderId="0" xfId="2" applyNumberFormat="1" applyFont="1" applyFill="1"/>
    <xf numFmtId="44" fontId="0" fillId="0" borderId="0" xfId="2" applyFont="1" applyFill="1"/>
    <xf numFmtId="165" fontId="0" fillId="0" borderId="0" xfId="1" applyNumberFormat="1" applyFont="1" applyFill="1"/>
    <xf numFmtId="44" fontId="0" fillId="0" borderId="0" xfId="2" applyFont="1" applyFill="1" applyBorder="1"/>
    <xf numFmtId="168" fontId="0" fillId="0" borderId="0" xfId="0" applyNumberFormat="1" applyFill="1"/>
    <xf numFmtId="167" fontId="0" fillId="0" borderId="0" xfId="0" applyNumberForma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5" fontId="0" fillId="0" borderId="19" xfId="1" applyNumberFormat="1" applyFont="1" applyBorder="1"/>
    <xf numFmtId="0" fontId="0" fillId="0" borderId="19" xfId="0" applyBorder="1"/>
    <xf numFmtId="165" fontId="0" fillId="0" borderId="0" xfId="0" applyNumberFormat="1" applyBorder="1"/>
    <xf numFmtId="165" fontId="0" fillId="0" borderId="19" xfId="0" applyNumberFormat="1" applyBorder="1"/>
    <xf numFmtId="0" fontId="0" fillId="0" borderId="20" xfId="0" applyBorder="1"/>
    <xf numFmtId="165" fontId="0" fillId="0" borderId="2" xfId="0" applyNumberFormat="1" applyBorder="1"/>
    <xf numFmtId="165" fontId="0" fillId="0" borderId="21" xfId="0" applyNumberFormat="1" applyBorder="1"/>
    <xf numFmtId="167" fontId="0" fillId="0" borderId="10" xfId="2" applyNumberFormat="1" applyFont="1" applyBorder="1"/>
    <xf numFmtId="165" fontId="0" fillId="0" borderId="4" xfId="1" applyNumberFormat="1" applyFont="1" applyBorder="1"/>
    <xf numFmtId="0" fontId="0" fillId="0" borderId="0" xfId="0" applyFill="1" applyBorder="1"/>
    <xf numFmtId="0" fontId="0" fillId="0" borderId="22" xfId="0" applyBorder="1"/>
    <xf numFmtId="165" fontId="0" fillId="0" borderId="23" xfId="1" applyNumberFormat="1" applyFont="1" applyBorder="1"/>
    <xf numFmtId="165" fontId="0" fillId="0" borderId="24" xfId="1" applyNumberFormat="1" applyFont="1" applyBorder="1"/>
    <xf numFmtId="9" fontId="0" fillId="0" borderId="0" xfId="0" applyNumberForma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- Current Scenario</a:t>
            </a:r>
          </a:p>
        </c:rich>
      </c:tx>
      <c:layout>
        <c:manualLayout>
          <c:xMode val="edge"/>
          <c:yMode val="edge"/>
          <c:x val="0.34674948809794659"/>
          <c:y val="3.3333423756032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278653098585267"/>
          <c:y val="0.18888940128418316"/>
          <c:w val="0.77554238186192515"/>
          <c:h val="0.65833511918163845"/>
        </c:manualLayout>
      </c:layout>
      <c:lineChart>
        <c:grouping val="standard"/>
        <c:varyColors val="0"/>
        <c:ser>
          <c:idx val="0"/>
          <c:order val="0"/>
          <c:tx>
            <c:v>Stock Price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0F-4AD1-AC43-30A84D32DA92}"/>
            </c:ext>
          </c:extLst>
        </c:ser>
        <c:ser>
          <c:idx val="1"/>
          <c:order val="1"/>
          <c:tx>
            <c:v>Capacity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Table!$C$178:$C$277</c:f>
              <c:numCache>
                <c:formatCode>_(* #,##0_);_(* \(#,##0\);_(* "-"??_);_(@_)</c:formatCode>
                <c:ptCount val="100"/>
                <c:pt idx="0">
                  <c:v>-1865940734.149056</c:v>
                </c:pt>
                <c:pt idx="1">
                  <c:v>-1803798748.2310562</c:v>
                </c:pt>
                <c:pt idx="2">
                  <c:v>-1741656762.313056</c:v>
                </c:pt>
                <c:pt idx="3">
                  <c:v>-1679514776.3950558</c:v>
                </c:pt>
                <c:pt idx="4">
                  <c:v>-1617372790.477056</c:v>
                </c:pt>
                <c:pt idx="5">
                  <c:v>-1555230804.5590558</c:v>
                </c:pt>
                <c:pt idx="6">
                  <c:v>-1493088818.6410561</c:v>
                </c:pt>
                <c:pt idx="7">
                  <c:v>-1430946832.7230558</c:v>
                </c:pt>
                <c:pt idx="8">
                  <c:v>-1368804846.8050561</c:v>
                </c:pt>
                <c:pt idx="9">
                  <c:v>-1306662860.8870559</c:v>
                </c:pt>
                <c:pt idx="10">
                  <c:v>-1244520874.9690559</c:v>
                </c:pt>
                <c:pt idx="11">
                  <c:v>-1182378889.0510559</c:v>
                </c:pt>
                <c:pt idx="12">
                  <c:v>-1120236903.1330559</c:v>
                </c:pt>
                <c:pt idx="13">
                  <c:v>-1058094917.2150559</c:v>
                </c:pt>
                <c:pt idx="14">
                  <c:v>-995952931.29705596</c:v>
                </c:pt>
                <c:pt idx="15">
                  <c:v>-950267684.93085527</c:v>
                </c:pt>
                <c:pt idx="16">
                  <c:v>-901668959.46105599</c:v>
                </c:pt>
                <c:pt idx="17">
                  <c:v>-839526973.54305589</c:v>
                </c:pt>
                <c:pt idx="18">
                  <c:v>-777384987.62505591</c:v>
                </c:pt>
                <c:pt idx="19">
                  <c:v>-715243006.70705593</c:v>
                </c:pt>
                <c:pt idx="20">
                  <c:v>-691897893.70705593</c:v>
                </c:pt>
                <c:pt idx="21">
                  <c:v>-668552780.70705593</c:v>
                </c:pt>
                <c:pt idx="22">
                  <c:v>-645207667.70705593</c:v>
                </c:pt>
                <c:pt idx="23">
                  <c:v>-621862554.70705593</c:v>
                </c:pt>
                <c:pt idx="24">
                  <c:v>-598517441.70705593</c:v>
                </c:pt>
                <c:pt idx="25">
                  <c:v>-575172328.70705593</c:v>
                </c:pt>
                <c:pt idx="26">
                  <c:v>-551827215.70705593</c:v>
                </c:pt>
                <c:pt idx="27">
                  <c:v>-528482102.70705593</c:v>
                </c:pt>
                <c:pt idx="28">
                  <c:v>-505136989.70705593</c:v>
                </c:pt>
                <c:pt idx="29">
                  <c:v>-481791876.70705593</c:v>
                </c:pt>
                <c:pt idx="30">
                  <c:v>-458446763.70705593</c:v>
                </c:pt>
                <c:pt idx="31">
                  <c:v>-435101650.70705593</c:v>
                </c:pt>
                <c:pt idx="32">
                  <c:v>-411756537.70705593</c:v>
                </c:pt>
                <c:pt idx="33">
                  <c:v>-388420744.03257549</c:v>
                </c:pt>
                <c:pt idx="34">
                  <c:v>-379321069.03257549</c:v>
                </c:pt>
                <c:pt idx="35">
                  <c:v>-370221394.03257549</c:v>
                </c:pt>
                <c:pt idx="36">
                  <c:v>-349593981.59746689</c:v>
                </c:pt>
                <c:pt idx="37">
                  <c:v>-326248868.59746689</c:v>
                </c:pt>
                <c:pt idx="38">
                  <c:v>-302903755.59746695</c:v>
                </c:pt>
                <c:pt idx="39">
                  <c:v>-279558642.59746695</c:v>
                </c:pt>
                <c:pt idx="40">
                  <c:v>-256213529.59746695</c:v>
                </c:pt>
                <c:pt idx="41">
                  <c:v>-232868416.59746695</c:v>
                </c:pt>
                <c:pt idx="42">
                  <c:v>-209523303.59746695</c:v>
                </c:pt>
                <c:pt idx="43">
                  <c:v>-186178190.59746695</c:v>
                </c:pt>
                <c:pt idx="44">
                  <c:v>-162833077.59746695</c:v>
                </c:pt>
                <c:pt idx="45">
                  <c:v>-139487964.59746695</c:v>
                </c:pt>
                <c:pt idx="46">
                  <c:v>-116142851.59746695</c:v>
                </c:pt>
                <c:pt idx="47">
                  <c:v>-92797738.597466946</c:v>
                </c:pt>
                <c:pt idx="48">
                  <c:v>-69452625.597466946</c:v>
                </c:pt>
                <c:pt idx="49">
                  <c:v>-46107512.597466946</c:v>
                </c:pt>
                <c:pt idx="50">
                  <c:v>-22762399.597466946</c:v>
                </c:pt>
                <c:pt idx="51">
                  <c:v>582713.40253305435</c:v>
                </c:pt>
                <c:pt idx="52">
                  <c:v>23927826.402533054</c:v>
                </c:pt>
                <c:pt idx="53">
                  <c:v>47272939.402533054</c:v>
                </c:pt>
                <c:pt idx="54">
                  <c:v>70618052.402533054</c:v>
                </c:pt>
                <c:pt idx="55">
                  <c:v>93963165.402533054</c:v>
                </c:pt>
                <c:pt idx="56">
                  <c:v>117308278.40253305</c:v>
                </c:pt>
                <c:pt idx="57">
                  <c:v>140653391.40253305</c:v>
                </c:pt>
                <c:pt idx="58">
                  <c:v>163998504.40253305</c:v>
                </c:pt>
                <c:pt idx="59">
                  <c:v>187343617.40253305</c:v>
                </c:pt>
                <c:pt idx="60">
                  <c:v>210688730.40253305</c:v>
                </c:pt>
                <c:pt idx="61">
                  <c:v>236155759.04253304</c:v>
                </c:pt>
                <c:pt idx="62">
                  <c:v>263581479.04253304</c:v>
                </c:pt>
                <c:pt idx="63">
                  <c:v>315568287.04253304</c:v>
                </c:pt>
                <c:pt idx="64">
                  <c:v>381307484.04253304</c:v>
                </c:pt>
                <c:pt idx="65">
                  <c:v>447046605.04253292</c:v>
                </c:pt>
                <c:pt idx="66">
                  <c:v>512785796.04253286</c:v>
                </c:pt>
                <c:pt idx="67">
                  <c:v>578524979.04253292</c:v>
                </c:pt>
                <c:pt idx="68">
                  <c:v>644264154.04253292</c:v>
                </c:pt>
                <c:pt idx="69">
                  <c:v>710003329.04253292</c:v>
                </c:pt>
                <c:pt idx="70">
                  <c:v>775742533.04253292</c:v>
                </c:pt>
                <c:pt idx="71">
                  <c:v>841481703.04253292</c:v>
                </c:pt>
                <c:pt idx="72">
                  <c:v>907220869.04253292</c:v>
                </c:pt>
                <c:pt idx="73">
                  <c:v>972959999.04253292</c:v>
                </c:pt>
                <c:pt idx="74">
                  <c:v>1038699219.0425329</c:v>
                </c:pt>
                <c:pt idx="75">
                  <c:v>1100895259.0425329</c:v>
                </c:pt>
                <c:pt idx="76">
                  <c:v>1134647024.0425329</c:v>
                </c:pt>
                <c:pt idx="77">
                  <c:v>1168398789.0425329</c:v>
                </c:pt>
                <c:pt idx="78">
                  <c:v>1202150554.0425329</c:v>
                </c:pt>
                <c:pt idx="79">
                  <c:v>1235902319.0425329</c:v>
                </c:pt>
                <c:pt idx="80">
                  <c:v>1269654084.0425329</c:v>
                </c:pt>
                <c:pt idx="81">
                  <c:v>1303405849.0425332</c:v>
                </c:pt>
                <c:pt idx="82">
                  <c:v>1337157614.0425332</c:v>
                </c:pt>
                <c:pt idx="83">
                  <c:v>1377235424.0425332</c:v>
                </c:pt>
                <c:pt idx="84">
                  <c:v>1417313234.0425334</c:v>
                </c:pt>
                <c:pt idx="85">
                  <c:v>1457391044.0425334</c:v>
                </c:pt>
                <c:pt idx="86">
                  <c:v>1497468854.0425334</c:v>
                </c:pt>
                <c:pt idx="87">
                  <c:v>1537546664.0425334</c:v>
                </c:pt>
                <c:pt idx="88">
                  <c:v>1577624474.0425334</c:v>
                </c:pt>
                <c:pt idx="89">
                  <c:v>1617702284.0425334</c:v>
                </c:pt>
                <c:pt idx="90">
                  <c:v>1657780094.0425334</c:v>
                </c:pt>
                <c:pt idx="91">
                  <c:v>1693858909.1825333</c:v>
                </c:pt>
                <c:pt idx="92">
                  <c:v>1729856112.1825333</c:v>
                </c:pt>
                <c:pt idx="93">
                  <c:v>1765853315.1825333</c:v>
                </c:pt>
                <c:pt idx="94">
                  <c:v>1801850518.1825333</c:v>
                </c:pt>
                <c:pt idx="95">
                  <c:v>1837847721.1825333</c:v>
                </c:pt>
                <c:pt idx="96">
                  <c:v>1873844924.1825333</c:v>
                </c:pt>
                <c:pt idx="97">
                  <c:v>1909842127.1825333</c:v>
                </c:pt>
                <c:pt idx="98">
                  <c:v>1945839330.1825333</c:v>
                </c:pt>
                <c:pt idx="99">
                  <c:v>1981836533.1825333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0F-4AD1-AC43-30A84D32D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496448"/>
        <c:axId val="1"/>
      </c:lineChart>
      <c:catAx>
        <c:axId val="2019496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ENE Stock Price</a:t>
                </a:r>
              </a:p>
            </c:rich>
          </c:tx>
          <c:layout>
            <c:manualLayout>
              <c:xMode val="edge"/>
              <c:yMode val="edge"/>
              <c:x val="0.48916445642388889"/>
              <c:y val="0.877780158908851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Credit Capacity</a:t>
                </a:r>
              </a:p>
            </c:rich>
          </c:tx>
          <c:layout>
            <c:manualLayout>
              <c:xMode val="edge"/>
              <c:yMode val="edge"/>
              <c:x val="2.4767820578424755E-2"/>
              <c:y val="0.347223164125336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194964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LJM Payout - Current Scenario</a:t>
            </a:r>
          </a:p>
        </c:rich>
      </c:tx>
      <c:layout>
        <c:manualLayout>
          <c:xMode val="edge"/>
          <c:yMode val="edge"/>
          <c:x val="0.31521739130434784"/>
          <c:y val="3.3333423756032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25465838509315"/>
          <c:y val="0.19444497191018856"/>
          <c:w val="0.80900621118012417"/>
          <c:h val="0.68055740168565992"/>
        </c:manualLayout>
      </c:layout>
      <c:lineChart>
        <c:grouping val="standard"/>
        <c:varyColors val="0"/>
        <c:ser>
          <c:idx val="1"/>
          <c:order val="0"/>
          <c:tx>
            <c:v>Payout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Table!$F$178:$F$277</c:f>
              <c:numCache>
                <c:formatCode>_(* #,##0_);_(* \(#,##0\);_(* "-"??_);_(@_)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16456739.551799327</c:v>
                </c:pt>
                <c:pt idx="16">
                  <c:v>30000000</c:v>
                </c:pt>
                <c:pt idx="17">
                  <c:v>30000000</c:v>
                </c:pt>
                <c:pt idx="18">
                  <c:v>30000000</c:v>
                </c:pt>
                <c:pt idx="19">
                  <c:v>30000000</c:v>
                </c:pt>
                <c:pt idx="20">
                  <c:v>30000000</c:v>
                </c:pt>
                <c:pt idx="21">
                  <c:v>30000000</c:v>
                </c:pt>
                <c:pt idx="22">
                  <c:v>30000000</c:v>
                </c:pt>
                <c:pt idx="23">
                  <c:v>30000000</c:v>
                </c:pt>
                <c:pt idx="24">
                  <c:v>30000000</c:v>
                </c:pt>
                <c:pt idx="25">
                  <c:v>30000000</c:v>
                </c:pt>
                <c:pt idx="26">
                  <c:v>30000000</c:v>
                </c:pt>
                <c:pt idx="27">
                  <c:v>30000000</c:v>
                </c:pt>
                <c:pt idx="28">
                  <c:v>30000000</c:v>
                </c:pt>
                <c:pt idx="29">
                  <c:v>30000000</c:v>
                </c:pt>
                <c:pt idx="30">
                  <c:v>30000000</c:v>
                </c:pt>
                <c:pt idx="31">
                  <c:v>30000000</c:v>
                </c:pt>
                <c:pt idx="32">
                  <c:v>30000000</c:v>
                </c:pt>
                <c:pt idx="33">
                  <c:v>30009319.325519554</c:v>
                </c:pt>
                <c:pt idx="34">
                  <c:v>44254757.325519554</c:v>
                </c:pt>
                <c:pt idx="35">
                  <c:v>58500195.325519554</c:v>
                </c:pt>
                <c:pt idx="36">
                  <c:v>61217895.89041096</c:v>
                </c:pt>
                <c:pt idx="37">
                  <c:v>61217895.89041096</c:v>
                </c:pt>
                <c:pt idx="38">
                  <c:v>61217895.89041096</c:v>
                </c:pt>
                <c:pt idx="39">
                  <c:v>61217895.89041096</c:v>
                </c:pt>
                <c:pt idx="40">
                  <c:v>61217895.89041096</c:v>
                </c:pt>
                <c:pt idx="41">
                  <c:v>61217895.89041096</c:v>
                </c:pt>
                <c:pt idx="42">
                  <c:v>61217895.89041096</c:v>
                </c:pt>
                <c:pt idx="43">
                  <c:v>61217895.89041096</c:v>
                </c:pt>
                <c:pt idx="44">
                  <c:v>61217895.89041096</c:v>
                </c:pt>
                <c:pt idx="45">
                  <c:v>61217895.89041096</c:v>
                </c:pt>
                <c:pt idx="46">
                  <c:v>61217895.89041096</c:v>
                </c:pt>
                <c:pt idx="47">
                  <c:v>61217895.89041096</c:v>
                </c:pt>
                <c:pt idx="48">
                  <c:v>61217895.89041096</c:v>
                </c:pt>
                <c:pt idx="49">
                  <c:v>61217895.89041096</c:v>
                </c:pt>
                <c:pt idx="50">
                  <c:v>61217895.89041096</c:v>
                </c:pt>
                <c:pt idx="51">
                  <c:v>61217895.89041096</c:v>
                </c:pt>
                <c:pt idx="52">
                  <c:v>61217895.89041096</c:v>
                </c:pt>
                <c:pt idx="53">
                  <c:v>61217895.89041096</c:v>
                </c:pt>
                <c:pt idx="54">
                  <c:v>61217895.89041096</c:v>
                </c:pt>
                <c:pt idx="55">
                  <c:v>61217895.89041096</c:v>
                </c:pt>
                <c:pt idx="56">
                  <c:v>61217895.89041096</c:v>
                </c:pt>
                <c:pt idx="57">
                  <c:v>61217895.89041096</c:v>
                </c:pt>
                <c:pt idx="58">
                  <c:v>61217895.89041096</c:v>
                </c:pt>
                <c:pt idx="59">
                  <c:v>61217895.89041096</c:v>
                </c:pt>
                <c:pt idx="60">
                  <c:v>61217895.89041096</c:v>
                </c:pt>
                <c:pt idx="61">
                  <c:v>61217895.89041096</c:v>
                </c:pt>
                <c:pt idx="62">
                  <c:v>61217895.89041096</c:v>
                </c:pt>
                <c:pt idx="63">
                  <c:v>61217895.89041096</c:v>
                </c:pt>
                <c:pt idx="64">
                  <c:v>61217895.89041096</c:v>
                </c:pt>
                <c:pt idx="65">
                  <c:v>61217895.89041096</c:v>
                </c:pt>
                <c:pt idx="66">
                  <c:v>61217895.89041096</c:v>
                </c:pt>
                <c:pt idx="67">
                  <c:v>61217895.89041096</c:v>
                </c:pt>
                <c:pt idx="68">
                  <c:v>61217895.89041096</c:v>
                </c:pt>
                <c:pt idx="69">
                  <c:v>61217895.89041096</c:v>
                </c:pt>
                <c:pt idx="70">
                  <c:v>61217895.89041096</c:v>
                </c:pt>
                <c:pt idx="71">
                  <c:v>61217895.89041096</c:v>
                </c:pt>
                <c:pt idx="72">
                  <c:v>61217895.89041096</c:v>
                </c:pt>
                <c:pt idx="73">
                  <c:v>61217895.89041096</c:v>
                </c:pt>
                <c:pt idx="74">
                  <c:v>61217895.89041096</c:v>
                </c:pt>
                <c:pt idx="75">
                  <c:v>61217895.89041096</c:v>
                </c:pt>
                <c:pt idx="76">
                  <c:v>61217895.89041096</c:v>
                </c:pt>
                <c:pt idx="77">
                  <c:v>61217895.89041096</c:v>
                </c:pt>
                <c:pt idx="78">
                  <c:v>61217895.89041096</c:v>
                </c:pt>
                <c:pt idx="79">
                  <c:v>61217895.89041096</c:v>
                </c:pt>
                <c:pt idx="80">
                  <c:v>61217895.89041096</c:v>
                </c:pt>
                <c:pt idx="81">
                  <c:v>61217895.89041096</c:v>
                </c:pt>
                <c:pt idx="82">
                  <c:v>61217895.89041096</c:v>
                </c:pt>
                <c:pt idx="83">
                  <c:v>61217895.89041096</c:v>
                </c:pt>
                <c:pt idx="84">
                  <c:v>61217895.89041096</c:v>
                </c:pt>
                <c:pt idx="85">
                  <c:v>61217895.89041096</c:v>
                </c:pt>
                <c:pt idx="86">
                  <c:v>61217895.89041096</c:v>
                </c:pt>
                <c:pt idx="87">
                  <c:v>61217895.89041096</c:v>
                </c:pt>
                <c:pt idx="88">
                  <c:v>61217895.89041096</c:v>
                </c:pt>
                <c:pt idx="89">
                  <c:v>61217895.89041096</c:v>
                </c:pt>
                <c:pt idx="90">
                  <c:v>61217895.89041096</c:v>
                </c:pt>
                <c:pt idx="91">
                  <c:v>61217895.89041096</c:v>
                </c:pt>
                <c:pt idx="92">
                  <c:v>61217895.89041096</c:v>
                </c:pt>
                <c:pt idx="93">
                  <c:v>61217895.89041096</c:v>
                </c:pt>
                <c:pt idx="94">
                  <c:v>61217895.89041096</c:v>
                </c:pt>
                <c:pt idx="95">
                  <c:v>61217895.89041096</c:v>
                </c:pt>
                <c:pt idx="96">
                  <c:v>61217895.89041096</c:v>
                </c:pt>
                <c:pt idx="97">
                  <c:v>61217895.89041096</c:v>
                </c:pt>
                <c:pt idx="98">
                  <c:v>61217895.89041096</c:v>
                </c:pt>
                <c:pt idx="99">
                  <c:v>61217895.89041096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3D-480D-9060-9D5FA28BE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9499328"/>
        <c:axId val="1"/>
      </c:lineChart>
      <c:catAx>
        <c:axId val="2019499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194993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175</xdr:row>
      <xdr:rowOff>104775</xdr:rowOff>
    </xdr:from>
    <xdr:to>
      <xdr:col>12</xdr:col>
      <xdr:colOff>114300</xdr:colOff>
      <xdr:row>196</xdr:row>
      <xdr:rowOff>133350</xdr:rowOff>
    </xdr:to>
    <xdr:graphicFrame macro="">
      <xdr:nvGraphicFramePr>
        <xdr:cNvPr id="2053" name="Chart 5">
          <a:extLst>
            <a:ext uri="{FF2B5EF4-FFF2-40B4-BE49-F238E27FC236}">
              <a16:creationId xmlns:a16="http://schemas.microsoft.com/office/drawing/2014/main" id="{08DC0EBF-6A1A-741B-B616-67D734D11D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197</xdr:row>
      <xdr:rowOff>19050</xdr:rowOff>
    </xdr:from>
    <xdr:to>
      <xdr:col>12</xdr:col>
      <xdr:colOff>104775</xdr:colOff>
      <xdr:row>218</xdr:row>
      <xdr:rowOff>47625</xdr:rowOff>
    </xdr:to>
    <xdr:graphicFrame macro="">
      <xdr:nvGraphicFramePr>
        <xdr:cNvPr id="2054" name="Chart 6">
          <a:extLst>
            <a:ext uri="{FF2B5EF4-FFF2-40B4-BE49-F238E27FC236}">
              <a16:creationId xmlns:a16="http://schemas.microsoft.com/office/drawing/2014/main" id="{9154C21C-8F40-066D-F7C8-2B28119C8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3base329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1base329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2base329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4base329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redit Analysis"/>
      <sheetName val="Hawaii Summary"/>
      <sheetName val="A Amort"/>
      <sheetName val="A TRS"/>
      <sheetName val="B_D Amort"/>
      <sheetName val="B_D TRS"/>
      <sheetName val="C Amort"/>
      <sheetName val="C TRS"/>
      <sheetName val="Notional Analysis"/>
      <sheetName val="50 NR"/>
      <sheetName val="258 NP"/>
      <sheetName val="R3 258 NP"/>
      <sheetName val="50 NP"/>
      <sheetName val="Initial"/>
      <sheetName val="Financials QTR"/>
    </sheetNames>
    <sheetDataSet>
      <sheetData sheetId="0">
        <row r="18">
          <cell r="C18">
            <v>-216854555.13637489</v>
          </cell>
        </row>
      </sheetData>
      <sheetData sheetId="1">
        <row r="16">
          <cell r="E16">
            <v>12589.491600000001</v>
          </cell>
        </row>
        <row r="27">
          <cell r="C27">
            <v>-279431667</v>
          </cell>
        </row>
        <row r="28">
          <cell r="C28">
            <v>-3806214.6447748877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I3">
            <v>51047222.222222224</v>
          </cell>
        </row>
        <row r="24">
          <cell r="C24">
            <v>50000000</v>
          </cell>
        </row>
      </sheetData>
      <sheetData sheetId="12">
        <row r="4">
          <cell r="G4">
            <v>275969066.24489582</v>
          </cell>
        </row>
      </sheetData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Financials QTR"/>
      <sheetName val="Cash-Int-Trans"/>
      <sheetName val="Amort"/>
      <sheetName val="Shares"/>
      <sheetName val="MPR Raptor"/>
    </sheetNames>
    <sheetDataSet>
      <sheetData sheetId="0">
        <row r="15">
          <cell r="C15">
            <v>-532528418.61306578</v>
          </cell>
        </row>
        <row r="21">
          <cell r="C21">
            <v>-395120466.37</v>
          </cell>
        </row>
      </sheetData>
      <sheetData sheetId="1">
        <row r="4">
          <cell r="A4" t="str">
            <v>3TEC Warrants</v>
          </cell>
          <cell r="G4">
            <v>1.17868389193476</v>
          </cell>
          <cell r="H4">
            <v>78000</v>
          </cell>
          <cell r="I4">
            <v>91937.34</v>
          </cell>
          <cell r="N4">
            <v>1.4811054632353793</v>
          </cell>
          <cell r="O4">
            <v>37117</v>
          </cell>
          <cell r="P4">
            <v>0</v>
          </cell>
          <cell r="Q4">
            <v>-29537.34</v>
          </cell>
          <cell r="S4">
            <v>-29537.34</v>
          </cell>
          <cell r="T4">
            <v>-29537.339999999997</v>
          </cell>
          <cell r="U4">
            <v>1.4771852339529778</v>
          </cell>
        </row>
        <row r="5">
          <cell r="A5" t="str">
            <v>Active Power</v>
          </cell>
          <cell r="G5">
            <v>53.000000195865972</v>
          </cell>
          <cell r="H5">
            <v>324000</v>
          </cell>
          <cell r="I5">
            <v>17172000.059999999</v>
          </cell>
          <cell r="N5">
            <v>5.63</v>
          </cell>
          <cell r="O5">
            <v>37117</v>
          </cell>
          <cell r="P5">
            <v>-15347880.059999999</v>
          </cell>
          <cell r="Q5">
            <v>0</v>
          </cell>
          <cell r="S5">
            <v>0</v>
          </cell>
          <cell r="T5">
            <v>-15114600.059999999</v>
          </cell>
          <cell r="U5">
            <v>6.35</v>
          </cell>
        </row>
        <row r="6">
          <cell r="H6">
            <v>255276</v>
          </cell>
          <cell r="I6">
            <v>13529628.050000001</v>
          </cell>
          <cell r="P6">
            <v>0</v>
          </cell>
          <cell r="Q6">
            <v>-7079860.9400000004</v>
          </cell>
          <cell r="S6">
            <v>-7079860.9400000004</v>
          </cell>
          <cell r="T6">
            <v>-7079860.9400000004</v>
          </cell>
        </row>
        <row r="7">
          <cell r="H7">
            <v>165000</v>
          </cell>
          <cell r="I7">
            <v>8745000.0299999993</v>
          </cell>
          <cell r="P7">
            <v>0</v>
          </cell>
          <cell r="Q7">
            <v>-5168955.03</v>
          </cell>
          <cell r="S7">
            <v>-5168955.03</v>
          </cell>
          <cell r="T7">
            <v>-5168955.0299999993</v>
          </cell>
        </row>
        <row r="8">
          <cell r="H8">
            <v>100000</v>
          </cell>
          <cell r="I8">
            <v>5300000.0199999996</v>
          </cell>
          <cell r="P8">
            <v>0</v>
          </cell>
          <cell r="Q8">
            <v>-3238750.02</v>
          </cell>
          <cell r="S8">
            <v>-3238750.02</v>
          </cell>
          <cell r="T8">
            <v>-3238750.0199999996</v>
          </cell>
        </row>
        <row r="9">
          <cell r="H9">
            <v>35000</v>
          </cell>
          <cell r="I9">
            <v>1855000.01</v>
          </cell>
          <cell r="P9">
            <v>0</v>
          </cell>
          <cell r="Q9">
            <v>-1140849.51</v>
          </cell>
          <cell r="S9">
            <v>-1140849.51</v>
          </cell>
          <cell r="T9">
            <v>-1140849.51</v>
          </cell>
        </row>
        <row r="10">
          <cell r="H10">
            <v>100000</v>
          </cell>
          <cell r="I10">
            <v>5300000.0199999996</v>
          </cell>
          <cell r="P10">
            <v>0</v>
          </cell>
          <cell r="Q10">
            <v>-2835050.02</v>
          </cell>
          <cell r="S10">
            <v>-2835050.02</v>
          </cell>
          <cell r="T10">
            <v>-2835050.0199999996</v>
          </cell>
        </row>
        <row r="11">
          <cell r="H11">
            <v>150000</v>
          </cell>
          <cell r="I11">
            <v>7950000.0300000003</v>
          </cell>
          <cell r="P11">
            <v>0</v>
          </cell>
          <cell r="Q11">
            <v>-4333020.03</v>
          </cell>
          <cell r="S11">
            <v>-4333020.03</v>
          </cell>
          <cell r="T11">
            <v>-4333020.03</v>
          </cell>
        </row>
        <row r="12">
          <cell r="H12">
            <v>147106</v>
          </cell>
          <cell r="I12">
            <v>7796618.0300000003</v>
          </cell>
          <cell r="P12">
            <v>0</v>
          </cell>
          <cell r="Q12">
            <v>-4111671.57</v>
          </cell>
          <cell r="S12">
            <v>-4111671.57</v>
          </cell>
          <cell r="T12">
            <v>-4111671.5723999999</v>
          </cell>
        </row>
        <row r="13">
          <cell r="A13" t="str">
            <v>Avici Systems</v>
          </cell>
          <cell r="G13">
            <v>162.5</v>
          </cell>
          <cell r="H13">
            <v>1093426</v>
          </cell>
          <cell r="I13">
            <v>177681725</v>
          </cell>
          <cell r="N13">
            <v>4.2</v>
          </cell>
          <cell r="O13">
            <v>37117</v>
          </cell>
          <cell r="P13">
            <v>-172931035.80000001</v>
          </cell>
          <cell r="Q13">
            <v>-132061.01999999999</v>
          </cell>
          <cell r="S13">
            <v>-132061.01999999999</v>
          </cell>
          <cell r="T13">
            <v>-172932005.69999999</v>
          </cell>
          <cell r="U13">
            <v>4.32</v>
          </cell>
        </row>
        <row r="14">
          <cell r="A14" t="str">
            <v>Carrizo Warrants</v>
          </cell>
          <cell r="G14">
            <v>4.1954025145547202</v>
          </cell>
          <cell r="H14">
            <v>156250</v>
          </cell>
          <cell r="I14">
            <v>655531.64</v>
          </cell>
          <cell r="N14">
            <v>3.0406783829587685</v>
          </cell>
          <cell r="O14">
            <v>37117</v>
          </cell>
          <cell r="P14">
            <v>0</v>
          </cell>
          <cell r="Q14">
            <v>-116000.39</v>
          </cell>
          <cell r="S14">
            <v>-116000.39</v>
          </cell>
          <cell r="T14">
            <v>-116000.39000000001</v>
          </cell>
          <cell r="U14">
            <v>3.0378606854533658</v>
          </cell>
        </row>
        <row r="15">
          <cell r="A15" t="str">
            <v>Catalytica After 12/14</v>
          </cell>
          <cell r="H15">
            <v>1342889</v>
          </cell>
          <cell r="I15">
            <v>116115000</v>
          </cell>
          <cell r="N15">
            <v>10.451000000000001</v>
          </cell>
          <cell r="O15">
            <v>37117</v>
          </cell>
          <cell r="P15">
            <v>-102080467.06</v>
          </cell>
          <cell r="Q15">
            <v>0</v>
          </cell>
          <cell r="S15">
            <v>0</v>
          </cell>
          <cell r="T15">
            <v>-101799803.26000001</v>
          </cell>
          <cell r="U15">
            <v>10.66</v>
          </cell>
        </row>
        <row r="16">
          <cell r="A16" t="str">
            <v>Paradigm</v>
          </cell>
          <cell r="G16">
            <v>5.875</v>
          </cell>
          <cell r="H16">
            <v>0</v>
          </cell>
          <cell r="I16">
            <v>0</v>
          </cell>
          <cell r="N16">
            <v>5.96</v>
          </cell>
          <cell r="O16">
            <v>37117</v>
          </cell>
          <cell r="P16">
            <v>0</v>
          </cell>
          <cell r="Q16">
            <v>0</v>
          </cell>
          <cell r="S16">
            <v>0</v>
          </cell>
          <cell r="T16">
            <v>0</v>
          </cell>
          <cell r="U16">
            <v>6.05</v>
          </cell>
        </row>
        <row r="17">
          <cell r="H17">
            <v>5500</v>
          </cell>
          <cell r="I17">
            <v>32312.5</v>
          </cell>
          <cell r="P17">
            <v>0</v>
          </cell>
          <cell r="Q17">
            <v>-1306.0999999999999</v>
          </cell>
          <cell r="S17">
            <v>-1306.0999999999999</v>
          </cell>
          <cell r="T17">
            <v>-1306.0999999999985</v>
          </cell>
        </row>
        <row r="18">
          <cell r="H18">
            <v>3950</v>
          </cell>
          <cell r="I18">
            <v>23206.25</v>
          </cell>
          <cell r="P18">
            <v>0</v>
          </cell>
          <cell r="Q18">
            <v>-1441.36</v>
          </cell>
          <cell r="S18">
            <v>-1441.36</v>
          </cell>
          <cell r="T18">
            <v>-1441.3550000000032</v>
          </cell>
        </row>
        <row r="19">
          <cell r="H19">
            <v>2050</v>
          </cell>
          <cell r="I19">
            <v>12043.75</v>
          </cell>
          <cell r="P19">
            <v>0</v>
          </cell>
          <cell r="Q19">
            <v>-475.19</v>
          </cell>
          <cell r="S19">
            <v>-475.19</v>
          </cell>
          <cell r="T19">
            <v>-475.19000000000051</v>
          </cell>
        </row>
        <row r="20">
          <cell r="H20">
            <v>3850</v>
          </cell>
          <cell r="I20">
            <v>22618.75</v>
          </cell>
          <cell r="P20">
            <v>0</v>
          </cell>
          <cell r="Q20">
            <v>-1169.6300000000001</v>
          </cell>
          <cell r="S20">
            <v>-1169.6300000000001</v>
          </cell>
          <cell r="T20">
            <v>-1169.630000000001</v>
          </cell>
        </row>
        <row r="21">
          <cell r="H21">
            <v>3600</v>
          </cell>
          <cell r="I21">
            <v>21150</v>
          </cell>
          <cell r="P21">
            <v>0</v>
          </cell>
          <cell r="Q21">
            <v>-770.04</v>
          </cell>
          <cell r="S21">
            <v>-770.04</v>
          </cell>
          <cell r="T21">
            <v>-770.04000000000087</v>
          </cell>
        </row>
        <row r="22">
          <cell r="H22">
            <v>1500</v>
          </cell>
          <cell r="I22">
            <v>8812.5</v>
          </cell>
          <cell r="P22">
            <v>0</v>
          </cell>
          <cell r="Q22">
            <v>-487.5</v>
          </cell>
          <cell r="S22">
            <v>-487.5</v>
          </cell>
          <cell r="T22">
            <v>-487.5</v>
          </cell>
        </row>
        <row r="23">
          <cell r="H23">
            <v>700</v>
          </cell>
          <cell r="I23">
            <v>4112.5</v>
          </cell>
          <cell r="P23">
            <v>0</v>
          </cell>
          <cell r="Q23">
            <v>-254.03</v>
          </cell>
          <cell r="S23">
            <v>-254.03</v>
          </cell>
          <cell r="T23">
            <v>-254.02999999999975</v>
          </cell>
        </row>
        <row r="24">
          <cell r="H24">
            <v>12925</v>
          </cell>
          <cell r="I24">
            <v>75934.38</v>
          </cell>
          <cell r="P24">
            <v>0</v>
          </cell>
          <cell r="Q24">
            <v>-3191.18</v>
          </cell>
          <cell r="S24">
            <v>-3191.18</v>
          </cell>
          <cell r="T24">
            <v>-3191.1875</v>
          </cell>
        </row>
        <row r="25">
          <cell r="H25">
            <v>5950</v>
          </cell>
          <cell r="I25">
            <v>34956.25</v>
          </cell>
          <cell r="P25">
            <v>0</v>
          </cell>
          <cell r="Q25">
            <v>-1757.87</v>
          </cell>
          <cell r="S25">
            <v>-1757.87</v>
          </cell>
          <cell r="T25">
            <v>-1757.8680000000022</v>
          </cell>
        </row>
        <row r="26">
          <cell r="H26">
            <v>18500</v>
          </cell>
          <cell r="I26">
            <v>108687.5</v>
          </cell>
          <cell r="P26">
            <v>0</v>
          </cell>
          <cell r="Q26">
            <v>-5990.3</v>
          </cell>
          <cell r="S26">
            <v>-5990.3</v>
          </cell>
          <cell r="T26">
            <v>-5990.3000000000029</v>
          </cell>
        </row>
        <row r="27">
          <cell r="H27">
            <v>1366</v>
          </cell>
          <cell r="I27">
            <v>8025.25</v>
          </cell>
          <cell r="P27">
            <v>0</v>
          </cell>
          <cell r="Q27">
            <v>-471.82</v>
          </cell>
          <cell r="S27">
            <v>-471.82</v>
          </cell>
          <cell r="T27">
            <v>-471.8163999999997</v>
          </cell>
        </row>
        <row r="28">
          <cell r="A28" t="str">
            <v>Place Resources</v>
          </cell>
          <cell r="G28">
            <v>1.6839500000000001</v>
          </cell>
          <cell r="H28">
            <v>735000</v>
          </cell>
          <cell r="I28">
            <v>1237703.25</v>
          </cell>
          <cell r="N28">
            <v>0</v>
          </cell>
          <cell r="O28">
            <v>37117</v>
          </cell>
          <cell r="P28">
            <v>0</v>
          </cell>
          <cell r="Q28">
            <v>186715.35</v>
          </cell>
          <cell r="S28">
            <v>186715.35</v>
          </cell>
          <cell r="T28">
            <v>186715.35465116217</v>
          </cell>
          <cell r="U28">
            <v>1.9379844961240309</v>
          </cell>
        </row>
        <row r="29">
          <cell r="A29" t="str">
            <v>DevX Energy Common</v>
          </cell>
          <cell r="G29">
            <v>14.039765555621337</v>
          </cell>
          <cell r="H29">
            <v>10134.6</v>
          </cell>
          <cell r="I29">
            <v>142287.41</v>
          </cell>
          <cell r="N29">
            <v>6</v>
          </cell>
          <cell r="O29">
            <v>37117</v>
          </cell>
          <cell r="P29">
            <v>0</v>
          </cell>
          <cell r="Q29">
            <v>-61218.11</v>
          </cell>
          <cell r="S29">
            <v>-61218.11</v>
          </cell>
          <cell r="T29">
            <v>-61218.11</v>
          </cell>
          <cell r="U29">
            <v>6.11</v>
          </cell>
        </row>
        <row r="30">
          <cell r="A30" t="str">
            <v>DevX Energy Pref</v>
          </cell>
          <cell r="G30">
            <v>4.0658823529411761</v>
          </cell>
          <cell r="H30">
            <v>127500</v>
          </cell>
          <cell r="I30">
            <v>518400</v>
          </cell>
          <cell r="N30">
            <v>6</v>
          </cell>
          <cell r="O30">
            <v>37117</v>
          </cell>
          <cell r="P30">
            <v>0</v>
          </cell>
          <cell r="Q30">
            <v>374070</v>
          </cell>
          <cell r="S30">
            <v>374070</v>
          </cell>
          <cell r="T30">
            <v>374070</v>
          </cell>
          <cell r="U30">
            <v>6.11</v>
          </cell>
        </row>
        <row r="31">
          <cell r="A31" t="str">
            <v>Quicksilver</v>
          </cell>
          <cell r="G31">
            <v>7.625</v>
          </cell>
          <cell r="H31">
            <v>804243</v>
          </cell>
          <cell r="I31">
            <v>6132352.8799999999</v>
          </cell>
          <cell r="N31">
            <v>0</v>
          </cell>
          <cell r="O31">
            <v>37117</v>
          </cell>
          <cell r="P31">
            <v>0</v>
          </cell>
          <cell r="Q31">
            <v>-727840.28</v>
          </cell>
          <cell r="S31">
            <v>-727840.28</v>
          </cell>
          <cell r="T31">
            <v>-727840.28000000026</v>
          </cell>
          <cell r="U31">
            <v>0</v>
          </cell>
        </row>
        <row r="34">
          <cell r="A34" t="str">
            <v>Amerada Hess Exposure</v>
          </cell>
          <cell r="I34">
            <v>1250000</v>
          </cell>
          <cell r="N34">
            <v>1250000</v>
          </cell>
          <cell r="O34">
            <v>37117</v>
          </cell>
          <cell r="P34">
            <v>0</v>
          </cell>
          <cell r="Q34">
            <v>0</v>
          </cell>
          <cell r="S34">
            <v>0</v>
          </cell>
          <cell r="T34">
            <v>0</v>
          </cell>
          <cell r="U34">
            <v>1250000</v>
          </cell>
        </row>
        <row r="35">
          <cell r="A35" t="str">
            <v>Ameritex</v>
          </cell>
          <cell r="I35">
            <v>4563600</v>
          </cell>
          <cell r="N35">
            <v>1209030.26</v>
          </cell>
          <cell r="O35">
            <v>37117</v>
          </cell>
          <cell r="P35">
            <v>-3354569.74</v>
          </cell>
          <cell r="Q35">
            <v>0</v>
          </cell>
          <cell r="S35">
            <v>0</v>
          </cell>
          <cell r="T35">
            <v>-3354569.74</v>
          </cell>
          <cell r="U35">
            <v>1209030.26</v>
          </cell>
        </row>
        <row r="36">
          <cell r="A36" t="str">
            <v>Basic Energy Preferred</v>
          </cell>
          <cell r="I36">
            <v>2136334</v>
          </cell>
          <cell r="N36">
            <v>770244.5</v>
          </cell>
          <cell r="O36">
            <v>37117</v>
          </cell>
          <cell r="P36">
            <v>-1366089.5</v>
          </cell>
          <cell r="Q36">
            <v>0</v>
          </cell>
          <cell r="S36">
            <v>0</v>
          </cell>
          <cell r="T36">
            <v>-1366089.5</v>
          </cell>
          <cell r="U36">
            <v>770244.5</v>
          </cell>
        </row>
        <row r="37">
          <cell r="A37" t="str">
            <v>Black Bay</v>
          </cell>
          <cell r="I37">
            <v>429975</v>
          </cell>
          <cell r="N37">
            <v>0</v>
          </cell>
          <cell r="O37">
            <v>37117</v>
          </cell>
          <cell r="P37">
            <v>0</v>
          </cell>
          <cell r="Q37">
            <v>-57827.869999999995</v>
          </cell>
          <cell r="S37">
            <v>-57827.869999999995</v>
          </cell>
          <cell r="T37">
            <v>-57827.869999999995</v>
          </cell>
          <cell r="U37">
            <v>372147.13</v>
          </cell>
        </row>
        <row r="38">
          <cell r="A38" t="str">
            <v>Brigham Secured SubDebt</v>
          </cell>
          <cell r="I38">
            <v>12500000</v>
          </cell>
          <cell r="N38">
            <v>0</v>
          </cell>
          <cell r="O38">
            <v>37117</v>
          </cell>
          <cell r="P38">
            <v>0</v>
          </cell>
          <cell r="Q38">
            <v>65511</v>
          </cell>
          <cell r="S38">
            <v>65511</v>
          </cell>
          <cell r="T38">
            <v>65511</v>
          </cell>
          <cell r="U38">
            <v>12565511</v>
          </cell>
        </row>
        <row r="39">
          <cell r="A39" t="str">
            <v>Catalytica Before 12/14</v>
          </cell>
          <cell r="I39">
            <v>0</v>
          </cell>
          <cell r="N39">
            <v>0</v>
          </cell>
          <cell r="O39">
            <v>37117</v>
          </cell>
          <cell r="P39">
            <v>0</v>
          </cell>
          <cell r="Q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A40" t="str">
            <v>City Forest IPC</v>
          </cell>
          <cell r="I40">
            <v>1663000</v>
          </cell>
          <cell r="N40">
            <v>0</v>
          </cell>
          <cell r="O40">
            <v>37117</v>
          </cell>
          <cell r="P40">
            <v>-1663000</v>
          </cell>
          <cell r="Q40">
            <v>0</v>
          </cell>
          <cell r="S40">
            <v>0</v>
          </cell>
          <cell r="T40">
            <v>-1663000</v>
          </cell>
          <cell r="U40">
            <v>0</v>
          </cell>
        </row>
        <row r="41">
          <cell r="A41" t="str">
            <v>Ecogas Loan &amp; Equity</v>
          </cell>
          <cell r="I41">
            <v>12878050</v>
          </cell>
          <cell r="N41">
            <v>0</v>
          </cell>
          <cell r="O41">
            <v>37117</v>
          </cell>
          <cell r="P41">
            <v>-12878050</v>
          </cell>
          <cell r="Q41">
            <v>0</v>
          </cell>
          <cell r="S41">
            <v>0</v>
          </cell>
          <cell r="T41">
            <v>-12878050</v>
          </cell>
          <cell r="U41">
            <v>0</v>
          </cell>
        </row>
        <row r="42">
          <cell r="A42" t="str">
            <v>Geo. Pursuit (EBGB)</v>
          </cell>
          <cell r="I42">
            <v>1012500</v>
          </cell>
          <cell r="N42">
            <v>0</v>
          </cell>
          <cell r="O42">
            <v>37117</v>
          </cell>
          <cell r="P42">
            <v>0</v>
          </cell>
          <cell r="Q42">
            <v>-887500</v>
          </cell>
          <cell r="S42">
            <v>-887500</v>
          </cell>
          <cell r="T42">
            <v>-887500</v>
          </cell>
          <cell r="U42">
            <v>125000</v>
          </cell>
        </row>
        <row r="43">
          <cell r="A43" t="str">
            <v>Heartland Common</v>
          </cell>
          <cell r="G43">
            <v>136.64929576646099</v>
          </cell>
          <cell r="H43">
            <v>172031</v>
          </cell>
          <cell r="I43">
            <v>23507915</v>
          </cell>
          <cell r="N43">
            <v>2.8312206268310547E-7</v>
          </cell>
          <cell r="O43">
            <v>37117</v>
          </cell>
          <cell r="P43">
            <v>-23507914.999999717</v>
          </cell>
          <cell r="Q43">
            <v>0</v>
          </cell>
          <cell r="S43">
            <v>0</v>
          </cell>
          <cell r="T43">
            <v>-23507914.999999717</v>
          </cell>
          <cell r="U43">
            <v>2.8312206268310547E-7</v>
          </cell>
        </row>
        <row r="44">
          <cell r="A44" t="str">
            <v>Heartland Common (Condor)</v>
          </cell>
          <cell r="I44">
            <v>10372212</v>
          </cell>
          <cell r="N44">
            <v>0</v>
          </cell>
          <cell r="O44">
            <v>37117</v>
          </cell>
          <cell r="P44">
            <v>-10372212</v>
          </cell>
          <cell r="Q44">
            <v>0</v>
          </cell>
          <cell r="S44">
            <v>0</v>
          </cell>
          <cell r="T44">
            <v>-10372212</v>
          </cell>
          <cell r="U44">
            <v>0</v>
          </cell>
        </row>
        <row r="45">
          <cell r="A45" t="str">
            <v>Heartland Loan</v>
          </cell>
          <cell r="I45">
            <v>1302980</v>
          </cell>
          <cell r="N45">
            <v>137317.57</v>
          </cell>
          <cell r="O45">
            <v>37117</v>
          </cell>
          <cell r="P45">
            <v>-1165662.43</v>
          </cell>
          <cell r="Q45">
            <v>0</v>
          </cell>
          <cell r="S45">
            <v>0</v>
          </cell>
          <cell r="T45">
            <v>-1165662.43</v>
          </cell>
          <cell r="U45">
            <v>137317.57</v>
          </cell>
        </row>
        <row r="46">
          <cell r="A46" t="str">
            <v>Heartland Warrants</v>
          </cell>
          <cell r="I46">
            <v>3486752</v>
          </cell>
          <cell r="N46">
            <v>0</v>
          </cell>
          <cell r="O46">
            <v>37117</v>
          </cell>
          <cell r="P46">
            <v>-3486752</v>
          </cell>
          <cell r="Q46">
            <v>0</v>
          </cell>
          <cell r="S46">
            <v>0</v>
          </cell>
          <cell r="T46">
            <v>-3486752</v>
          </cell>
          <cell r="U46">
            <v>0</v>
          </cell>
        </row>
        <row r="47">
          <cell r="A47" t="str">
            <v>Hughes Rawls Loan</v>
          </cell>
          <cell r="I47">
            <v>429210</v>
          </cell>
          <cell r="N47">
            <v>1100000</v>
          </cell>
          <cell r="O47">
            <v>37117</v>
          </cell>
          <cell r="P47">
            <v>670790</v>
          </cell>
          <cell r="Q47">
            <v>0</v>
          </cell>
          <cell r="S47">
            <v>0</v>
          </cell>
          <cell r="T47">
            <v>670790</v>
          </cell>
          <cell r="U47">
            <v>1100000</v>
          </cell>
        </row>
        <row r="48">
          <cell r="A48" t="str">
            <v>Hughes Rawls Note</v>
          </cell>
          <cell r="I48">
            <v>470790</v>
          </cell>
          <cell r="N48">
            <v>0</v>
          </cell>
          <cell r="O48">
            <v>37117</v>
          </cell>
          <cell r="P48">
            <v>-470790</v>
          </cell>
          <cell r="Q48">
            <v>0</v>
          </cell>
          <cell r="S48">
            <v>0</v>
          </cell>
          <cell r="T48">
            <v>-470790</v>
          </cell>
          <cell r="U48">
            <v>0</v>
          </cell>
        </row>
        <row r="49">
          <cell r="A49" t="str">
            <v>HV Marine Warrants</v>
          </cell>
          <cell r="I49">
            <v>27082500</v>
          </cell>
          <cell r="N49">
            <v>10125000</v>
          </cell>
          <cell r="O49">
            <v>37117</v>
          </cell>
          <cell r="P49">
            <v>-16957500</v>
          </cell>
          <cell r="Q49">
            <v>0</v>
          </cell>
          <cell r="S49">
            <v>0</v>
          </cell>
          <cell r="T49">
            <v>-16957500</v>
          </cell>
          <cell r="U49">
            <v>10125000</v>
          </cell>
        </row>
        <row r="50">
          <cell r="A50" t="str">
            <v>Industrial Holdings</v>
          </cell>
          <cell r="I50">
            <v>7121810</v>
          </cell>
          <cell r="N50">
            <v>7121810</v>
          </cell>
          <cell r="O50">
            <v>37117</v>
          </cell>
          <cell r="P50">
            <v>0</v>
          </cell>
          <cell r="Q50">
            <v>0</v>
          </cell>
          <cell r="S50">
            <v>0</v>
          </cell>
          <cell r="T50">
            <v>0</v>
          </cell>
          <cell r="U50">
            <v>7121810</v>
          </cell>
        </row>
        <row r="51">
          <cell r="A51" t="str">
            <v>Invasion Energy</v>
          </cell>
          <cell r="I51">
            <v>5644007</v>
          </cell>
          <cell r="N51">
            <v>5644007</v>
          </cell>
          <cell r="O51">
            <v>37117</v>
          </cell>
          <cell r="P51">
            <v>0</v>
          </cell>
          <cell r="Q51">
            <v>0</v>
          </cell>
          <cell r="S51">
            <v>0</v>
          </cell>
          <cell r="T51">
            <v>0</v>
          </cell>
          <cell r="U51">
            <v>5644007</v>
          </cell>
        </row>
        <row r="52">
          <cell r="A52" t="str">
            <v>Juniper</v>
          </cell>
          <cell r="I52">
            <v>20916875</v>
          </cell>
          <cell r="N52">
            <v>20887594.859999999</v>
          </cell>
          <cell r="O52">
            <v>37117</v>
          </cell>
          <cell r="P52">
            <v>-29280.140000000596</v>
          </cell>
          <cell r="Q52">
            <v>0</v>
          </cell>
          <cell r="S52">
            <v>0</v>
          </cell>
          <cell r="T52">
            <v>-29280.140000000596</v>
          </cell>
          <cell r="U52">
            <v>20887594.859999999</v>
          </cell>
        </row>
        <row r="53">
          <cell r="A53" t="str">
            <v>Juniper Committed Exposurer</v>
          </cell>
          <cell r="I53">
            <v>2560525</v>
          </cell>
          <cell r="N53">
            <v>2560525</v>
          </cell>
          <cell r="O53">
            <v>37117</v>
          </cell>
          <cell r="P53">
            <v>0</v>
          </cell>
          <cell r="Q53">
            <v>0</v>
          </cell>
          <cell r="S53">
            <v>0</v>
          </cell>
          <cell r="T53">
            <v>0</v>
          </cell>
          <cell r="U53">
            <v>2560525</v>
          </cell>
        </row>
        <row r="54">
          <cell r="A54" t="str">
            <v>Keathley Canyon</v>
          </cell>
          <cell r="I54">
            <v>4774950</v>
          </cell>
          <cell r="N54">
            <v>0</v>
          </cell>
          <cell r="O54">
            <v>37117</v>
          </cell>
          <cell r="P54">
            <v>0</v>
          </cell>
          <cell r="Q54">
            <v>-2359351.12</v>
          </cell>
          <cell r="S54">
            <v>-2359351.12</v>
          </cell>
          <cell r="T54">
            <v>-2359351.12</v>
          </cell>
          <cell r="U54">
            <v>2415598.88</v>
          </cell>
        </row>
        <row r="55">
          <cell r="A55" t="str">
            <v>LSI Preferred</v>
          </cell>
          <cell r="I55">
            <v>1822363</v>
          </cell>
          <cell r="N55">
            <v>0</v>
          </cell>
          <cell r="O55">
            <v>37117</v>
          </cell>
          <cell r="P55">
            <v>-1822363</v>
          </cell>
          <cell r="Q55">
            <v>0</v>
          </cell>
          <cell r="S55">
            <v>0</v>
          </cell>
          <cell r="T55">
            <v>-1822363</v>
          </cell>
          <cell r="U55">
            <v>0</v>
          </cell>
        </row>
        <row r="56">
          <cell r="A56" t="str">
            <v>LSI Warrants</v>
          </cell>
          <cell r="I56">
            <v>1374750</v>
          </cell>
          <cell r="N56">
            <v>0</v>
          </cell>
          <cell r="O56">
            <v>37117</v>
          </cell>
          <cell r="P56">
            <v>-1374750</v>
          </cell>
          <cell r="Q56">
            <v>0</v>
          </cell>
          <cell r="S56">
            <v>0</v>
          </cell>
          <cell r="T56">
            <v>-1374750</v>
          </cell>
          <cell r="U56">
            <v>0</v>
          </cell>
        </row>
        <row r="57">
          <cell r="A57" t="str">
            <v>Oconto Falls Common</v>
          </cell>
          <cell r="I57">
            <v>1803840</v>
          </cell>
          <cell r="N57">
            <v>1803840</v>
          </cell>
          <cell r="O57">
            <v>37117</v>
          </cell>
          <cell r="P57">
            <v>0</v>
          </cell>
          <cell r="Q57">
            <v>0</v>
          </cell>
          <cell r="S57">
            <v>0</v>
          </cell>
          <cell r="T57">
            <v>0</v>
          </cell>
          <cell r="U57">
            <v>1803840</v>
          </cell>
        </row>
        <row r="58">
          <cell r="A58" t="str">
            <v>Oconto Falls IPC</v>
          </cell>
          <cell r="I58">
            <v>2300803</v>
          </cell>
          <cell r="N58">
            <v>2300803</v>
          </cell>
          <cell r="O58">
            <v>37117</v>
          </cell>
          <cell r="P58">
            <v>0</v>
          </cell>
          <cell r="Q58">
            <v>0</v>
          </cell>
          <cell r="S58">
            <v>0</v>
          </cell>
          <cell r="T58">
            <v>0</v>
          </cell>
          <cell r="U58">
            <v>2300803</v>
          </cell>
        </row>
        <row r="59">
          <cell r="A59" t="str">
            <v>Texland</v>
          </cell>
          <cell r="I59">
            <v>7483750</v>
          </cell>
          <cell r="N59">
            <v>8971988.3399999999</v>
          </cell>
          <cell r="O59">
            <v>37117</v>
          </cell>
          <cell r="P59">
            <v>1488238.3399999999</v>
          </cell>
          <cell r="Q59">
            <v>0</v>
          </cell>
          <cell r="S59">
            <v>0</v>
          </cell>
          <cell r="T59">
            <v>1488238.3399999999</v>
          </cell>
          <cell r="U59">
            <v>8971988.3399999999</v>
          </cell>
        </row>
        <row r="60">
          <cell r="A60" t="str">
            <v>Texland Committed Exposurer</v>
          </cell>
          <cell r="I60">
            <v>2343750</v>
          </cell>
          <cell r="N60">
            <v>2343750</v>
          </cell>
          <cell r="O60">
            <v>37117</v>
          </cell>
          <cell r="P60">
            <v>0</v>
          </cell>
          <cell r="Q60">
            <v>0</v>
          </cell>
          <cell r="S60">
            <v>0</v>
          </cell>
          <cell r="T60">
            <v>0</v>
          </cell>
          <cell r="U60">
            <v>2343750</v>
          </cell>
        </row>
        <row r="61">
          <cell r="A61" t="str">
            <v>Vastar</v>
          </cell>
          <cell r="I61">
            <v>16316247</v>
          </cell>
          <cell r="N61">
            <v>16316247</v>
          </cell>
          <cell r="O61">
            <v>37117</v>
          </cell>
          <cell r="P61">
            <v>0</v>
          </cell>
          <cell r="Q61">
            <v>0</v>
          </cell>
          <cell r="S61">
            <v>0</v>
          </cell>
          <cell r="T61">
            <v>0</v>
          </cell>
          <cell r="U61">
            <v>16316247</v>
          </cell>
        </row>
        <row r="62">
          <cell r="A62" t="str">
            <v>Vastar Exposure</v>
          </cell>
          <cell r="I62">
            <v>1050000</v>
          </cell>
          <cell r="N62">
            <v>1050000</v>
          </cell>
          <cell r="O62">
            <v>37117</v>
          </cell>
          <cell r="P62">
            <v>0</v>
          </cell>
          <cell r="Q62">
            <v>0</v>
          </cell>
          <cell r="S62">
            <v>0</v>
          </cell>
          <cell r="T62">
            <v>0</v>
          </cell>
          <cell r="U62">
            <v>1050000</v>
          </cell>
        </row>
        <row r="63">
          <cell r="A63" t="str">
            <v>Venoco Convertible</v>
          </cell>
          <cell r="G63">
            <v>217.28</v>
          </cell>
          <cell r="H63">
            <v>375000</v>
          </cell>
          <cell r="I63">
            <v>81480000</v>
          </cell>
          <cell r="N63">
            <v>44836040.100000001</v>
          </cell>
          <cell r="O63">
            <v>37117</v>
          </cell>
          <cell r="P63">
            <v>-36643959.899999999</v>
          </cell>
          <cell r="Q63">
            <v>0</v>
          </cell>
          <cell r="S63">
            <v>0</v>
          </cell>
          <cell r="T63">
            <v>-36643959.899999999</v>
          </cell>
          <cell r="U63">
            <v>44836040.100000001</v>
          </cell>
        </row>
        <row r="64">
          <cell r="A64" t="str">
            <v>WB Oil &amp; Gas</v>
          </cell>
          <cell r="G64">
            <v>1360</v>
          </cell>
          <cell r="H64">
            <v>1000</v>
          </cell>
          <cell r="I64">
            <v>1360000</v>
          </cell>
          <cell r="N64">
            <v>0</v>
          </cell>
          <cell r="O64">
            <v>37117</v>
          </cell>
          <cell r="P64">
            <v>0</v>
          </cell>
          <cell r="Q64">
            <v>-1360000</v>
          </cell>
          <cell r="S64">
            <v>-1360000</v>
          </cell>
          <cell r="T64">
            <v>-1360000</v>
          </cell>
          <cell r="U64">
            <v>0</v>
          </cell>
        </row>
        <row r="65">
          <cell r="A65" t="str">
            <v>Merlin Credit Derivative</v>
          </cell>
          <cell r="E65">
            <v>36066314</v>
          </cell>
          <cell r="I65">
            <v>63109023.640000001</v>
          </cell>
          <cell r="N65">
            <v>0</v>
          </cell>
          <cell r="O65">
            <v>37117</v>
          </cell>
          <cell r="P65">
            <v>0</v>
          </cell>
          <cell r="Q65">
            <v>-63109023.640000001</v>
          </cell>
          <cell r="S65">
            <v>-63109023.640000001</v>
          </cell>
          <cell r="T65">
            <v>-63109023.640000001</v>
          </cell>
          <cell r="U65">
            <v>0</v>
          </cell>
        </row>
        <row r="66">
          <cell r="I66">
            <v>30637566.359999999</v>
          </cell>
          <cell r="N66">
            <v>0</v>
          </cell>
          <cell r="P66">
            <v>0</v>
          </cell>
          <cell r="Q66">
            <v>-30637566.359999999</v>
          </cell>
          <cell r="S66">
            <v>-30637566.359999999</v>
          </cell>
          <cell r="T66">
            <v>-30637566.359999999</v>
          </cell>
        </row>
        <row r="69">
          <cell r="A69" t="str">
            <v>3TEC Warrants</v>
          </cell>
          <cell r="G69">
            <v>1.17868389193476</v>
          </cell>
          <cell r="H69">
            <v>46956</v>
          </cell>
          <cell r="I69">
            <v>55346.28</v>
          </cell>
          <cell r="N69">
            <v>1.4811054632353793</v>
          </cell>
          <cell r="O69">
            <v>37117</v>
          </cell>
          <cell r="P69">
            <v>0</v>
          </cell>
          <cell r="Q69">
            <v>-17781.48</v>
          </cell>
          <cell r="S69">
            <v>-17781.48</v>
          </cell>
          <cell r="T69">
            <v>-17781.479999999996</v>
          </cell>
          <cell r="U69">
            <v>1.4771852339529778</v>
          </cell>
        </row>
        <row r="70">
          <cell r="A70" t="str">
            <v>Place Resources</v>
          </cell>
          <cell r="G70">
            <v>1.6839500000000001</v>
          </cell>
          <cell r="H70">
            <v>442470</v>
          </cell>
          <cell r="I70">
            <v>745095.36</v>
          </cell>
          <cell r="N70">
            <v>0</v>
          </cell>
          <cell r="O70">
            <v>37117</v>
          </cell>
          <cell r="P70">
            <v>0</v>
          </cell>
          <cell r="Q70">
            <v>112402.64349999953</v>
          </cell>
          <cell r="S70">
            <v>112402.64349999953</v>
          </cell>
          <cell r="T70">
            <v>112402.64000000001</v>
          </cell>
          <cell r="U70">
            <v>1.9379844961240309</v>
          </cell>
        </row>
        <row r="71">
          <cell r="A71" t="str">
            <v>DevX Energy Common</v>
          </cell>
          <cell r="G71">
            <v>14.039765555621337</v>
          </cell>
          <cell r="H71">
            <v>6101.0291999999999</v>
          </cell>
          <cell r="I71">
            <v>85657.02</v>
          </cell>
          <cell r="N71">
            <v>6</v>
          </cell>
          <cell r="O71">
            <v>37117</v>
          </cell>
          <cell r="P71">
            <v>0</v>
          </cell>
          <cell r="Q71">
            <v>-36853.301015999998</v>
          </cell>
          <cell r="S71">
            <v>-36853.301015999998</v>
          </cell>
          <cell r="T71">
            <v>-36853.300000000003</v>
          </cell>
          <cell r="U71">
            <v>6.11</v>
          </cell>
        </row>
        <row r="72">
          <cell r="A72" t="str">
            <v>DevX Energy Pref</v>
          </cell>
          <cell r="G72">
            <v>4.0658823529411761</v>
          </cell>
          <cell r="H72">
            <v>76755</v>
          </cell>
          <cell r="I72">
            <v>312076.79999999999</v>
          </cell>
          <cell r="N72">
            <v>6</v>
          </cell>
          <cell r="O72">
            <v>37117</v>
          </cell>
          <cell r="P72">
            <v>0</v>
          </cell>
          <cell r="Q72">
            <v>225190.14000000007</v>
          </cell>
          <cell r="S72">
            <v>225190.14000000007</v>
          </cell>
          <cell r="T72">
            <v>225190.13999999996</v>
          </cell>
          <cell r="U72">
            <v>6.11</v>
          </cell>
        </row>
        <row r="73">
          <cell r="A73" t="str">
            <v>Quicksilver</v>
          </cell>
          <cell r="G73">
            <v>7.625</v>
          </cell>
          <cell r="H73">
            <v>484154.28600000002</v>
          </cell>
          <cell r="I73">
            <v>3691676.43</v>
          </cell>
          <cell r="N73">
            <v>0</v>
          </cell>
          <cell r="O73">
            <v>37117</v>
          </cell>
          <cell r="P73">
            <v>0</v>
          </cell>
          <cell r="Q73">
            <v>-438159.84555000026</v>
          </cell>
          <cell r="S73">
            <v>-438159.84555000026</v>
          </cell>
          <cell r="T73">
            <v>-438159.84000000032</v>
          </cell>
          <cell r="U73">
            <v>0</v>
          </cell>
        </row>
        <row r="74">
          <cell r="A74" t="str">
            <v>Ameritex</v>
          </cell>
          <cell r="I74">
            <v>2747287.2</v>
          </cell>
          <cell r="N74">
            <v>727836.22</v>
          </cell>
          <cell r="O74">
            <v>37117</v>
          </cell>
          <cell r="P74">
            <v>-2019450.9800000002</v>
          </cell>
          <cell r="Q74">
            <v>0</v>
          </cell>
          <cell r="S74">
            <v>0</v>
          </cell>
          <cell r="T74">
            <v>-2019450.9800000002</v>
          </cell>
          <cell r="U74">
            <v>727836.22</v>
          </cell>
        </row>
        <row r="75">
          <cell r="A75" t="str">
            <v>Hughes Rawls Note</v>
          </cell>
          <cell r="I75">
            <v>283415.58</v>
          </cell>
          <cell r="N75">
            <v>0</v>
          </cell>
          <cell r="O75">
            <v>37117</v>
          </cell>
          <cell r="P75">
            <v>-283415.58</v>
          </cell>
          <cell r="Q75">
            <v>0</v>
          </cell>
          <cell r="S75">
            <v>0</v>
          </cell>
          <cell r="T75">
            <v>-283415.58</v>
          </cell>
          <cell r="U75">
            <v>0</v>
          </cell>
        </row>
        <row r="80">
          <cell r="T80">
            <v>143958868.99283451</v>
          </cell>
        </row>
        <row r="81">
          <cell r="I81">
            <v>64658670.227165774</v>
          </cell>
        </row>
        <row r="82">
          <cell r="I82">
            <v>119468022</v>
          </cell>
        </row>
      </sheetData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  <row r="140">
          <cell r="F140">
            <v>8.1875</v>
          </cell>
          <cell r="G140">
            <v>5.4735185020466339</v>
          </cell>
          <cell r="H140">
            <v>2.9378089784254766</v>
          </cell>
          <cell r="I140">
            <v>2.9378089784254771</v>
          </cell>
          <cell r="J140">
            <v>5.8125</v>
          </cell>
        </row>
        <row r="141">
          <cell r="F141">
            <v>8.5</v>
          </cell>
          <cell r="G141">
            <v>5.3018538670398732</v>
          </cell>
          <cell r="H141">
            <v>2.8709000379734335</v>
          </cell>
          <cell r="I141">
            <v>2.870900037973434</v>
          </cell>
          <cell r="J141">
            <v>5.8125</v>
          </cell>
        </row>
        <row r="142">
          <cell r="F142">
            <v>8.375</v>
          </cell>
          <cell r="G142">
            <v>5.2776592137661691</v>
          </cell>
          <cell r="H142">
            <v>2.7337031422806715</v>
          </cell>
          <cell r="I142">
            <v>2.7337031422806719</v>
          </cell>
          <cell r="J142">
            <v>6</v>
          </cell>
        </row>
        <row r="143">
          <cell r="F143">
            <v>8.4375</v>
          </cell>
          <cell r="G143">
            <v>5.1756746130571578</v>
          </cell>
          <cell r="H143">
            <v>2.6326436767633159</v>
          </cell>
          <cell r="I143">
            <v>2.6326436767633159</v>
          </cell>
          <cell r="J143">
            <v>6</v>
          </cell>
        </row>
        <row r="144">
          <cell r="F144">
            <v>8.25</v>
          </cell>
          <cell r="G144">
            <v>5.3497548177857022</v>
          </cell>
          <cell r="H144">
            <v>2.4164318629064239</v>
          </cell>
          <cell r="I144">
            <v>2.4164318629064239</v>
          </cell>
          <cell r="J144">
            <v>5.84375</v>
          </cell>
        </row>
        <row r="145">
          <cell r="F145">
            <v>8.375</v>
          </cell>
          <cell r="G145">
            <v>5.2920242898519003</v>
          </cell>
          <cell r="H145">
            <v>2.6719606603064947</v>
          </cell>
          <cell r="I145">
            <v>2.6719606603064947</v>
          </cell>
          <cell r="J145">
            <v>5.875</v>
          </cell>
        </row>
        <row r="146">
          <cell r="F146">
            <v>8.0625</v>
          </cell>
          <cell r="G146">
            <v>4.8758683106020921</v>
          </cell>
          <cell r="H146">
            <v>2.6596689453850995</v>
          </cell>
          <cell r="I146">
            <v>2.6596689453850999</v>
          </cell>
          <cell r="J146">
            <v>5.875</v>
          </cell>
        </row>
        <row r="147">
          <cell r="F147">
            <v>7.875</v>
          </cell>
          <cell r="G147">
            <v>4.4037629028498984</v>
          </cell>
          <cell r="H147">
            <v>2.6440963155107453</v>
          </cell>
          <cell r="I147">
            <v>2.6440963155107453</v>
          </cell>
          <cell r="J147">
            <v>5.53125</v>
          </cell>
        </row>
        <row r="148">
          <cell r="F148">
            <v>7.46875</v>
          </cell>
          <cell r="G148">
            <v>4.4547249613430084</v>
          </cell>
          <cell r="H148">
            <v>2.0625913297302505</v>
          </cell>
          <cell r="I148">
            <v>2.0625913297302509</v>
          </cell>
          <cell r="J148">
            <v>5.6875</v>
          </cell>
        </row>
        <row r="149">
          <cell r="F149">
            <v>7.125</v>
          </cell>
          <cell r="G149">
            <v>4.5679408718647112</v>
          </cell>
          <cell r="H149">
            <v>2.1054351445246153</v>
          </cell>
          <cell r="I149">
            <v>2.1054351445246158</v>
          </cell>
          <cell r="J149">
            <v>5.6875</v>
          </cell>
        </row>
        <row r="150">
          <cell r="F150">
            <v>7.125</v>
          </cell>
          <cell r="G150">
            <v>4.3302110859019134</v>
          </cell>
          <cell r="H150">
            <v>2.1893262095961865</v>
          </cell>
          <cell r="I150">
            <v>2.189326209596187</v>
          </cell>
          <cell r="J150">
            <v>5.5</v>
          </cell>
        </row>
        <row r="151">
          <cell r="F151">
            <v>7.125</v>
          </cell>
          <cell r="G151">
            <v>4.0414845288837773</v>
          </cell>
          <cell r="H151">
            <v>2.2565827814896915</v>
          </cell>
          <cell r="I151">
            <v>2.2565827814896919</v>
          </cell>
          <cell r="J151">
            <v>5.375</v>
          </cell>
        </row>
        <row r="152">
          <cell r="F152">
            <v>7.375</v>
          </cell>
          <cell r="G152">
            <v>4.3340332640789958</v>
          </cell>
          <cell r="H152">
            <v>2.3118864355389941</v>
          </cell>
          <cell r="I152">
            <v>2.3118864355389945</v>
          </cell>
          <cell r="J152">
            <v>5.875</v>
          </cell>
        </row>
        <row r="153">
          <cell r="F153">
            <v>7.5</v>
          </cell>
          <cell r="G153">
            <v>4.2770905579423859</v>
          </cell>
          <cell r="H153">
            <v>2.5574185620220518</v>
          </cell>
          <cell r="I153">
            <v>2.5574185620220518</v>
          </cell>
          <cell r="J153">
            <v>5.9375</v>
          </cell>
        </row>
        <row r="154">
          <cell r="F154">
            <v>8.25</v>
          </cell>
          <cell r="G154">
            <v>4.4493155525014467</v>
          </cell>
          <cell r="H154">
            <v>2.5028611848907283</v>
          </cell>
          <cell r="I154">
            <v>2.5028611848907287</v>
          </cell>
          <cell r="J154">
            <v>6</v>
          </cell>
        </row>
        <row r="155">
          <cell r="F155">
            <v>8.375</v>
          </cell>
          <cell r="G155">
            <v>5.4953956686622893</v>
          </cell>
          <cell r="H155">
            <v>2.7525683632493725</v>
          </cell>
          <cell r="I155">
            <v>2.7525683632493729</v>
          </cell>
          <cell r="J155">
            <v>6</v>
          </cell>
        </row>
        <row r="156">
          <cell r="F156">
            <v>8.1875</v>
          </cell>
          <cell r="G156">
            <v>5.6098320070050143</v>
          </cell>
          <cell r="H156">
            <v>2.8260163654724306</v>
          </cell>
          <cell r="I156">
            <v>2.8260163654724311</v>
          </cell>
          <cell r="J156">
            <v>6</v>
          </cell>
        </row>
        <row r="157">
          <cell r="F157">
            <v>8.1875</v>
          </cell>
          <cell r="G157">
            <v>5.1428918983446046</v>
          </cell>
          <cell r="H157">
            <v>2.8586155579726116</v>
          </cell>
          <cell r="I157">
            <v>2.8586155579726116</v>
          </cell>
          <cell r="J157">
            <v>6</v>
          </cell>
        </row>
        <row r="158">
          <cell r="F158">
            <v>8.3125</v>
          </cell>
          <cell r="G158">
            <v>4.6702217882267902</v>
          </cell>
          <cell r="H158">
            <v>2.5504560589854597</v>
          </cell>
          <cell r="I158">
            <v>2.5504560589854601</v>
          </cell>
          <cell r="J158">
            <v>5.84375</v>
          </cell>
        </row>
        <row r="159">
          <cell r="F159">
            <v>8.4375</v>
          </cell>
          <cell r="G159">
            <v>3.8387553251777611</v>
          </cell>
          <cell r="H159">
            <v>2.5479736639857706</v>
          </cell>
          <cell r="I159">
            <v>2.5479736639857711</v>
          </cell>
          <cell r="J159">
            <v>5.6875</v>
          </cell>
        </row>
        <row r="160">
          <cell r="F160">
            <v>8.25</v>
          </cell>
          <cell r="G160">
            <v>3.87038288250247</v>
          </cell>
          <cell r="H160">
            <v>2.2556962529479399</v>
          </cell>
          <cell r="I160">
            <v>2.2556962529479403</v>
          </cell>
          <cell r="J160">
            <v>5.25</v>
          </cell>
        </row>
        <row r="161">
          <cell r="F161">
            <v>8.375</v>
          </cell>
          <cell r="G161">
            <v>3.7343773352563261</v>
          </cell>
          <cell r="H161">
            <v>2.2407035463059071</v>
          </cell>
          <cell r="I161">
            <v>2.2407035463059075</v>
          </cell>
          <cell r="J161">
            <v>5.4375</v>
          </cell>
        </row>
        <row r="162">
          <cell r="F162">
            <v>8.375</v>
          </cell>
          <cell r="G162">
            <v>3.1768234385331358</v>
          </cell>
          <cell r="H162">
            <v>2.2862332292208878</v>
          </cell>
          <cell r="I162">
            <v>2.2862332292208882</v>
          </cell>
          <cell r="J162">
            <v>5.3125</v>
          </cell>
        </row>
        <row r="163">
          <cell r="F163">
            <v>8.375</v>
          </cell>
          <cell r="G163">
            <v>2.8012704979294401</v>
          </cell>
          <cell r="H163">
            <v>2.2867265741225458</v>
          </cell>
          <cell r="I163">
            <v>2.2867265741225458</v>
          </cell>
          <cell r="J163">
            <v>5.625</v>
          </cell>
        </row>
        <row r="164">
          <cell r="F164">
            <v>8.375</v>
          </cell>
          <cell r="G164">
            <v>3.064811618161094</v>
          </cell>
          <cell r="H164">
            <v>2.2745068050967419</v>
          </cell>
          <cell r="I164">
            <v>2.2745068050967419</v>
          </cell>
          <cell r="J164">
            <v>5.125</v>
          </cell>
        </row>
        <row r="165">
          <cell r="F165">
            <v>8.125</v>
          </cell>
          <cell r="G165">
            <v>3.063484521023931</v>
          </cell>
          <cell r="H165">
            <v>2.2699609021044189</v>
          </cell>
          <cell r="I165">
            <v>2.2699609021044189</v>
          </cell>
          <cell r="J165">
            <v>5.0625</v>
          </cell>
        </row>
        <row r="166">
          <cell r="F166">
            <v>8.1875</v>
          </cell>
          <cell r="G166">
            <v>3.6089256527873181</v>
          </cell>
          <cell r="H166">
            <v>2.2833831522016399</v>
          </cell>
          <cell r="I166">
            <v>2.2833831522016403</v>
          </cell>
          <cell r="J166">
            <v>5.125</v>
          </cell>
        </row>
        <row r="167">
          <cell r="F167">
            <v>8.125</v>
          </cell>
          <cell r="G167">
            <v>3.0909181318857035</v>
          </cell>
          <cell r="H167">
            <v>2.1959396173644428</v>
          </cell>
          <cell r="I167">
            <v>2.1959396173644432</v>
          </cell>
          <cell r="J167">
            <v>5.4375</v>
          </cell>
        </row>
        <row r="168">
          <cell r="F168">
            <v>8.09375</v>
          </cell>
          <cell r="G168">
            <v>3.065302407500174</v>
          </cell>
          <cell r="H168">
            <v>1.7648348598575949</v>
          </cell>
          <cell r="I168">
            <v>1.7648348598575951</v>
          </cell>
          <cell r="J168">
            <v>5.5</v>
          </cell>
        </row>
        <row r="169">
          <cell r="F169">
            <v>8.0625</v>
          </cell>
          <cell r="G169">
            <v>3.7406440374401533</v>
          </cell>
          <cell r="H169">
            <v>1.9065093317203059</v>
          </cell>
          <cell r="I169">
            <v>1.9065093317203059</v>
          </cell>
          <cell r="J169">
            <v>5.5</v>
          </cell>
        </row>
        <row r="170">
          <cell r="F170">
            <v>8.3125</v>
          </cell>
          <cell r="G170">
            <v>3.6261375781101965</v>
          </cell>
          <cell r="H170">
            <v>1.7706647757950764</v>
          </cell>
          <cell r="I170">
            <v>1.7706647757950766</v>
          </cell>
          <cell r="J170">
            <v>5.5</v>
          </cell>
        </row>
        <row r="171">
          <cell r="F171">
            <v>8.3125</v>
          </cell>
          <cell r="G171">
            <v>3.9604321751432074</v>
          </cell>
          <cell r="H171">
            <v>1.6595806933098769</v>
          </cell>
          <cell r="I171">
            <v>1.6595806933098769</v>
          </cell>
          <cell r="J171">
            <v>5.4375</v>
          </cell>
        </row>
        <row r="172">
          <cell r="F172">
            <v>8.40625</v>
          </cell>
          <cell r="G172">
            <v>3.503023746448624</v>
          </cell>
          <cell r="H172">
            <v>1.8181706897765029</v>
          </cell>
          <cell r="I172">
            <v>1.8181706897765029</v>
          </cell>
          <cell r="J172">
            <v>5.25</v>
          </cell>
        </row>
        <row r="173">
          <cell r="F173">
            <v>8.40625</v>
          </cell>
          <cell r="G173">
            <v>3.503023746448624</v>
          </cell>
          <cell r="H173">
            <v>1.8181706897765029</v>
          </cell>
          <cell r="I173">
            <v>1.8181706897765029</v>
          </cell>
          <cell r="J173">
            <v>5.25</v>
          </cell>
        </row>
        <row r="174">
          <cell r="F174">
            <v>8.25</v>
          </cell>
          <cell r="G174">
            <v>3.229547182031443</v>
          </cell>
          <cell r="H174">
            <v>1.6904337078600156</v>
          </cell>
          <cell r="I174">
            <v>1.6904337078600156</v>
          </cell>
          <cell r="J174">
            <v>5.1875</v>
          </cell>
        </row>
        <row r="175">
          <cell r="F175">
            <v>8.21875</v>
          </cell>
          <cell r="G175">
            <v>2.9492999869609569</v>
          </cell>
          <cell r="H175">
            <v>1.4976840746673115</v>
          </cell>
          <cell r="I175">
            <v>1.4976840746673115</v>
          </cell>
          <cell r="J175">
            <v>5.125</v>
          </cell>
        </row>
        <row r="176">
          <cell r="F176">
            <v>8.25</v>
          </cell>
          <cell r="G176">
            <v>3.3018173042170926</v>
          </cell>
          <cell r="H176">
            <v>1.5131552331119151</v>
          </cell>
          <cell r="I176">
            <v>1.5131552331119151</v>
          </cell>
          <cell r="J176">
            <v>4.96875</v>
          </cell>
        </row>
        <row r="177">
          <cell r="F177">
            <v>8.3125</v>
          </cell>
          <cell r="G177">
            <v>3.2822679657291811</v>
          </cell>
          <cell r="H177">
            <v>1.6030707920647109</v>
          </cell>
          <cell r="I177">
            <v>1.6030707920647109</v>
          </cell>
          <cell r="J177">
            <v>5.03125</v>
          </cell>
        </row>
        <row r="178">
          <cell r="F178">
            <v>8.5</v>
          </cell>
          <cell r="G178">
            <v>3.2674522310399965</v>
          </cell>
          <cell r="H178">
            <v>1.662892412133159</v>
          </cell>
          <cell r="I178">
            <v>1.662892412133159</v>
          </cell>
          <cell r="J178">
            <v>5.125</v>
          </cell>
        </row>
        <row r="179">
          <cell r="F179">
            <v>8.5</v>
          </cell>
          <cell r="G179">
            <v>3.1545998891114828</v>
          </cell>
          <cell r="H179">
            <v>1.7946949298810504</v>
          </cell>
          <cell r="I179">
            <v>1.7946949298810508</v>
          </cell>
          <cell r="J179">
            <v>5.3</v>
          </cell>
        </row>
        <row r="180">
          <cell r="F180">
            <v>8.7200000000000006</v>
          </cell>
          <cell r="G180">
            <v>3.4566714155116887</v>
          </cell>
          <cell r="H180">
            <v>1.8472428783037369</v>
          </cell>
          <cell r="I180">
            <v>1.8472428783037373</v>
          </cell>
          <cell r="J180">
            <v>5</v>
          </cell>
        </row>
        <row r="181">
          <cell r="F181">
            <v>8.51</v>
          </cell>
          <cell r="G181">
            <v>4.1738358004761666</v>
          </cell>
          <cell r="H181">
            <v>1.7657483306524575</v>
          </cell>
          <cell r="I181">
            <v>1.7657483306524577</v>
          </cell>
          <cell r="J181">
            <v>5</v>
          </cell>
        </row>
        <row r="182">
          <cell r="F182">
            <v>8.4</v>
          </cell>
          <cell r="G182">
            <v>4.2648952610578652</v>
          </cell>
          <cell r="H182">
            <v>2.0310753558113701</v>
          </cell>
          <cell r="I182">
            <v>2.0310753558113701</v>
          </cell>
          <cell r="J182">
            <v>5</v>
          </cell>
        </row>
        <row r="183">
          <cell r="F183">
            <v>8.5</v>
          </cell>
          <cell r="G183">
            <v>4.1604400417473952</v>
          </cell>
          <cell r="H183">
            <v>2.3076400004465127</v>
          </cell>
          <cell r="I183">
            <v>2.3076400004465132</v>
          </cell>
          <cell r="J183">
            <v>5</v>
          </cell>
        </row>
        <row r="184">
          <cell r="F184">
            <v>8.4</v>
          </cell>
          <cell r="G184">
            <v>4.051489621888436</v>
          </cell>
          <cell r="H184">
            <v>2.3092931535073844</v>
          </cell>
          <cell r="I184">
            <v>2.3092931535073844</v>
          </cell>
          <cell r="J184">
            <v>5</v>
          </cell>
        </row>
        <row r="185">
          <cell r="F185">
            <v>8.35</v>
          </cell>
          <cell r="G185">
            <v>4.0545560624198203</v>
          </cell>
          <cell r="H185">
            <v>2.2861988552963197</v>
          </cell>
          <cell r="I185">
            <v>2.2861988552963202</v>
          </cell>
          <cell r="J185">
            <v>5.15</v>
          </cell>
        </row>
        <row r="186">
          <cell r="F186">
            <v>8.5</v>
          </cell>
          <cell r="G186">
            <v>4.1197238357658481</v>
          </cell>
          <cell r="H186">
            <v>2.1193994178584434</v>
          </cell>
          <cell r="I186">
            <v>2.1193994178584439</v>
          </cell>
          <cell r="J186">
            <v>5</v>
          </cell>
        </row>
        <row r="187">
          <cell r="F187">
            <v>8.5</v>
          </cell>
          <cell r="G187">
            <v>4.1184391451692601</v>
          </cell>
          <cell r="H187">
            <v>1.9818291486453321</v>
          </cell>
          <cell r="I187">
            <v>1.9818291486453326</v>
          </cell>
          <cell r="J187">
            <v>4.99</v>
          </cell>
        </row>
        <row r="188">
          <cell r="F188">
            <v>8.4</v>
          </cell>
          <cell r="G188">
            <v>4.1530223319584492</v>
          </cell>
          <cell r="H188">
            <v>1.966325696566376</v>
          </cell>
          <cell r="I188">
            <v>1.9663256965663762</v>
          </cell>
          <cell r="J188">
            <v>5.22</v>
          </cell>
        </row>
        <row r="189">
          <cell r="F189">
            <v>8.0500000000000007</v>
          </cell>
          <cell r="G189">
            <v>4.0705817539141229</v>
          </cell>
          <cell r="H189">
            <v>2.135995475318694</v>
          </cell>
          <cell r="I189">
            <v>2.1359954753186945</v>
          </cell>
          <cell r="J189">
            <v>5.2</v>
          </cell>
        </row>
        <row r="190">
          <cell r="F190">
            <v>7.95</v>
          </cell>
          <cell r="G190">
            <v>4.0775650161222821</v>
          </cell>
          <cell r="H190">
            <v>2.2155825146100159</v>
          </cell>
          <cell r="I190">
            <v>2.2155825146100159</v>
          </cell>
          <cell r="J190">
            <v>5.23</v>
          </cell>
        </row>
        <row r="191">
          <cell r="F191">
            <v>7.95</v>
          </cell>
          <cell r="G191">
            <v>4.1797934781772099</v>
          </cell>
          <cell r="H191">
            <v>2.261236281582272</v>
          </cell>
          <cell r="I191">
            <v>2.2612362815822724</v>
          </cell>
          <cell r="J191">
            <v>5.22</v>
          </cell>
        </row>
        <row r="192">
          <cell r="F192">
            <v>7.93</v>
          </cell>
          <cell r="G192">
            <v>4.1915969194361251</v>
          </cell>
          <cell r="H192">
            <v>2.2435354275092529</v>
          </cell>
          <cell r="I192">
            <v>2.2435354275092534</v>
          </cell>
          <cell r="J192">
            <v>5.51</v>
          </cell>
        </row>
        <row r="193">
          <cell r="F193">
            <v>8.0500000000000007</v>
          </cell>
          <cell r="G193">
            <v>3.9728845347462252</v>
          </cell>
          <cell r="H193">
            <v>2.2311393129462251</v>
          </cell>
          <cell r="I193">
            <v>2.2311393129462256</v>
          </cell>
          <cell r="J193">
            <v>5.77</v>
          </cell>
        </row>
        <row r="194">
          <cell r="F194">
            <v>8</v>
          </cell>
          <cell r="G194">
            <v>4.3342941197279847</v>
          </cell>
          <cell r="H194">
            <v>2.2515229540276613</v>
          </cell>
          <cell r="I194">
            <v>2.2515229540276613</v>
          </cell>
          <cell r="J194">
            <v>5.79</v>
          </cell>
        </row>
        <row r="195">
          <cell r="F195">
            <v>8</v>
          </cell>
          <cell r="G195">
            <v>4.1878373017578472</v>
          </cell>
          <cell r="H195">
            <v>2.0850100664507241</v>
          </cell>
          <cell r="I195">
            <v>2.0850100664507245</v>
          </cell>
          <cell r="J195">
            <v>5.55</v>
          </cell>
        </row>
        <row r="196">
          <cell r="F196">
            <v>7.89</v>
          </cell>
          <cell r="G196">
            <v>3.9900184767917781</v>
          </cell>
          <cell r="H196">
            <v>2.0663534841728746</v>
          </cell>
          <cell r="I196">
            <v>2.066353484172875</v>
          </cell>
          <cell r="J196">
            <v>5.56</v>
          </cell>
        </row>
        <row r="197">
          <cell r="F197">
            <v>7.96</v>
          </cell>
          <cell r="G197">
            <v>3.9286522995330593</v>
          </cell>
          <cell r="H197">
            <v>2.0874148665473995</v>
          </cell>
          <cell r="I197">
            <v>2.0874148665473999</v>
          </cell>
          <cell r="J197">
            <v>5.56</v>
          </cell>
        </row>
        <row r="198">
          <cell r="F198">
            <v>7.88</v>
          </cell>
          <cell r="G198">
            <v>3.9990376155877927</v>
          </cell>
          <cell r="H198">
            <v>2.1371104195793542</v>
          </cell>
          <cell r="I198">
            <v>2.1371104195793547</v>
          </cell>
          <cell r="J198">
            <v>5.6</v>
          </cell>
        </row>
        <row r="199">
          <cell r="F199">
            <v>7.9</v>
          </cell>
          <cell r="G199">
            <v>3.752263900114809</v>
          </cell>
          <cell r="H199">
            <v>2.1173610990757172</v>
          </cell>
          <cell r="I199">
            <v>2.1173610990757177</v>
          </cell>
          <cell r="J199">
            <v>5.6</v>
          </cell>
        </row>
        <row r="200">
          <cell r="F200">
            <v>7.91</v>
          </cell>
          <cell r="G200">
            <v>3.8306737839421889</v>
          </cell>
          <cell r="H200">
            <v>2.0238847910115938</v>
          </cell>
          <cell r="I200">
            <v>2.0238847910115942</v>
          </cell>
          <cell r="J200">
            <v>5.79</v>
          </cell>
        </row>
        <row r="201">
          <cell r="F201">
            <v>7.91</v>
          </cell>
          <cell r="G201">
            <v>3.8018473886509416</v>
          </cell>
          <cell r="H201">
            <v>2.1148808845909128</v>
          </cell>
          <cell r="I201">
            <v>2.1148808845909128</v>
          </cell>
          <cell r="J201">
            <v>5.6</v>
          </cell>
        </row>
        <row r="202">
          <cell r="F202">
            <v>7.92</v>
          </cell>
          <cell r="G202">
            <v>3.7296239070341608</v>
          </cell>
          <cell r="H202">
            <v>2.2122049610743706</v>
          </cell>
          <cell r="I202">
            <v>2.212204961074371</v>
          </cell>
          <cell r="J202">
            <v>5.55</v>
          </cell>
        </row>
        <row r="203">
          <cell r="F203">
            <v>7.87</v>
          </cell>
          <cell r="G203">
            <v>3.8123205977415378</v>
          </cell>
          <cell r="H203">
            <v>2.2182877179304663</v>
          </cell>
          <cell r="I203">
            <v>2.2182877179304663</v>
          </cell>
          <cell r="J203">
            <v>5.6</v>
          </cell>
        </row>
        <row r="204">
          <cell r="F204">
            <v>7.95</v>
          </cell>
          <cell r="G204">
            <v>3.9753241503330283</v>
          </cell>
          <cell r="H204">
            <v>2.9821846312101052</v>
          </cell>
          <cell r="I204">
            <v>2.9821846312101052</v>
          </cell>
          <cell r="J204">
            <v>5.6</v>
          </cell>
        </row>
        <row r="205">
          <cell r="F205">
            <v>8</v>
          </cell>
          <cell r="G205">
            <v>4.1653116441080478</v>
          </cell>
          <cell r="H205">
            <v>2.7684888341283393</v>
          </cell>
          <cell r="I205">
            <v>2.7684888341283398</v>
          </cell>
          <cell r="J205">
            <v>5.5</v>
          </cell>
        </row>
        <row r="206">
          <cell r="F206">
            <v>8.0500000000000007</v>
          </cell>
          <cell r="G206">
            <v>4.2982278958111211</v>
          </cell>
          <cell r="H206">
            <v>2.8171155919609494</v>
          </cell>
          <cell r="I206">
            <v>2.8171155919609503</v>
          </cell>
          <cell r="J206">
            <v>5.47</v>
          </cell>
        </row>
        <row r="207">
          <cell r="F207">
            <v>8.19</v>
          </cell>
          <cell r="G207">
            <v>4.2797933631535612</v>
          </cell>
          <cell r="H207">
            <v>3.3327043376110903</v>
          </cell>
          <cell r="I207">
            <v>3.3327043376110908</v>
          </cell>
          <cell r="J207">
            <v>5.5</v>
          </cell>
        </row>
        <row r="208">
          <cell r="F208">
            <v>8.2799999999999994</v>
          </cell>
          <cell r="G208">
            <v>4.27721649720469</v>
          </cell>
          <cell r="H208">
            <v>3.4151416541838926</v>
          </cell>
          <cell r="I208">
            <v>3.4151416541838935</v>
          </cell>
          <cell r="J208">
            <v>5.5</v>
          </cell>
        </row>
        <row r="209">
          <cell r="F209">
            <v>8.4499999999999993</v>
          </cell>
          <cell r="G209">
            <v>4.2191170599222865</v>
          </cell>
          <cell r="H209">
            <v>3.2574388945915147</v>
          </cell>
          <cell r="I209">
            <v>3.2574388945915151</v>
          </cell>
          <cell r="J209">
            <v>5.51</v>
          </cell>
        </row>
        <row r="210">
          <cell r="F210">
            <v>8.5500000000000007</v>
          </cell>
          <cell r="G210">
            <v>4.0590760406882085</v>
          </cell>
          <cell r="H210">
            <v>3.1185347979273734</v>
          </cell>
          <cell r="I210">
            <v>3.118534797927373</v>
          </cell>
          <cell r="J210">
            <v>5.75</v>
          </cell>
        </row>
        <row r="211">
          <cell r="F211">
            <v>8.5500000000000007</v>
          </cell>
          <cell r="G211">
            <v>4.0376975529376908</v>
          </cell>
          <cell r="H211">
            <v>3.1390453075893165</v>
          </cell>
          <cell r="I211">
            <v>3.1390453075893165</v>
          </cell>
          <cell r="J211">
            <v>6</v>
          </cell>
        </row>
        <row r="212">
          <cell r="F212">
            <v>8.74</v>
          </cell>
          <cell r="G212">
            <v>3.9896057425156592</v>
          </cell>
          <cell r="H212">
            <v>3.1677562318328576</v>
          </cell>
          <cell r="I212">
            <v>3.1677562318328576</v>
          </cell>
          <cell r="J212">
            <v>6.59</v>
          </cell>
        </row>
        <row r="213">
          <cell r="F213">
            <v>8.6</v>
          </cell>
          <cell r="G213">
            <v>3.8887759299719744</v>
          </cell>
          <cell r="H213">
            <v>3.0861905659630557</v>
          </cell>
          <cell r="I213">
            <v>3.0861905659630562</v>
          </cell>
          <cell r="J213">
            <v>6.68</v>
          </cell>
        </row>
        <row r="214">
          <cell r="F214">
            <v>8.19</v>
          </cell>
          <cell r="G214">
            <v>3.8245097313026095</v>
          </cell>
          <cell r="H214">
            <v>2.1664458289082846</v>
          </cell>
          <cell r="I214">
            <v>2.1664458289082851</v>
          </cell>
          <cell r="J214">
            <v>6.3</v>
          </cell>
        </row>
        <row r="215">
          <cell r="F215">
            <v>8.14</v>
          </cell>
          <cell r="G215">
            <v>3.6158082572534083</v>
          </cell>
          <cell r="H215">
            <v>2.4250599066710681</v>
          </cell>
          <cell r="I215">
            <v>2.4250599066710685</v>
          </cell>
          <cell r="J215">
            <v>6.34</v>
          </cell>
        </row>
        <row r="216">
          <cell r="F216">
            <v>7.95</v>
          </cell>
          <cell r="G216">
            <v>3.0479830801003791</v>
          </cell>
          <cell r="H216">
            <v>2.5673450476294928</v>
          </cell>
          <cell r="I216">
            <v>2.5673450476294932</v>
          </cell>
          <cell r="J216">
            <v>6.33</v>
          </cell>
        </row>
        <row r="217">
          <cell r="F217">
            <v>8.0500000000000007</v>
          </cell>
          <cell r="G217">
            <v>3.4743524796174081</v>
          </cell>
          <cell r="H217">
            <v>2.6317208365078897</v>
          </cell>
          <cell r="I217">
            <v>2.6317208365078901</v>
          </cell>
          <cell r="J217">
            <v>6.5</v>
          </cell>
        </row>
        <row r="218">
          <cell r="F218">
            <v>8</v>
          </cell>
          <cell r="G218">
            <v>3.6726135797846116</v>
          </cell>
          <cell r="H218">
            <v>2.9619019274875242</v>
          </cell>
          <cell r="I218">
            <v>2.9619019274875242</v>
          </cell>
          <cell r="J218">
            <v>6.45</v>
          </cell>
        </row>
        <row r="219">
          <cell r="F219">
            <v>7.85</v>
          </cell>
          <cell r="G219">
            <v>3.2625215690985954</v>
          </cell>
          <cell r="H219">
            <v>3.230221877233689</v>
          </cell>
          <cell r="I219">
            <v>3.2302218772336895</v>
          </cell>
          <cell r="J219">
            <v>6.35</v>
          </cell>
        </row>
        <row r="220">
          <cell r="F220">
            <v>7.83</v>
          </cell>
          <cell r="G220">
            <v>3.2736269582456576</v>
          </cell>
          <cell r="H220">
            <v>3.1185198650354149</v>
          </cell>
          <cell r="I220">
            <v>3.1185198650354153</v>
          </cell>
          <cell r="J220">
            <v>6.73</v>
          </cell>
        </row>
        <row r="221">
          <cell r="F221">
            <v>7.85</v>
          </cell>
          <cell r="G221">
            <v>3.552050911566186</v>
          </cell>
          <cell r="H221">
            <v>3.1321062277455027</v>
          </cell>
          <cell r="I221">
            <v>3.1321062277455036</v>
          </cell>
          <cell r="J221">
            <v>6.63</v>
          </cell>
        </row>
        <row r="222">
          <cell r="F222">
            <v>7.9</v>
          </cell>
          <cell r="G222">
            <v>3.1328249184432826</v>
          </cell>
          <cell r="H222">
            <v>3.2172486158727107</v>
          </cell>
          <cell r="I222">
            <v>3.2172486158727112</v>
          </cell>
          <cell r="J222">
            <v>6.6</v>
          </cell>
        </row>
        <row r="223">
          <cell r="F223">
            <v>8</v>
          </cell>
          <cell r="G223">
            <v>3.1021089136416142</v>
          </cell>
          <cell r="H223">
            <v>2.8879027685488192</v>
          </cell>
          <cell r="I223">
            <v>2.8879027685488192</v>
          </cell>
          <cell r="J223">
            <v>6.67</v>
          </cell>
        </row>
        <row r="224">
          <cell r="F224">
            <v>8</v>
          </cell>
          <cell r="G224">
            <v>3.0900129103568683</v>
          </cell>
          <cell r="H224">
            <v>2.575803306223222</v>
          </cell>
          <cell r="I224">
            <v>2.575803306223222</v>
          </cell>
          <cell r="J224">
            <v>6.7</v>
          </cell>
        </row>
        <row r="225">
          <cell r="F225">
            <v>7.79</v>
          </cell>
          <cell r="G225">
            <v>2.9354501459142415</v>
          </cell>
          <cell r="H225">
            <v>2.575986947495172</v>
          </cell>
          <cell r="I225">
            <v>2.575986947495172</v>
          </cell>
          <cell r="J225">
            <v>6.47</v>
          </cell>
        </row>
        <row r="226">
          <cell r="F226">
            <v>8</v>
          </cell>
          <cell r="G226">
            <v>3.1882017206076543</v>
          </cell>
          <cell r="H226">
            <v>2.679636942092269</v>
          </cell>
          <cell r="I226">
            <v>2.679636942092269</v>
          </cell>
          <cell r="J226">
            <v>6.31</v>
          </cell>
        </row>
        <row r="227">
          <cell r="F227">
            <v>7.6</v>
          </cell>
          <cell r="G227">
            <v>3.0076506316145335</v>
          </cell>
          <cell r="H227">
            <v>2.2986457276839594</v>
          </cell>
          <cell r="I227">
            <v>2.2986457276839598</v>
          </cell>
          <cell r="J227">
            <v>6.07</v>
          </cell>
        </row>
        <row r="228">
          <cell r="F228">
            <v>7.65</v>
          </cell>
          <cell r="G228">
            <v>2.8344279591404566</v>
          </cell>
          <cell r="H228">
            <v>2.041799355368878</v>
          </cell>
          <cell r="I228">
            <v>2.041799355368878</v>
          </cell>
          <cell r="J228">
            <v>6.15</v>
          </cell>
        </row>
        <row r="229">
          <cell r="F229">
            <v>7.55</v>
          </cell>
          <cell r="G229">
            <v>2.4083559878813716</v>
          </cell>
          <cell r="H229">
            <v>1.9104754924314489</v>
          </cell>
          <cell r="I229">
            <v>1.9104754924314491</v>
          </cell>
          <cell r="J229">
            <v>6.15</v>
          </cell>
        </row>
        <row r="230">
          <cell r="F230">
            <v>7.6</v>
          </cell>
          <cell r="G230">
            <v>2.3683366676231676</v>
          </cell>
          <cell r="H230">
            <v>1.6709943124066229</v>
          </cell>
          <cell r="I230">
            <v>1.6709943124066233</v>
          </cell>
          <cell r="J230">
            <v>6</v>
          </cell>
        </row>
        <row r="231">
          <cell r="F231">
            <v>7.52</v>
          </cell>
          <cell r="G231">
            <v>2.1184338409859582</v>
          </cell>
          <cell r="H231">
            <v>1.631437786352919</v>
          </cell>
          <cell r="I231">
            <v>1.631437786352919</v>
          </cell>
          <cell r="J231">
            <v>6.28</v>
          </cell>
        </row>
        <row r="232">
          <cell r="F232">
            <v>7.64</v>
          </cell>
          <cell r="G232">
            <v>2.0749424411316233</v>
          </cell>
          <cell r="H232">
            <v>1.928185050259924</v>
          </cell>
          <cell r="I232">
            <v>1.928185050259924</v>
          </cell>
          <cell r="J232">
            <v>6.15</v>
          </cell>
        </row>
        <row r="233">
          <cell r="F233">
            <v>7.5</v>
          </cell>
          <cell r="G233">
            <v>2.9008108737788851</v>
          </cell>
          <cell r="H233">
            <v>1.7109495437622129</v>
          </cell>
          <cell r="I233">
            <v>1.7109495437622133</v>
          </cell>
          <cell r="J233">
            <v>6.2</v>
          </cell>
        </row>
        <row r="234">
          <cell r="F234">
            <v>7.53</v>
          </cell>
          <cell r="G234">
            <v>3.1014971501611792</v>
          </cell>
          <cell r="H234">
            <v>1.6322815550306968</v>
          </cell>
          <cell r="I234">
            <v>1.6322815550306966E-6</v>
          </cell>
          <cell r="J234">
            <v>6.26</v>
          </cell>
        </row>
        <row r="235">
          <cell r="F235">
            <v>6.66</v>
          </cell>
          <cell r="G235">
            <v>3.1110595784602673</v>
          </cell>
          <cell r="H235">
            <v>1.6427224051843146</v>
          </cell>
          <cell r="I235">
            <v>1.6427224051843146E-6</v>
          </cell>
          <cell r="J235">
            <v>6.16</v>
          </cell>
        </row>
        <row r="236">
          <cell r="F236">
            <v>6.55</v>
          </cell>
          <cell r="G236">
            <v>3.1150347075357376</v>
          </cell>
          <cell r="H236">
            <v>1.6435454094753994</v>
          </cell>
          <cell r="I236">
            <v>1.6435454094753997E-6</v>
          </cell>
          <cell r="J236">
            <v>6.25</v>
          </cell>
        </row>
        <row r="237">
          <cell r="F237">
            <v>6.75</v>
          </cell>
          <cell r="G237">
            <v>3.0889599221573838</v>
          </cell>
          <cell r="H237">
            <v>1.5935661880426313</v>
          </cell>
          <cell r="I237">
            <v>1.5935661880426314E-6</v>
          </cell>
          <cell r="J237">
            <v>6</v>
          </cell>
        </row>
        <row r="238">
          <cell r="F238">
            <v>6.95</v>
          </cell>
          <cell r="G238">
            <v>3.0859413666065429</v>
          </cell>
          <cell r="H238">
            <v>1.588937079581866</v>
          </cell>
          <cell r="I238">
            <v>1.5889370795818664E-6</v>
          </cell>
          <cell r="J238">
            <v>5.97</v>
          </cell>
        </row>
        <row r="239">
          <cell r="F239">
            <v>6.95</v>
          </cell>
          <cell r="G239">
            <v>3.0880348190494771</v>
          </cell>
          <cell r="H239">
            <v>1.5905997965438661</v>
          </cell>
          <cell r="I239">
            <v>1.5905997965438663E-6</v>
          </cell>
          <cell r="J239">
            <v>6.1</v>
          </cell>
        </row>
        <row r="240">
          <cell r="F240">
            <v>6.9</v>
          </cell>
          <cell r="G240">
            <v>3.0832289614502941</v>
          </cell>
          <cell r="H240">
            <v>1.5803050026171341</v>
          </cell>
          <cell r="I240">
            <v>1.5803050026171345E-6</v>
          </cell>
          <cell r="J240">
            <v>5.88</v>
          </cell>
        </row>
        <row r="241">
          <cell r="F241">
            <v>6.85</v>
          </cell>
          <cell r="G241">
            <v>3.0829069983370734</v>
          </cell>
          <cell r="H241">
            <v>1.5780025440952885</v>
          </cell>
          <cell r="I241">
            <v>1.5780025440952888E-6</v>
          </cell>
          <cell r="J241">
            <v>6</v>
          </cell>
        </row>
        <row r="242">
          <cell r="F242">
            <v>6.75</v>
          </cell>
          <cell r="G242">
            <v>3.07279178790222</v>
          </cell>
          <cell r="H242">
            <v>1.5640213357105264</v>
          </cell>
          <cell r="I242">
            <v>1.5640213357105264E-6</v>
          </cell>
          <cell r="J242">
            <v>5.7</v>
          </cell>
        </row>
        <row r="243">
          <cell r="F243">
            <v>6.86</v>
          </cell>
          <cell r="G243">
            <v>3.0736632741591263</v>
          </cell>
          <cell r="H243">
            <v>1.5633937457947304</v>
          </cell>
          <cell r="I243">
            <v>1.5633937457947308E-6</v>
          </cell>
          <cell r="J243">
            <v>5.78</v>
          </cell>
        </row>
        <row r="244">
          <cell r="F244">
            <v>6.74</v>
          </cell>
          <cell r="G244">
            <v>3.0721891732144258</v>
          </cell>
          <cell r="H244">
            <v>1.5600448487567546</v>
          </cell>
          <cell r="I244">
            <v>1.5600448487567548E-6</v>
          </cell>
          <cell r="J244">
            <v>6</v>
          </cell>
        </row>
        <row r="245">
          <cell r="F245">
            <v>6.68</v>
          </cell>
          <cell r="G245">
            <v>3.0701108212403869</v>
          </cell>
          <cell r="H245">
            <v>1.5527191162392606</v>
          </cell>
          <cell r="I245">
            <v>1.5527191162392608E-6</v>
          </cell>
          <cell r="J245">
            <v>6.03</v>
          </cell>
        </row>
        <row r="246">
          <cell r="F246">
            <v>6.55</v>
          </cell>
          <cell r="G246">
            <v>3.0678581103092442</v>
          </cell>
          <cell r="H246">
            <v>1.5484803611253541</v>
          </cell>
          <cell r="I246">
            <v>1.5484803611253546E-6</v>
          </cell>
          <cell r="J246">
            <v>6.02</v>
          </cell>
        </row>
        <row r="247">
          <cell r="F247">
            <v>6.6</v>
          </cell>
          <cell r="G247">
            <v>3.0710130332388568</v>
          </cell>
          <cell r="H247">
            <v>1.549923323615658</v>
          </cell>
          <cell r="I247">
            <v>1.549923323615658E-6</v>
          </cell>
          <cell r="J247">
            <v>6.13</v>
          </cell>
        </row>
        <row r="248">
          <cell r="F248">
            <v>6.55</v>
          </cell>
          <cell r="G248">
            <v>3.0671004371241994</v>
          </cell>
          <cell r="H248">
            <v>1.5426816155272989</v>
          </cell>
          <cell r="I248">
            <v>1.5426816155272987E-6</v>
          </cell>
          <cell r="J248">
            <v>6.17</v>
          </cell>
        </row>
        <row r="249">
          <cell r="F249">
            <v>7</v>
          </cell>
          <cell r="G249">
            <v>3.0613665213717365</v>
          </cell>
          <cell r="H249">
            <v>1.5347437858430921</v>
          </cell>
          <cell r="I249">
            <v>1.5347437858430923E-6</v>
          </cell>
          <cell r="J249">
            <v>6.25</v>
          </cell>
        </row>
        <row r="250">
          <cell r="F250">
            <v>6.95</v>
          </cell>
          <cell r="G250">
            <v>3.0565881586770858</v>
          </cell>
          <cell r="H250">
            <v>1.5246530109044563</v>
          </cell>
          <cell r="I250">
            <v>1.5246530109044565E-6</v>
          </cell>
          <cell r="J250">
            <v>6.4</v>
          </cell>
        </row>
        <row r="251">
          <cell r="F251">
            <v>7</v>
          </cell>
          <cell r="G251">
            <v>3.050867855073097</v>
          </cell>
          <cell r="H251">
            <v>1.5162531748303905</v>
          </cell>
          <cell r="I251">
            <v>1.5162531748303906E-6</v>
          </cell>
          <cell r="J251">
            <v>6.35</v>
          </cell>
        </row>
        <row r="252">
          <cell r="F252">
            <v>6.81</v>
          </cell>
          <cell r="G252">
            <v>3.0544819445164562</v>
          </cell>
          <cell r="H252">
            <v>1.5189852618810753</v>
          </cell>
          <cell r="I252">
            <v>1.5189852618810758E-6</v>
          </cell>
          <cell r="J252">
            <v>6.5</v>
          </cell>
        </row>
        <row r="253">
          <cell r="F253">
            <v>6.95</v>
          </cell>
          <cell r="G253">
            <v>3.0595263648027902</v>
          </cell>
          <cell r="H253">
            <v>1.5222644744289937</v>
          </cell>
          <cell r="I253">
            <v>1.5222644744289939E-6</v>
          </cell>
          <cell r="J253">
            <v>6.6</v>
          </cell>
        </row>
        <row r="254">
          <cell r="F254">
            <v>6.99</v>
          </cell>
          <cell r="G254">
            <v>3.0595263648027902</v>
          </cell>
          <cell r="H254">
            <v>1.5222644744289937</v>
          </cell>
          <cell r="I254">
            <v>1.5222644744289939E-6</v>
          </cell>
          <cell r="J254">
            <v>6.7</v>
          </cell>
        </row>
        <row r="255">
          <cell r="F255">
            <v>6.75</v>
          </cell>
          <cell r="G255">
            <v>3.0570245287802704</v>
          </cell>
          <cell r="H255">
            <v>1.5120477570973199</v>
          </cell>
          <cell r="I255">
            <v>1.5120477570973201E-6</v>
          </cell>
          <cell r="J255">
            <v>6.56</v>
          </cell>
        </row>
        <row r="256">
          <cell r="F256">
            <v>6.75</v>
          </cell>
          <cell r="G256">
            <v>3.0563894543813004</v>
          </cell>
          <cell r="H256">
            <v>1.5102209791336216</v>
          </cell>
          <cell r="I256">
            <v>1.5102209791336217E-6</v>
          </cell>
          <cell r="J256">
            <v>6.25</v>
          </cell>
        </row>
        <row r="257">
          <cell r="F257">
            <v>6.55</v>
          </cell>
          <cell r="G257">
            <v>3.0463289254680497</v>
          </cell>
          <cell r="H257">
            <v>1.4967194924062968</v>
          </cell>
          <cell r="I257">
            <v>1.4967194924062969E-6</v>
          </cell>
          <cell r="J257">
            <v>6.08</v>
          </cell>
        </row>
        <row r="258">
          <cell r="F258">
            <v>6.65</v>
          </cell>
          <cell r="G258">
            <v>3.0462697212114112</v>
          </cell>
          <cell r="H258">
            <v>1.493953815448323</v>
          </cell>
          <cell r="I258">
            <v>1.4939538154483232E-6</v>
          </cell>
          <cell r="J258">
            <v>6.07</v>
          </cell>
        </row>
        <row r="259">
          <cell r="F259">
            <v>6.68</v>
          </cell>
          <cell r="G259">
            <v>3.0433176733828144</v>
          </cell>
          <cell r="H259">
            <v>1.4895445894109463</v>
          </cell>
          <cell r="I259">
            <v>1.4895445894109465E-6</v>
          </cell>
          <cell r="J259">
            <v>6.07</v>
          </cell>
        </row>
        <row r="260">
          <cell r="F260">
            <v>6.11</v>
          </cell>
          <cell r="G260">
            <v>3.0378606854533658</v>
          </cell>
          <cell r="H260">
            <v>1.4771852339529778</v>
          </cell>
          <cell r="I260">
            <v>1.4771852339529783E-6</v>
          </cell>
          <cell r="J260">
            <v>6.05</v>
          </cell>
        </row>
        <row r="261">
          <cell r="F261">
            <v>6</v>
          </cell>
          <cell r="G261">
            <v>3.0406783829587685</v>
          </cell>
          <cell r="H261">
            <v>1.4811054632353793</v>
          </cell>
          <cell r="I261">
            <v>1.4811054632353794E-6</v>
          </cell>
          <cell r="J261">
            <v>5.96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139">
          <cell r="A139">
            <v>36935</v>
          </cell>
          <cell r="B139">
            <v>1250000</v>
          </cell>
          <cell r="C139">
            <v>4375178.6900000004</v>
          </cell>
          <cell r="D139">
            <v>1247943.5</v>
          </cell>
          <cell r="H139">
            <v>1663000</v>
          </cell>
          <cell r="I139">
            <v>0</v>
          </cell>
          <cell r="K139">
            <v>2.8312206268310547E-7</v>
          </cell>
          <cell r="L139">
            <v>0</v>
          </cell>
          <cell r="M139">
            <v>137317.57</v>
          </cell>
          <cell r="N139">
            <v>0</v>
          </cell>
          <cell r="O139">
            <v>1000000</v>
          </cell>
          <cell r="P139">
            <v>0</v>
          </cell>
          <cell r="Q139">
            <v>23513434.5</v>
          </cell>
          <cell r="R139">
            <v>7121810</v>
          </cell>
          <cell r="S139">
            <v>5644007</v>
          </cell>
          <cell r="T139">
            <v>20999559.859999999</v>
          </cell>
          <cell r="U139">
            <v>2560525</v>
          </cell>
          <cell r="W139">
            <v>2013591.6599838899</v>
          </cell>
          <cell r="X139">
            <v>1374750</v>
          </cell>
          <cell r="Y139">
            <v>1803840</v>
          </cell>
          <cell r="Z139">
            <v>2300803</v>
          </cell>
          <cell r="AA139">
            <v>8551988.3399999999</v>
          </cell>
          <cell r="AB139">
            <v>2343750</v>
          </cell>
          <cell r="AC139">
            <v>16316247</v>
          </cell>
          <cell r="AD139">
            <v>1050000</v>
          </cell>
          <cell r="AE139">
            <v>80202486.480000004</v>
          </cell>
          <cell r="AF139">
            <v>1360000</v>
          </cell>
          <cell r="AG139">
            <v>30637565.036477998</v>
          </cell>
          <cell r="AH139">
            <v>2809191.2413906981</v>
          </cell>
        </row>
        <row r="140">
          <cell r="A140">
            <v>36936</v>
          </cell>
          <cell r="B140">
            <v>1250000</v>
          </cell>
          <cell r="C140">
            <v>4375178.6900000004</v>
          </cell>
          <cell r="D140">
            <v>1247943.5</v>
          </cell>
          <cell r="H140">
            <v>1663000</v>
          </cell>
          <cell r="I140">
            <v>0</v>
          </cell>
          <cell r="K140">
            <v>2.8312206268310547E-7</v>
          </cell>
          <cell r="L140">
            <v>0</v>
          </cell>
          <cell r="M140">
            <v>137317.57</v>
          </cell>
          <cell r="N140">
            <v>0</v>
          </cell>
          <cell r="O140">
            <v>1000000</v>
          </cell>
          <cell r="P140">
            <v>0</v>
          </cell>
          <cell r="Q140">
            <v>23513434.5</v>
          </cell>
          <cell r="R140">
            <v>7121810</v>
          </cell>
          <cell r="S140">
            <v>5644007</v>
          </cell>
          <cell r="T140">
            <v>20999559.859999999</v>
          </cell>
          <cell r="U140">
            <v>2560525</v>
          </cell>
          <cell r="W140">
            <v>2013591.6599838899</v>
          </cell>
          <cell r="X140">
            <v>1374750</v>
          </cell>
          <cell r="Y140">
            <v>1803840</v>
          </cell>
          <cell r="Z140">
            <v>2300803</v>
          </cell>
          <cell r="AA140">
            <v>8551988.3399999999</v>
          </cell>
          <cell r="AB140">
            <v>2343750</v>
          </cell>
          <cell r="AC140">
            <v>16316247</v>
          </cell>
          <cell r="AD140">
            <v>1050000</v>
          </cell>
          <cell r="AE140">
            <v>80202486.480000004</v>
          </cell>
          <cell r="AF140">
            <v>1360000</v>
          </cell>
          <cell r="AG140">
            <v>30637565.036477998</v>
          </cell>
          <cell r="AH140">
            <v>2821757.5063459473</v>
          </cell>
        </row>
        <row r="141">
          <cell r="A141">
            <v>36937</v>
          </cell>
          <cell r="B141">
            <v>1250000</v>
          </cell>
          <cell r="C141">
            <v>4375178.6900000004</v>
          </cell>
          <cell r="D141">
            <v>1247943.5</v>
          </cell>
          <cell r="H141">
            <v>1663000</v>
          </cell>
          <cell r="I141">
            <v>0</v>
          </cell>
          <cell r="K141">
            <v>2.8312206268310547E-7</v>
          </cell>
          <cell r="L141">
            <v>0</v>
          </cell>
          <cell r="M141">
            <v>137317.57</v>
          </cell>
          <cell r="N141">
            <v>0</v>
          </cell>
          <cell r="O141">
            <v>1000000</v>
          </cell>
          <cell r="P141">
            <v>0</v>
          </cell>
          <cell r="Q141">
            <v>23513434.5</v>
          </cell>
          <cell r="R141">
            <v>7121810</v>
          </cell>
          <cell r="S141">
            <v>5644007</v>
          </cell>
          <cell r="T141">
            <v>20999559.859999999</v>
          </cell>
          <cell r="U141">
            <v>2560525</v>
          </cell>
          <cell r="W141">
            <v>2013591.6599838899</v>
          </cell>
          <cell r="X141">
            <v>1374750</v>
          </cell>
          <cell r="Y141">
            <v>1803840</v>
          </cell>
          <cell r="Z141">
            <v>2300803</v>
          </cell>
          <cell r="AA141">
            <v>8551988.3399999999</v>
          </cell>
          <cell r="AB141">
            <v>2343750</v>
          </cell>
          <cell r="AC141">
            <v>16316247</v>
          </cell>
          <cell r="AD141">
            <v>1050000</v>
          </cell>
          <cell r="AE141">
            <v>80202486.480000004</v>
          </cell>
          <cell r="AF141">
            <v>1360000</v>
          </cell>
          <cell r="AG141">
            <v>30637565.036477998</v>
          </cell>
          <cell r="AH141">
            <v>2820522.301763081</v>
          </cell>
        </row>
        <row r="142">
          <cell r="A142">
            <v>36938</v>
          </cell>
          <cell r="B142">
            <v>1250000</v>
          </cell>
          <cell r="C142">
            <v>4375178.6900000004</v>
          </cell>
          <cell r="D142">
            <v>1247943.5</v>
          </cell>
          <cell r="H142">
            <v>1663000</v>
          </cell>
          <cell r="I142">
            <v>0</v>
          </cell>
          <cell r="K142">
            <v>2.8312206268310547E-7</v>
          </cell>
          <cell r="L142">
            <v>0</v>
          </cell>
          <cell r="M142">
            <v>137317.57</v>
          </cell>
          <cell r="N142">
            <v>0</v>
          </cell>
          <cell r="O142">
            <v>1000000</v>
          </cell>
          <cell r="P142">
            <v>0</v>
          </cell>
          <cell r="Q142">
            <v>23513434.5</v>
          </cell>
          <cell r="R142">
            <v>7121810</v>
          </cell>
          <cell r="S142">
            <v>5644007</v>
          </cell>
          <cell r="T142">
            <v>20999559.859999999</v>
          </cell>
          <cell r="U142">
            <v>2560525</v>
          </cell>
          <cell r="W142">
            <v>2013591.6599838899</v>
          </cell>
          <cell r="X142">
            <v>1374750</v>
          </cell>
          <cell r="Y142">
            <v>1803840</v>
          </cell>
          <cell r="Z142">
            <v>2300803</v>
          </cell>
          <cell r="AA142">
            <v>8551988.3399999999</v>
          </cell>
          <cell r="AB142">
            <v>2343750</v>
          </cell>
          <cell r="AC142">
            <v>16316247</v>
          </cell>
          <cell r="AD142">
            <v>1050000</v>
          </cell>
          <cell r="AE142">
            <v>80202486.480000004</v>
          </cell>
          <cell r="AF142">
            <v>1360000</v>
          </cell>
          <cell r="AG142">
            <v>30637565.036477998</v>
          </cell>
          <cell r="AH142">
            <v>2813317.4556789314</v>
          </cell>
        </row>
        <row r="143">
          <cell r="A143">
            <v>36942</v>
          </cell>
          <cell r="B143">
            <v>1250000</v>
          </cell>
          <cell r="C143">
            <v>4375178.6900000004</v>
          </cell>
          <cell r="D143">
            <v>1247943.5</v>
          </cell>
          <cell r="H143">
            <v>1663000</v>
          </cell>
          <cell r="I143">
            <v>0</v>
          </cell>
          <cell r="K143">
            <v>2.8312206268310547E-7</v>
          </cell>
          <cell r="L143">
            <v>0</v>
          </cell>
          <cell r="M143">
            <v>137317.57</v>
          </cell>
          <cell r="N143">
            <v>0</v>
          </cell>
          <cell r="O143">
            <v>1000000</v>
          </cell>
          <cell r="P143">
            <v>0</v>
          </cell>
          <cell r="Q143">
            <v>23513434.5</v>
          </cell>
          <cell r="R143">
            <v>7121810</v>
          </cell>
          <cell r="S143">
            <v>5644007</v>
          </cell>
          <cell r="T143">
            <v>20999559.859999999</v>
          </cell>
          <cell r="U143">
            <v>2560525</v>
          </cell>
          <cell r="W143">
            <v>2013591.6599838899</v>
          </cell>
          <cell r="X143">
            <v>1374750</v>
          </cell>
          <cell r="Y143">
            <v>1803840</v>
          </cell>
          <cell r="Z143">
            <v>2300803</v>
          </cell>
          <cell r="AA143">
            <v>8551988.3399999999</v>
          </cell>
          <cell r="AB143">
            <v>2343750</v>
          </cell>
          <cell r="AC143">
            <v>16316247</v>
          </cell>
          <cell r="AD143">
            <v>1050000</v>
          </cell>
          <cell r="AE143">
            <v>80202486.480000004</v>
          </cell>
          <cell r="AF143">
            <v>1360000</v>
          </cell>
          <cell r="AG143">
            <v>30637565.036477998</v>
          </cell>
          <cell r="AH143">
            <v>2808953.4217410986</v>
          </cell>
        </row>
        <row r="144">
          <cell r="A144">
            <v>36943</v>
          </cell>
          <cell r="B144">
            <v>1250000</v>
          </cell>
          <cell r="C144">
            <v>4375178.6900000004</v>
          </cell>
          <cell r="D144">
            <v>1247943.5</v>
          </cell>
          <cell r="H144">
            <v>1663000</v>
          </cell>
          <cell r="I144">
            <v>0</v>
          </cell>
          <cell r="K144">
            <v>2.8312206268310547E-7</v>
          </cell>
          <cell r="L144">
            <v>0</v>
          </cell>
          <cell r="M144">
            <v>137317.57</v>
          </cell>
          <cell r="N144">
            <v>0</v>
          </cell>
          <cell r="O144">
            <v>1000000</v>
          </cell>
          <cell r="P144">
            <v>0</v>
          </cell>
          <cell r="Q144">
            <v>23513434.5</v>
          </cell>
          <cell r="R144">
            <v>7121810</v>
          </cell>
          <cell r="S144">
            <v>5644007</v>
          </cell>
          <cell r="T144">
            <v>20999559.859999999</v>
          </cell>
          <cell r="U144">
            <v>2560525</v>
          </cell>
          <cell r="W144">
            <v>2013591.6599838899</v>
          </cell>
          <cell r="X144">
            <v>1374750</v>
          </cell>
          <cell r="Y144">
            <v>1803840</v>
          </cell>
          <cell r="Z144">
            <v>2300803</v>
          </cell>
          <cell r="AA144">
            <v>8551988.3399999999</v>
          </cell>
          <cell r="AB144">
            <v>2343750</v>
          </cell>
          <cell r="AC144">
            <v>16316247</v>
          </cell>
          <cell r="AD144">
            <v>1050000</v>
          </cell>
          <cell r="AE144">
            <v>80202486.479999989</v>
          </cell>
          <cell r="AF144">
            <v>1360000</v>
          </cell>
          <cell r="AG144">
            <v>30637565.036477998</v>
          </cell>
          <cell r="AH144">
            <v>2797657.0368346344</v>
          </cell>
        </row>
        <row r="145">
          <cell r="A145">
            <v>36944</v>
          </cell>
          <cell r="B145">
            <v>1250000</v>
          </cell>
          <cell r="C145">
            <v>4375178.6900000004</v>
          </cell>
          <cell r="D145">
            <v>1247943.5</v>
          </cell>
          <cell r="H145">
            <v>1663000</v>
          </cell>
          <cell r="I145">
            <v>0</v>
          </cell>
          <cell r="K145">
            <v>2.8312206268310547E-7</v>
          </cell>
          <cell r="L145">
            <v>0</v>
          </cell>
          <cell r="M145">
            <v>137317.57</v>
          </cell>
          <cell r="N145">
            <v>0</v>
          </cell>
          <cell r="O145">
            <v>1000000</v>
          </cell>
          <cell r="P145">
            <v>0</v>
          </cell>
          <cell r="Q145">
            <v>23513434.5</v>
          </cell>
          <cell r="R145">
            <v>7121810</v>
          </cell>
          <cell r="S145">
            <v>5644007</v>
          </cell>
          <cell r="T145">
            <v>20999559.859999999</v>
          </cell>
          <cell r="U145">
            <v>2560525</v>
          </cell>
          <cell r="W145">
            <v>2013591.6599838899</v>
          </cell>
          <cell r="X145">
            <v>1374750</v>
          </cell>
          <cell r="Y145">
            <v>1803840</v>
          </cell>
          <cell r="Z145">
            <v>2300803</v>
          </cell>
          <cell r="AA145">
            <v>8551988.3399999999</v>
          </cell>
          <cell r="AB145">
            <v>2343750</v>
          </cell>
          <cell r="AC145">
            <v>16316247</v>
          </cell>
          <cell r="AD145">
            <v>1050000</v>
          </cell>
          <cell r="AE145">
            <v>80202486.479999989</v>
          </cell>
          <cell r="AF145">
            <v>1360000</v>
          </cell>
          <cell r="AG145">
            <v>30637565.036477998</v>
          </cell>
          <cell r="AH145">
            <v>2810418.2756953523</v>
          </cell>
        </row>
        <row r="146">
          <cell r="A146">
            <v>36945</v>
          </cell>
          <cell r="B146">
            <v>1250000</v>
          </cell>
          <cell r="C146">
            <v>4375178.6900000004</v>
          </cell>
          <cell r="D146">
            <v>1247943.5</v>
          </cell>
          <cell r="H146">
            <v>1663000</v>
          </cell>
          <cell r="I146">
            <v>0</v>
          </cell>
          <cell r="K146">
            <v>2.8312206268310547E-7</v>
          </cell>
          <cell r="L146">
            <v>0</v>
          </cell>
          <cell r="M146">
            <v>137317.57</v>
          </cell>
          <cell r="N146">
            <v>0</v>
          </cell>
          <cell r="O146">
            <v>1000000</v>
          </cell>
          <cell r="P146">
            <v>0</v>
          </cell>
          <cell r="Q146">
            <v>23513434.5</v>
          </cell>
          <cell r="R146">
            <v>7121810</v>
          </cell>
          <cell r="S146">
            <v>5644007</v>
          </cell>
          <cell r="T146">
            <v>20999559.859999999</v>
          </cell>
          <cell r="U146">
            <v>2560525</v>
          </cell>
          <cell r="W146">
            <v>2013591.6599838899</v>
          </cell>
          <cell r="X146">
            <v>1374750</v>
          </cell>
          <cell r="Y146">
            <v>1803840</v>
          </cell>
          <cell r="Z146">
            <v>2300803</v>
          </cell>
          <cell r="AA146">
            <v>8551988.3399999999</v>
          </cell>
          <cell r="AB146">
            <v>2343750</v>
          </cell>
          <cell r="AC146">
            <v>16316247</v>
          </cell>
          <cell r="AD146">
            <v>1050000</v>
          </cell>
          <cell r="AE146">
            <v>80202486.479999989</v>
          </cell>
          <cell r="AF146">
            <v>1360000</v>
          </cell>
          <cell r="AG146">
            <v>30637565.036477998</v>
          </cell>
          <cell r="AH146">
            <v>2807934.5343045034</v>
          </cell>
        </row>
        <row r="147">
          <cell r="A147">
            <v>36948</v>
          </cell>
          <cell r="B147">
            <v>1250000</v>
          </cell>
          <cell r="C147">
            <v>4375178.6900000004</v>
          </cell>
          <cell r="D147">
            <v>1247943.5</v>
          </cell>
          <cell r="H147">
            <v>1663000</v>
          </cell>
          <cell r="I147">
            <v>0</v>
          </cell>
          <cell r="K147">
            <v>2.8312206268310547E-7</v>
          </cell>
          <cell r="L147">
            <v>0</v>
          </cell>
          <cell r="M147">
            <v>137317.57</v>
          </cell>
          <cell r="N147">
            <v>0</v>
          </cell>
          <cell r="O147">
            <v>1000000</v>
          </cell>
          <cell r="P147">
            <v>0</v>
          </cell>
          <cell r="Q147">
            <v>23513434.5</v>
          </cell>
          <cell r="R147">
            <v>7121810</v>
          </cell>
          <cell r="S147">
            <v>5644007</v>
          </cell>
          <cell r="T147">
            <v>20999559.859999999</v>
          </cell>
          <cell r="U147">
            <v>2560525</v>
          </cell>
          <cell r="W147">
            <v>2013591.6599838899</v>
          </cell>
          <cell r="X147">
            <v>1374750</v>
          </cell>
          <cell r="Y147">
            <v>1803840</v>
          </cell>
          <cell r="Z147">
            <v>2300803</v>
          </cell>
          <cell r="AA147">
            <v>8551988.3399999999</v>
          </cell>
          <cell r="AB147">
            <v>2343750</v>
          </cell>
          <cell r="AC147">
            <v>16316247</v>
          </cell>
          <cell r="AD147">
            <v>1050000</v>
          </cell>
          <cell r="AE147">
            <v>80202486.479999989</v>
          </cell>
          <cell r="AF147">
            <v>1360000</v>
          </cell>
          <cell r="AG147">
            <v>30637565.036477998</v>
          </cell>
          <cell r="AH147">
            <v>2806059.3629211229</v>
          </cell>
        </row>
        <row r="148">
          <cell r="A148">
            <v>36949</v>
          </cell>
          <cell r="B148">
            <v>1250000</v>
          </cell>
          <cell r="C148">
            <v>4375178.6900000004</v>
          </cell>
          <cell r="D148">
            <v>1247943.5</v>
          </cell>
          <cell r="H148">
            <v>1663000</v>
          </cell>
          <cell r="I148">
            <v>0</v>
          </cell>
          <cell r="K148">
            <v>2.8312206268310547E-7</v>
          </cell>
          <cell r="L148">
            <v>0</v>
          </cell>
          <cell r="M148">
            <v>137317.57</v>
          </cell>
          <cell r="N148">
            <v>0</v>
          </cell>
          <cell r="O148">
            <v>1000000</v>
          </cell>
          <cell r="P148">
            <v>0</v>
          </cell>
          <cell r="Q148">
            <v>23513434.5</v>
          </cell>
          <cell r="R148">
            <v>7121810</v>
          </cell>
          <cell r="S148">
            <v>5644007</v>
          </cell>
          <cell r="T148">
            <v>20999559.859999999</v>
          </cell>
          <cell r="U148">
            <v>2560525</v>
          </cell>
          <cell r="W148">
            <v>2013591.6599838899</v>
          </cell>
          <cell r="X148">
            <v>1374750</v>
          </cell>
          <cell r="Y148">
            <v>1803840</v>
          </cell>
          <cell r="Z148">
            <v>2300803</v>
          </cell>
          <cell r="AA148">
            <v>8551988.3399999999</v>
          </cell>
          <cell r="AB148">
            <v>2343750</v>
          </cell>
          <cell r="AC148">
            <v>16316247</v>
          </cell>
          <cell r="AD148">
            <v>1050000</v>
          </cell>
          <cell r="AE148">
            <v>80202486.479999989</v>
          </cell>
          <cell r="AF148">
            <v>1360000</v>
          </cell>
          <cell r="AG148">
            <v>30637565.036477998</v>
          </cell>
          <cell r="AH148">
            <v>2776275.6716963141</v>
          </cell>
        </row>
        <row r="149">
          <cell r="A149">
            <v>36950</v>
          </cell>
          <cell r="B149">
            <v>1250000</v>
          </cell>
          <cell r="C149">
            <v>4375178.6900000004</v>
          </cell>
          <cell r="D149">
            <v>1247943.5</v>
          </cell>
          <cell r="H149">
            <v>1663000</v>
          </cell>
          <cell r="I149">
            <v>0</v>
          </cell>
          <cell r="K149">
            <v>2.8312206268310547E-7</v>
          </cell>
          <cell r="L149">
            <v>0</v>
          </cell>
          <cell r="M149">
            <v>137317.57</v>
          </cell>
          <cell r="N149">
            <v>0</v>
          </cell>
          <cell r="O149">
            <v>1000000</v>
          </cell>
          <cell r="P149">
            <v>0</v>
          </cell>
          <cell r="Q149">
            <v>23513434.5</v>
          </cell>
          <cell r="R149">
            <v>7121810</v>
          </cell>
          <cell r="S149">
            <v>5644007</v>
          </cell>
          <cell r="T149">
            <v>20999559.859999999</v>
          </cell>
          <cell r="U149">
            <v>2560525</v>
          </cell>
          <cell r="W149">
            <v>2013591.6599838899</v>
          </cell>
          <cell r="X149">
            <v>1374750</v>
          </cell>
          <cell r="Y149">
            <v>1803840</v>
          </cell>
          <cell r="Z149">
            <v>2300803</v>
          </cell>
          <cell r="AA149">
            <v>8551988.3399999999</v>
          </cell>
          <cell r="AB149">
            <v>2343750</v>
          </cell>
          <cell r="AC149">
            <v>16316247</v>
          </cell>
          <cell r="AD149">
            <v>1050000</v>
          </cell>
          <cell r="AE149">
            <v>80202486.479999989</v>
          </cell>
          <cell r="AF149">
            <v>1360000</v>
          </cell>
          <cell r="AG149">
            <v>30637565.036477998</v>
          </cell>
          <cell r="AH149">
            <v>2776190.2170762988</v>
          </cell>
        </row>
        <row r="150">
          <cell r="A150">
            <v>36951</v>
          </cell>
          <cell r="B150">
            <v>1250000</v>
          </cell>
          <cell r="C150">
            <v>4375178.6900000004</v>
          </cell>
          <cell r="D150">
            <v>1247943.5</v>
          </cell>
          <cell r="H150">
            <v>1663000</v>
          </cell>
          <cell r="I150">
            <v>0</v>
          </cell>
          <cell r="K150">
            <v>2.8312206268310547E-7</v>
          </cell>
          <cell r="L150">
            <v>0</v>
          </cell>
          <cell r="M150">
            <v>137317.57</v>
          </cell>
          <cell r="N150">
            <v>0</v>
          </cell>
          <cell r="O150">
            <v>1000000</v>
          </cell>
          <cell r="P150">
            <v>0</v>
          </cell>
          <cell r="Q150">
            <v>23513434.5</v>
          </cell>
          <cell r="R150">
            <v>7121810</v>
          </cell>
          <cell r="S150">
            <v>5644007</v>
          </cell>
          <cell r="T150">
            <v>20999559.859999999</v>
          </cell>
          <cell r="U150">
            <v>2560525</v>
          </cell>
          <cell r="W150">
            <v>2013591.6599838899</v>
          </cell>
          <cell r="X150">
            <v>1374750</v>
          </cell>
          <cell r="Y150">
            <v>1803840</v>
          </cell>
          <cell r="Z150">
            <v>2300803</v>
          </cell>
          <cell r="AA150">
            <v>8551988.3399999999</v>
          </cell>
          <cell r="AB150">
            <v>2343750</v>
          </cell>
          <cell r="AC150">
            <v>16316247</v>
          </cell>
          <cell r="AD150">
            <v>1050000</v>
          </cell>
          <cell r="AE150">
            <v>80202486.479999989</v>
          </cell>
          <cell r="AF150">
            <v>1360000</v>
          </cell>
          <cell r="AG150">
            <v>30637565.036477998</v>
          </cell>
          <cell r="AH150">
            <v>2780129.4059277992</v>
          </cell>
        </row>
        <row r="151">
          <cell r="A151">
            <v>36952</v>
          </cell>
          <cell r="B151">
            <v>1250000</v>
          </cell>
          <cell r="C151">
            <v>4375178.6900000004</v>
          </cell>
          <cell r="D151">
            <v>1247943.5</v>
          </cell>
          <cell r="H151">
            <v>1663000</v>
          </cell>
          <cell r="I151">
            <v>0</v>
          </cell>
          <cell r="K151">
            <v>2.8312206268310547E-7</v>
          </cell>
          <cell r="L151">
            <v>0</v>
          </cell>
          <cell r="M151">
            <v>137317.57</v>
          </cell>
          <cell r="N151">
            <v>0</v>
          </cell>
          <cell r="O151">
            <v>1000000</v>
          </cell>
          <cell r="P151">
            <v>0</v>
          </cell>
          <cell r="Q151">
            <v>23513434.5</v>
          </cell>
          <cell r="R151">
            <v>7121810</v>
          </cell>
          <cell r="S151">
            <v>5644007</v>
          </cell>
          <cell r="T151">
            <v>20999559.859999999</v>
          </cell>
          <cell r="U151">
            <v>2560525</v>
          </cell>
          <cell r="W151">
            <v>2013591.6599838899</v>
          </cell>
          <cell r="X151">
            <v>1374750</v>
          </cell>
          <cell r="Y151">
            <v>1803840</v>
          </cell>
          <cell r="Z151">
            <v>2300803</v>
          </cell>
          <cell r="AA151">
            <v>8551988.3399999999</v>
          </cell>
          <cell r="AB151">
            <v>2343750</v>
          </cell>
          <cell r="AC151">
            <v>16316247</v>
          </cell>
          <cell r="AD151">
            <v>1050000</v>
          </cell>
          <cell r="AE151">
            <v>80202486.479999989</v>
          </cell>
          <cell r="AF151">
            <v>1360000</v>
          </cell>
          <cell r="AG151">
            <v>30637565.036477998</v>
          </cell>
          <cell r="AH151">
            <v>2783287.5055176308</v>
          </cell>
        </row>
        <row r="152">
          <cell r="A152">
            <v>36955</v>
          </cell>
          <cell r="B152">
            <v>1250000</v>
          </cell>
          <cell r="C152">
            <v>4375178.6900000004</v>
          </cell>
          <cell r="D152">
            <v>1247943.5</v>
          </cell>
          <cell r="H152">
            <v>1663000</v>
          </cell>
          <cell r="I152">
            <v>0</v>
          </cell>
          <cell r="K152">
            <v>2.8312206268310547E-7</v>
          </cell>
          <cell r="L152">
            <v>0</v>
          </cell>
          <cell r="M152">
            <v>137317.57</v>
          </cell>
          <cell r="N152">
            <v>0</v>
          </cell>
          <cell r="O152">
            <v>1000000</v>
          </cell>
          <cell r="P152">
            <v>0</v>
          </cell>
          <cell r="Q152">
            <v>23513434.5</v>
          </cell>
          <cell r="R152">
            <v>7121810</v>
          </cell>
          <cell r="S152">
            <v>5644007</v>
          </cell>
          <cell r="T152">
            <v>20999559.859999999</v>
          </cell>
          <cell r="U152">
            <v>2560525</v>
          </cell>
          <cell r="W152">
            <v>2013591.6599838899</v>
          </cell>
          <cell r="X152">
            <v>1374750</v>
          </cell>
          <cell r="Y152">
            <v>1803840</v>
          </cell>
          <cell r="Z152">
            <v>2300803</v>
          </cell>
          <cell r="AA152">
            <v>8551988.3399999999</v>
          </cell>
          <cell r="AB152">
            <v>2343750</v>
          </cell>
          <cell r="AC152">
            <v>16316247</v>
          </cell>
          <cell r="AD152">
            <v>1050000</v>
          </cell>
          <cell r="AE152">
            <v>80202486.479999989</v>
          </cell>
          <cell r="AF152">
            <v>1360000</v>
          </cell>
          <cell r="AG152">
            <v>30637565.036477998</v>
          </cell>
          <cell r="AH152">
            <v>2799701.4363783081</v>
          </cell>
        </row>
        <row r="153">
          <cell r="A153">
            <v>36956</v>
          </cell>
          <cell r="B153">
            <v>1250000</v>
          </cell>
          <cell r="C153">
            <v>4375178.6900000004</v>
          </cell>
          <cell r="D153">
            <v>1247943.5</v>
          </cell>
          <cell r="H153">
            <v>1663000</v>
          </cell>
          <cell r="I153">
            <v>0</v>
          </cell>
          <cell r="K153">
            <v>2.8312206268310547E-7</v>
          </cell>
          <cell r="L153">
            <v>0</v>
          </cell>
          <cell r="M153">
            <v>137317.57</v>
          </cell>
          <cell r="N153">
            <v>0</v>
          </cell>
          <cell r="O153">
            <v>1000000</v>
          </cell>
          <cell r="P153">
            <v>0</v>
          </cell>
          <cell r="Q153">
            <v>23513434.5</v>
          </cell>
          <cell r="R153">
            <v>7121810</v>
          </cell>
          <cell r="S153">
            <v>5644007</v>
          </cell>
          <cell r="T153">
            <v>20999559.859999999</v>
          </cell>
          <cell r="U153">
            <v>2560525</v>
          </cell>
          <cell r="W153">
            <v>2013591.6599838899</v>
          </cell>
          <cell r="X153">
            <v>1374750</v>
          </cell>
          <cell r="Y153">
            <v>1803840</v>
          </cell>
          <cell r="Z153">
            <v>2300803</v>
          </cell>
          <cell r="AA153">
            <v>8551988.3399999999</v>
          </cell>
          <cell r="AB153">
            <v>2343750</v>
          </cell>
          <cell r="AC153">
            <v>16316247</v>
          </cell>
          <cell r="AD153">
            <v>1050000</v>
          </cell>
          <cell r="AE153">
            <v>80202486.479999989</v>
          </cell>
          <cell r="AF153">
            <v>1360000</v>
          </cell>
          <cell r="AG153">
            <v>30637565.036477998</v>
          </cell>
          <cell r="AH153">
            <v>2801715.4120777296</v>
          </cell>
        </row>
        <row r="154">
          <cell r="A154">
            <v>36957</v>
          </cell>
          <cell r="B154">
            <v>1250000</v>
          </cell>
          <cell r="C154">
            <v>4375178.6900000004</v>
          </cell>
          <cell r="D154">
            <v>1247943.5</v>
          </cell>
          <cell r="H154">
            <v>1663000</v>
          </cell>
          <cell r="I154">
            <v>0</v>
          </cell>
          <cell r="K154">
            <v>2.8312206268310547E-7</v>
          </cell>
          <cell r="L154">
            <v>0</v>
          </cell>
          <cell r="M154">
            <v>137317.57</v>
          </cell>
          <cell r="N154">
            <v>0</v>
          </cell>
          <cell r="O154">
            <v>1000000</v>
          </cell>
          <cell r="P154">
            <v>0</v>
          </cell>
          <cell r="Q154">
            <v>23513434.5</v>
          </cell>
          <cell r="R154">
            <v>7121810</v>
          </cell>
          <cell r="S154">
            <v>5644007</v>
          </cell>
          <cell r="T154">
            <v>20999559.859999999</v>
          </cell>
          <cell r="U154">
            <v>2560525</v>
          </cell>
          <cell r="W154">
            <v>0</v>
          </cell>
          <cell r="X154">
            <v>0</v>
          </cell>
          <cell r="Y154">
            <v>1803840</v>
          </cell>
          <cell r="Z154">
            <v>2300803</v>
          </cell>
          <cell r="AA154">
            <v>8551988.3399999999</v>
          </cell>
          <cell r="AB154">
            <v>2343750</v>
          </cell>
          <cell r="AC154">
            <v>16316247</v>
          </cell>
          <cell r="AD154">
            <v>1050000</v>
          </cell>
          <cell r="AE154">
            <v>80202486.479999989</v>
          </cell>
          <cell r="AF154">
            <v>1360000</v>
          </cell>
          <cell r="AG154">
            <v>30637565.036477998</v>
          </cell>
          <cell r="AH154">
            <v>2801715.4120777296</v>
          </cell>
        </row>
        <row r="155">
          <cell r="A155">
            <v>36958</v>
          </cell>
          <cell r="B155">
            <v>1250000</v>
          </cell>
          <cell r="C155">
            <v>4375178.6900000004</v>
          </cell>
          <cell r="D155">
            <v>1247943.5</v>
          </cell>
          <cell r="H155">
            <v>1663000</v>
          </cell>
          <cell r="I155">
            <v>0</v>
          </cell>
          <cell r="K155">
            <v>2.8312206268310547E-7</v>
          </cell>
          <cell r="L155">
            <v>0</v>
          </cell>
          <cell r="M155">
            <v>137317.57</v>
          </cell>
          <cell r="N155">
            <v>0</v>
          </cell>
          <cell r="O155">
            <v>1000000</v>
          </cell>
          <cell r="P155">
            <v>0</v>
          </cell>
          <cell r="Q155">
            <v>23513434.5</v>
          </cell>
          <cell r="R155">
            <v>7121810</v>
          </cell>
          <cell r="S155">
            <v>5644007</v>
          </cell>
          <cell r="T155">
            <v>20999559.859999999</v>
          </cell>
          <cell r="U155">
            <v>2560525</v>
          </cell>
          <cell r="W155">
            <v>0</v>
          </cell>
          <cell r="X155">
            <v>0</v>
          </cell>
          <cell r="Y155">
            <v>1803840</v>
          </cell>
          <cell r="Z155">
            <v>2300803</v>
          </cell>
          <cell r="AA155">
            <v>8551988.3399999999</v>
          </cell>
          <cell r="AB155">
            <v>2343750</v>
          </cell>
          <cell r="AC155">
            <v>16316247</v>
          </cell>
          <cell r="AD155">
            <v>1050000</v>
          </cell>
          <cell r="AE155">
            <v>80202486.479999989</v>
          </cell>
          <cell r="AF155">
            <v>1360000</v>
          </cell>
          <cell r="AG155">
            <v>30637565.036477998</v>
          </cell>
          <cell r="AH155">
            <v>2814203.2909947382</v>
          </cell>
        </row>
        <row r="156">
          <cell r="A156">
            <v>36959</v>
          </cell>
          <cell r="B156">
            <v>1250000</v>
          </cell>
          <cell r="C156">
            <v>4375178.6900000004</v>
          </cell>
          <cell r="D156">
            <v>1247943.5</v>
          </cell>
          <cell r="H156">
            <v>1663000</v>
          </cell>
          <cell r="I156">
            <v>0</v>
          </cell>
          <cell r="K156">
            <v>2.8312206268310547E-7</v>
          </cell>
          <cell r="L156">
            <v>0</v>
          </cell>
          <cell r="M156">
            <v>137317.57</v>
          </cell>
          <cell r="N156">
            <v>0</v>
          </cell>
          <cell r="O156">
            <v>1000000</v>
          </cell>
          <cell r="P156">
            <v>0</v>
          </cell>
          <cell r="Q156">
            <v>23513434.5</v>
          </cell>
          <cell r="R156">
            <v>7121810</v>
          </cell>
          <cell r="S156">
            <v>5644007</v>
          </cell>
          <cell r="T156">
            <v>20999559.859999999</v>
          </cell>
          <cell r="U156">
            <v>2560525</v>
          </cell>
          <cell r="W156">
            <v>0</v>
          </cell>
          <cell r="X156">
            <v>0</v>
          </cell>
          <cell r="Y156">
            <v>1803840</v>
          </cell>
          <cell r="Z156">
            <v>2300803</v>
          </cell>
          <cell r="AA156">
            <v>8551988.3399999999</v>
          </cell>
          <cell r="AB156">
            <v>2343750</v>
          </cell>
          <cell r="AC156">
            <v>16316247</v>
          </cell>
          <cell r="AD156">
            <v>1050000</v>
          </cell>
          <cell r="AE156">
            <v>80202486.479999989</v>
          </cell>
          <cell r="AF156">
            <v>1360000</v>
          </cell>
          <cell r="AG156">
            <v>30637565.036477998</v>
          </cell>
          <cell r="AH156">
            <v>2816508.172412124</v>
          </cell>
        </row>
        <row r="157">
          <cell r="A157">
            <v>36962</v>
          </cell>
          <cell r="B157">
            <v>1250000</v>
          </cell>
          <cell r="C157">
            <v>4375178.6900000004</v>
          </cell>
          <cell r="D157">
            <v>1247943.5</v>
          </cell>
          <cell r="H157">
            <v>1663000</v>
          </cell>
          <cell r="I157">
            <v>0</v>
          </cell>
          <cell r="K157">
            <v>2.8312206268310547E-7</v>
          </cell>
          <cell r="L157">
            <v>0</v>
          </cell>
          <cell r="M157">
            <v>137317.57</v>
          </cell>
          <cell r="N157">
            <v>0</v>
          </cell>
          <cell r="O157">
            <v>1000000</v>
          </cell>
          <cell r="P157">
            <v>0</v>
          </cell>
          <cell r="Q157">
            <v>23513434.5</v>
          </cell>
          <cell r="R157">
            <v>7121810</v>
          </cell>
          <cell r="S157">
            <v>5644007</v>
          </cell>
          <cell r="T157">
            <v>20999559.859999999</v>
          </cell>
          <cell r="U157">
            <v>2560525</v>
          </cell>
          <cell r="W157">
            <v>0</v>
          </cell>
          <cell r="X157">
            <v>0</v>
          </cell>
          <cell r="Y157">
            <v>1803840</v>
          </cell>
          <cell r="Z157">
            <v>2300803</v>
          </cell>
          <cell r="AA157">
            <v>8551988.3399999999</v>
          </cell>
          <cell r="AB157">
            <v>2343750</v>
          </cell>
          <cell r="AC157">
            <v>16316247</v>
          </cell>
          <cell r="AD157">
            <v>1050000</v>
          </cell>
          <cell r="AE157">
            <v>80202486.479999989</v>
          </cell>
          <cell r="AF157">
            <v>1360000</v>
          </cell>
          <cell r="AG157">
            <v>30637565.036477998</v>
          </cell>
          <cell r="AH157">
            <v>2818038.9000951624</v>
          </cell>
        </row>
        <row r="158">
          <cell r="A158">
            <v>36963</v>
          </cell>
          <cell r="B158">
            <v>1250000</v>
          </cell>
          <cell r="C158">
            <v>4375178.6900000004</v>
          </cell>
          <cell r="D158">
            <v>1247943.5</v>
          </cell>
          <cell r="H158">
            <v>1663000</v>
          </cell>
          <cell r="I158">
            <v>0</v>
          </cell>
          <cell r="K158">
            <v>2.8312206268310547E-7</v>
          </cell>
          <cell r="L158">
            <v>0</v>
          </cell>
          <cell r="M158">
            <v>137317.57</v>
          </cell>
          <cell r="N158">
            <v>0</v>
          </cell>
          <cell r="O158">
            <v>1000000</v>
          </cell>
          <cell r="P158">
            <v>0</v>
          </cell>
          <cell r="Q158">
            <v>23513434.5</v>
          </cell>
          <cell r="R158">
            <v>7121810</v>
          </cell>
          <cell r="S158">
            <v>5644007</v>
          </cell>
          <cell r="T158">
            <v>20999559.859999999</v>
          </cell>
          <cell r="U158">
            <v>2560525</v>
          </cell>
          <cell r="W158">
            <v>0</v>
          </cell>
          <cell r="X158">
            <v>0</v>
          </cell>
          <cell r="Y158">
            <v>1803840</v>
          </cell>
          <cell r="Z158">
            <v>2300803</v>
          </cell>
          <cell r="AA158">
            <v>8551988.3399999999</v>
          </cell>
          <cell r="AB158">
            <v>2343750</v>
          </cell>
          <cell r="AC158">
            <v>16316247</v>
          </cell>
          <cell r="AD158">
            <v>1050000</v>
          </cell>
          <cell r="AE158">
            <v>80202486.479999989</v>
          </cell>
          <cell r="AF158">
            <v>1360000</v>
          </cell>
          <cell r="AG158">
            <v>30637565.036477998</v>
          </cell>
          <cell r="AH158">
            <v>2804977.6566211162</v>
          </cell>
        </row>
        <row r="159">
          <cell r="A159">
            <v>36964</v>
          </cell>
          <cell r="B159">
            <v>1250000</v>
          </cell>
          <cell r="C159">
            <v>4375178.6900000004</v>
          </cell>
          <cell r="D159">
            <v>1247943.5</v>
          </cell>
          <cell r="H159">
            <v>1663000</v>
          </cell>
          <cell r="I159">
            <v>0</v>
          </cell>
          <cell r="K159">
            <v>2.8312206268310547E-7</v>
          </cell>
          <cell r="L159">
            <v>0</v>
          </cell>
          <cell r="M159">
            <v>137317.57</v>
          </cell>
          <cell r="N159">
            <v>0</v>
          </cell>
          <cell r="O159">
            <v>1000000</v>
          </cell>
          <cell r="P159">
            <v>0</v>
          </cell>
          <cell r="Q159">
            <v>23513434.5</v>
          </cell>
          <cell r="R159">
            <v>7121810</v>
          </cell>
          <cell r="S159">
            <v>5644007</v>
          </cell>
          <cell r="T159">
            <v>20999559.859999999</v>
          </cell>
          <cell r="U159">
            <v>2560525</v>
          </cell>
          <cell r="W159">
            <v>0</v>
          </cell>
          <cell r="X159">
            <v>0</v>
          </cell>
          <cell r="Y159">
            <v>1803840</v>
          </cell>
          <cell r="Z159">
            <v>2300803</v>
          </cell>
          <cell r="AA159">
            <v>8551988.3399999999</v>
          </cell>
          <cell r="AB159">
            <v>2343750</v>
          </cell>
          <cell r="AC159">
            <v>16316247</v>
          </cell>
          <cell r="AD159">
            <v>1050000</v>
          </cell>
          <cell r="AE159">
            <v>80202486.479999989</v>
          </cell>
          <cell r="AF159">
            <v>1360000</v>
          </cell>
          <cell r="AG159">
            <v>30637565.036477998</v>
          </cell>
          <cell r="AH159">
            <v>2804977.6566211162</v>
          </cell>
        </row>
        <row r="160">
          <cell r="A160">
            <v>36965</v>
          </cell>
          <cell r="B160">
            <v>1250000</v>
          </cell>
          <cell r="C160">
            <v>4375178.6900000004</v>
          </cell>
          <cell r="D160">
            <v>1247943.5</v>
          </cell>
          <cell r="H160">
            <v>1663000</v>
          </cell>
          <cell r="I160">
            <v>0</v>
          </cell>
          <cell r="K160">
            <v>2.8312206268310547E-7</v>
          </cell>
          <cell r="L160">
            <v>0</v>
          </cell>
          <cell r="M160">
            <v>137317.57</v>
          </cell>
          <cell r="N160">
            <v>0</v>
          </cell>
          <cell r="O160">
            <v>1000000</v>
          </cell>
          <cell r="P160">
            <v>0</v>
          </cell>
          <cell r="Q160">
            <v>23513434.5</v>
          </cell>
          <cell r="R160">
            <v>7121810</v>
          </cell>
          <cell r="S160">
            <v>5644007</v>
          </cell>
          <cell r="T160">
            <v>20999559.859999999</v>
          </cell>
          <cell r="U160">
            <v>2560525</v>
          </cell>
          <cell r="W160">
            <v>0</v>
          </cell>
          <cell r="X160">
            <v>0</v>
          </cell>
          <cell r="Y160">
            <v>1803840</v>
          </cell>
          <cell r="Z160">
            <v>2300803</v>
          </cell>
          <cell r="AA160">
            <v>8551988.3399999999</v>
          </cell>
          <cell r="AB160">
            <v>2343750</v>
          </cell>
          <cell r="AC160">
            <v>16316247</v>
          </cell>
          <cell r="AD160">
            <v>1050000</v>
          </cell>
          <cell r="AE160">
            <v>80202486.479999989</v>
          </cell>
          <cell r="AF160">
            <v>1360000</v>
          </cell>
          <cell r="AG160">
            <v>30637565.036477998</v>
          </cell>
          <cell r="AH160">
            <v>2790109.535533424</v>
          </cell>
        </row>
        <row r="161">
          <cell r="A161">
            <v>36966</v>
          </cell>
          <cell r="B161">
            <v>1250000</v>
          </cell>
          <cell r="C161">
            <v>4375178.6900000004</v>
          </cell>
          <cell r="D161">
            <v>1247943.5</v>
          </cell>
          <cell r="H161">
            <v>1663000</v>
          </cell>
          <cell r="I161">
            <v>0</v>
          </cell>
          <cell r="K161">
            <v>2.8312206268310547E-7</v>
          </cell>
          <cell r="L161">
            <v>0</v>
          </cell>
          <cell r="M161">
            <v>137317.57</v>
          </cell>
          <cell r="N161">
            <v>0</v>
          </cell>
          <cell r="O161">
            <v>1000000</v>
          </cell>
          <cell r="P161">
            <v>0</v>
          </cell>
          <cell r="Q161">
            <v>23513434.5</v>
          </cell>
          <cell r="R161">
            <v>7121810</v>
          </cell>
          <cell r="S161">
            <v>5644007</v>
          </cell>
          <cell r="T161">
            <v>20999559.859999999</v>
          </cell>
          <cell r="U161">
            <v>2560525</v>
          </cell>
          <cell r="W161">
            <v>0</v>
          </cell>
          <cell r="X161">
            <v>0</v>
          </cell>
          <cell r="Y161">
            <v>1803840</v>
          </cell>
          <cell r="Z161">
            <v>2300803</v>
          </cell>
          <cell r="AA161">
            <v>8551988.3399999999</v>
          </cell>
          <cell r="AB161">
            <v>2343750</v>
          </cell>
          <cell r="AC161">
            <v>16316247</v>
          </cell>
          <cell r="AD161">
            <v>1050000</v>
          </cell>
          <cell r="AE161">
            <v>80202486.479999989</v>
          </cell>
          <cell r="AF161">
            <v>1360000</v>
          </cell>
          <cell r="AG161">
            <v>30637565.036477998</v>
          </cell>
          <cell r="AH161">
            <v>2790168.1666503409</v>
          </cell>
        </row>
        <row r="162">
          <cell r="A162">
            <v>36969</v>
          </cell>
          <cell r="B162">
            <v>1250000</v>
          </cell>
          <cell r="C162">
            <v>4375178.6900000004</v>
          </cell>
          <cell r="D162">
            <v>1247943.5</v>
          </cell>
          <cell r="H162">
            <v>1663000</v>
          </cell>
          <cell r="I162">
            <v>0</v>
          </cell>
          <cell r="K162">
            <v>2.8312206268310547E-7</v>
          </cell>
          <cell r="L162">
            <v>0</v>
          </cell>
          <cell r="M162">
            <v>137317.57</v>
          </cell>
          <cell r="N162">
            <v>0</v>
          </cell>
          <cell r="O162">
            <v>1000000</v>
          </cell>
          <cell r="P162">
            <v>0</v>
          </cell>
          <cell r="Q162">
            <v>23513434.5</v>
          </cell>
          <cell r="R162">
            <v>7121810</v>
          </cell>
          <cell r="S162">
            <v>5644007</v>
          </cell>
          <cell r="T162">
            <v>20999559.859999999</v>
          </cell>
          <cell r="U162">
            <v>2560525</v>
          </cell>
          <cell r="W162">
            <v>0</v>
          </cell>
          <cell r="X162">
            <v>0</v>
          </cell>
          <cell r="Y162">
            <v>1803840</v>
          </cell>
          <cell r="Z162">
            <v>2300803</v>
          </cell>
          <cell r="AA162">
            <v>8551988.3399999999</v>
          </cell>
          <cell r="AB162">
            <v>2343750</v>
          </cell>
          <cell r="AC162">
            <v>16316247</v>
          </cell>
          <cell r="AD162">
            <v>1050000</v>
          </cell>
          <cell r="AE162">
            <v>80202486.479999989</v>
          </cell>
          <cell r="AF162">
            <v>1360000</v>
          </cell>
          <cell r="AG162">
            <v>30637565.036477998</v>
          </cell>
          <cell r="AH162">
            <v>2792306.0584412967</v>
          </cell>
        </row>
        <row r="163">
          <cell r="A163">
            <v>36970</v>
          </cell>
          <cell r="B163">
            <v>1250000</v>
          </cell>
          <cell r="C163">
            <v>4375178.6900000004</v>
          </cell>
          <cell r="D163">
            <v>1247943.5</v>
          </cell>
          <cell r="H163">
            <v>1663000</v>
          </cell>
          <cell r="I163">
            <v>0</v>
          </cell>
          <cell r="K163">
            <v>2.8312206268310547E-7</v>
          </cell>
          <cell r="L163">
            <v>0</v>
          </cell>
          <cell r="M163">
            <v>137317.57</v>
          </cell>
          <cell r="N163">
            <v>0</v>
          </cell>
          <cell r="O163">
            <v>1000000</v>
          </cell>
          <cell r="P163">
            <v>0</v>
          </cell>
          <cell r="Q163">
            <v>23513434.5</v>
          </cell>
          <cell r="R163">
            <v>7121810</v>
          </cell>
          <cell r="S163">
            <v>5644007</v>
          </cell>
          <cell r="T163">
            <v>20999559.859999999</v>
          </cell>
          <cell r="U163">
            <v>2560525</v>
          </cell>
          <cell r="W163">
            <v>0</v>
          </cell>
          <cell r="X163">
            <v>0</v>
          </cell>
          <cell r="Y163">
            <v>1803840</v>
          </cell>
          <cell r="Z163">
            <v>2300803</v>
          </cell>
          <cell r="AA163">
            <v>8551988.3399999999</v>
          </cell>
          <cell r="AB163">
            <v>2343750</v>
          </cell>
          <cell r="AC163">
            <v>16316247</v>
          </cell>
          <cell r="AD163">
            <v>1050000</v>
          </cell>
          <cell r="AE163">
            <v>80202486.479999989</v>
          </cell>
          <cell r="AF163">
            <v>1360000</v>
          </cell>
          <cell r="AG163">
            <v>30637565.036477998</v>
          </cell>
          <cell r="AH163">
            <v>2792329.2239444992</v>
          </cell>
        </row>
        <row r="164">
          <cell r="A164">
            <v>36971</v>
          </cell>
          <cell r="B164">
            <v>1250000</v>
          </cell>
          <cell r="C164">
            <v>4375178.6900000004</v>
          </cell>
          <cell r="D164">
            <v>1247943.5</v>
          </cell>
          <cell r="H164">
            <v>1663000</v>
          </cell>
          <cell r="I164">
            <v>0</v>
          </cell>
          <cell r="K164">
            <v>2.8312206268310547E-7</v>
          </cell>
          <cell r="L164">
            <v>0</v>
          </cell>
          <cell r="M164">
            <v>137317.57</v>
          </cell>
          <cell r="N164">
            <v>0</v>
          </cell>
          <cell r="O164">
            <v>1000000</v>
          </cell>
          <cell r="P164">
            <v>0</v>
          </cell>
          <cell r="Q164">
            <v>23513434.5</v>
          </cell>
          <cell r="R164">
            <v>7121810</v>
          </cell>
          <cell r="S164">
            <v>5644007</v>
          </cell>
          <cell r="T164">
            <v>20999559.859999999</v>
          </cell>
          <cell r="U164">
            <v>2560525</v>
          </cell>
          <cell r="W164">
            <v>0</v>
          </cell>
          <cell r="X164">
            <v>0</v>
          </cell>
          <cell r="Y164">
            <v>1803840</v>
          </cell>
          <cell r="Z164">
            <v>2300803</v>
          </cell>
          <cell r="AA164">
            <v>8551988.3399999999</v>
          </cell>
          <cell r="AB164">
            <v>2343750</v>
          </cell>
          <cell r="AC164">
            <v>16316247</v>
          </cell>
          <cell r="AD164">
            <v>1050000</v>
          </cell>
          <cell r="AE164">
            <v>80202486.479999989</v>
          </cell>
          <cell r="AF164">
            <v>1360000</v>
          </cell>
          <cell r="AG164">
            <v>30637565.036477998</v>
          </cell>
          <cell r="AH164">
            <v>2791755.4324701233</v>
          </cell>
        </row>
        <row r="165">
          <cell r="A165">
            <v>36972</v>
          </cell>
          <cell r="B165">
            <v>1250000</v>
          </cell>
          <cell r="C165">
            <v>4375178.6900000004</v>
          </cell>
          <cell r="D165">
            <v>1247943.5</v>
          </cell>
          <cell r="H165">
            <v>1663000</v>
          </cell>
          <cell r="I165">
            <v>0</v>
          </cell>
          <cell r="K165">
            <v>2.8312206268310547E-7</v>
          </cell>
          <cell r="L165">
            <v>0</v>
          </cell>
          <cell r="M165">
            <v>137317.57</v>
          </cell>
          <cell r="N165">
            <v>0</v>
          </cell>
          <cell r="O165">
            <v>1000000</v>
          </cell>
          <cell r="P165">
            <v>0</v>
          </cell>
          <cell r="Q165">
            <v>23513434.5</v>
          </cell>
          <cell r="R165">
            <v>7121810</v>
          </cell>
          <cell r="S165">
            <v>5644007</v>
          </cell>
          <cell r="T165">
            <v>20999559.859999999</v>
          </cell>
          <cell r="U165">
            <v>2560525</v>
          </cell>
          <cell r="W165">
            <v>0</v>
          </cell>
          <cell r="X165">
            <v>0</v>
          </cell>
          <cell r="Y165">
            <v>1803840</v>
          </cell>
          <cell r="Z165">
            <v>2300803</v>
          </cell>
          <cell r="AA165">
            <v>8551988.3399999999</v>
          </cell>
          <cell r="AB165">
            <v>2343750</v>
          </cell>
          <cell r="AC165">
            <v>16316247</v>
          </cell>
          <cell r="AD165">
            <v>1050000</v>
          </cell>
          <cell r="AE165">
            <v>80202486.479999989</v>
          </cell>
          <cell r="AF165">
            <v>1360000</v>
          </cell>
          <cell r="AG165">
            <v>30637565.036477998</v>
          </cell>
          <cell r="AH165">
            <v>2790016.7177492157</v>
          </cell>
        </row>
        <row r="166">
          <cell r="A166">
            <v>36973</v>
          </cell>
          <cell r="B166">
            <v>1250000</v>
          </cell>
          <cell r="C166">
            <v>4375178.6900000004</v>
          </cell>
          <cell r="D166">
            <v>1247943.5</v>
          </cell>
          <cell r="H166">
            <v>1663000</v>
          </cell>
          <cell r="I166">
            <v>0</v>
          </cell>
          <cell r="K166">
            <v>2.8312206268310547E-7</v>
          </cell>
          <cell r="L166">
            <v>0</v>
          </cell>
          <cell r="M166">
            <v>137317.57</v>
          </cell>
          <cell r="N166">
            <v>0</v>
          </cell>
          <cell r="O166">
            <v>1000000</v>
          </cell>
          <cell r="P166">
            <v>0</v>
          </cell>
          <cell r="Q166">
            <v>23513434.5</v>
          </cell>
          <cell r="R166">
            <v>7121810</v>
          </cell>
          <cell r="S166">
            <v>5644007</v>
          </cell>
          <cell r="T166">
            <v>20999559.859999999</v>
          </cell>
          <cell r="U166">
            <v>2560525</v>
          </cell>
          <cell r="W166">
            <v>0</v>
          </cell>
          <cell r="X166">
            <v>0</v>
          </cell>
          <cell r="Y166">
            <v>1803840</v>
          </cell>
          <cell r="Z166">
            <v>2300803</v>
          </cell>
          <cell r="AA166">
            <v>8551988.3399999999</v>
          </cell>
          <cell r="AB166">
            <v>2343750</v>
          </cell>
          <cell r="AC166">
            <v>16316247</v>
          </cell>
          <cell r="AD166">
            <v>1050000</v>
          </cell>
          <cell r="AE166">
            <v>80202486.479999989</v>
          </cell>
          <cell r="AF166">
            <v>1360000</v>
          </cell>
          <cell r="AG166">
            <v>30637565.036477998</v>
          </cell>
          <cell r="AH166">
            <v>2791028.2872497807</v>
          </cell>
        </row>
        <row r="167">
          <cell r="A167">
            <v>36976</v>
          </cell>
          <cell r="B167">
            <v>1250000</v>
          </cell>
          <cell r="C167">
            <v>4375178.6900000004</v>
          </cell>
          <cell r="D167">
            <v>1247943.5</v>
          </cell>
          <cell r="H167">
            <v>1663000</v>
          </cell>
          <cell r="I167">
            <v>0</v>
          </cell>
          <cell r="K167">
            <v>2.8312206268310547E-7</v>
          </cell>
          <cell r="L167">
            <v>0</v>
          </cell>
          <cell r="M167">
            <v>137317.57</v>
          </cell>
          <cell r="N167">
            <v>0</v>
          </cell>
          <cell r="O167">
            <v>1000000</v>
          </cell>
          <cell r="P167">
            <v>0</v>
          </cell>
          <cell r="Q167">
            <v>23513434.5</v>
          </cell>
          <cell r="R167">
            <v>7121810</v>
          </cell>
          <cell r="S167">
            <v>5644007</v>
          </cell>
          <cell r="T167">
            <v>20999559.859999999</v>
          </cell>
          <cell r="U167">
            <v>2560525</v>
          </cell>
          <cell r="W167">
            <v>0</v>
          </cell>
          <cell r="X167">
            <v>0</v>
          </cell>
          <cell r="Y167">
            <v>1803840</v>
          </cell>
          <cell r="Z167">
            <v>2300803</v>
          </cell>
          <cell r="AA167">
            <v>8551988.3399999999</v>
          </cell>
          <cell r="AB167">
            <v>2343750</v>
          </cell>
          <cell r="AC167">
            <v>16316247</v>
          </cell>
          <cell r="AD167">
            <v>1050000</v>
          </cell>
          <cell r="AE167">
            <v>80202486.479999989</v>
          </cell>
          <cell r="AF167">
            <v>1360000</v>
          </cell>
          <cell r="AG167">
            <v>30637565.036477998</v>
          </cell>
          <cell r="AH167">
            <v>2786540.9743029652</v>
          </cell>
        </row>
        <row r="168">
          <cell r="A168">
            <v>36977</v>
          </cell>
          <cell r="B168">
            <v>1250000</v>
          </cell>
          <cell r="C168">
            <v>4375178.6900000004</v>
          </cell>
          <cell r="D168">
            <v>1247943.5</v>
          </cell>
          <cell r="H168">
            <v>1663000</v>
          </cell>
          <cell r="I168">
            <v>0</v>
          </cell>
          <cell r="K168">
            <v>2.8312206268310547E-7</v>
          </cell>
          <cell r="L168">
            <v>0</v>
          </cell>
          <cell r="M168">
            <v>137317.57</v>
          </cell>
          <cell r="N168">
            <v>0</v>
          </cell>
          <cell r="O168">
            <v>1000000</v>
          </cell>
          <cell r="P168">
            <v>0</v>
          </cell>
          <cell r="Q168">
            <v>23513434.5</v>
          </cell>
          <cell r="R168">
            <v>7121810</v>
          </cell>
          <cell r="S168">
            <v>5644007</v>
          </cell>
          <cell r="T168">
            <v>20999559.859999999</v>
          </cell>
          <cell r="U168">
            <v>2560525</v>
          </cell>
          <cell r="W168">
            <v>0</v>
          </cell>
          <cell r="X168">
            <v>0</v>
          </cell>
          <cell r="Y168">
            <v>1803840</v>
          </cell>
          <cell r="Z168">
            <v>2300803</v>
          </cell>
          <cell r="AA168">
            <v>8551988.3399999999</v>
          </cell>
          <cell r="AB168">
            <v>2343750</v>
          </cell>
          <cell r="AC168">
            <v>16316247</v>
          </cell>
          <cell r="AD168">
            <v>1050000</v>
          </cell>
          <cell r="AE168">
            <v>80202486.479999989</v>
          </cell>
          <cell r="AF168">
            <v>1360000</v>
          </cell>
          <cell r="AG168">
            <v>30637565.036477998</v>
          </cell>
          <cell r="AH168">
            <v>2766107.3621469741</v>
          </cell>
        </row>
        <row r="169">
          <cell r="A169">
            <v>36978</v>
          </cell>
          <cell r="B169">
            <v>1250000</v>
          </cell>
          <cell r="C169">
            <v>4375178.6900000004</v>
          </cell>
          <cell r="D169">
            <v>1247943.5</v>
          </cell>
          <cell r="H169">
            <v>1663000</v>
          </cell>
          <cell r="I169">
            <v>0</v>
          </cell>
          <cell r="K169">
            <v>2.8312206268310547E-7</v>
          </cell>
          <cell r="L169">
            <v>0</v>
          </cell>
          <cell r="M169">
            <v>137317.57</v>
          </cell>
          <cell r="N169">
            <v>0</v>
          </cell>
          <cell r="O169">
            <v>1000000</v>
          </cell>
          <cell r="P169">
            <v>0</v>
          </cell>
          <cell r="Q169">
            <v>23513434.5</v>
          </cell>
          <cell r="R169">
            <v>7121810</v>
          </cell>
          <cell r="S169">
            <v>5644007</v>
          </cell>
          <cell r="T169">
            <v>20999559.859999999</v>
          </cell>
          <cell r="U169">
            <v>2560525</v>
          </cell>
          <cell r="W169">
            <v>0</v>
          </cell>
          <cell r="X169">
            <v>0</v>
          </cell>
          <cell r="Y169">
            <v>1803840</v>
          </cell>
          <cell r="Z169">
            <v>2300803</v>
          </cell>
          <cell r="AA169">
            <v>8551988.3399999999</v>
          </cell>
          <cell r="AB169">
            <v>2343750</v>
          </cell>
          <cell r="AC169">
            <v>16316247</v>
          </cell>
          <cell r="AD169">
            <v>1050000</v>
          </cell>
          <cell r="AE169">
            <v>80202486.479999989</v>
          </cell>
          <cell r="AF169">
            <v>1360000</v>
          </cell>
          <cell r="AG169">
            <v>30637565.036477998</v>
          </cell>
          <cell r="AH169">
            <v>2772569.1714852597</v>
          </cell>
        </row>
        <row r="170">
          <cell r="A170">
            <v>36979</v>
          </cell>
          <cell r="B170">
            <v>1250000</v>
          </cell>
          <cell r="C170">
            <v>4375178.6900000004</v>
          </cell>
          <cell r="D170">
            <v>770244.5</v>
          </cell>
          <cell r="H170">
            <v>0</v>
          </cell>
          <cell r="I170">
            <v>0</v>
          </cell>
          <cell r="K170">
            <v>2.8312206268310547E-7</v>
          </cell>
          <cell r="L170">
            <v>0</v>
          </cell>
          <cell r="M170">
            <v>137317.57</v>
          </cell>
          <cell r="N170">
            <v>0</v>
          </cell>
          <cell r="O170">
            <v>1000000</v>
          </cell>
          <cell r="P170">
            <v>0</v>
          </cell>
          <cell r="Q170">
            <v>23513434.5</v>
          </cell>
          <cell r="R170">
            <v>7121810</v>
          </cell>
          <cell r="S170">
            <v>5644007</v>
          </cell>
          <cell r="T170">
            <v>20887594.859999999</v>
          </cell>
          <cell r="U170">
            <v>2560525</v>
          </cell>
          <cell r="W170">
            <v>0</v>
          </cell>
          <cell r="X170">
            <v>0</v>
          </cell>
          <cell r="Y170">
            <v>1803840</v>
          </cell>
          <cell r="Z170">
            <v>2300803</v>
          </cell>
          <cell r="AA170">
            <v>8551988.3399999999</v>
          </cell>
          <cell r="AB170">
            <v>2343750</v>
          </cell>
          <cell r="AC170">
            <v>16316247</v>
          </cell>
          <cell r="AD170">
            <v>1050000</v>
          </cell>
          <cell r="AE170">
            <v>44836040.100000001</v>
          </cell>
          <cell r="AF170">
            <v>0</v>
          </cell>
          <cell r="AG170">
            <v>30637565.036477998</v>
          </cell>
          <cell r="AH170">
            <v>2767715.7118172338</v>
          </cell>
        </row>
        <row r="171">
          <cell r="A171">
            <v>36980</v>
          </cell>
          <cell r="B171">
            <v>1250000</v>
          </cell>
          <cell r="C171">
            <v>2083768.15</v>
          </cell>
          <cell r="D171">
            <v>770244.5</v>
          </cell>
          <cell r="H171">
            <v>0</v>
          </cell>
          <cell r="I171">
            <v>0</v>
          </cell>
          <cell r="K171">
            <v>2.8312206268310547E-7</v>
          </cell>
          <cell r="L171">
            <v>0</v>
          </cell>
          <cell r="M171">
            <v>137317.57</v>
          </cell>
          <cell r="N171">
            <v>0</v>
          </cell>
          <cell r="O171">
            <v>1000000</v>
          </cell>
          <cell r="P171">
            <v>0</v>
          </cell>
          <cell r="Q171">
            <v>23513434.5</v>
          </cell>
          <cell r="R171">
            <v>7121810</v>
          </cell>
          <cell r="S171">
            <v>0</v>
          </cell>
          <cell r="T171">
            <v>20887594.859999999</v>
          </cell>
          <cell r="U171">
            <v>2560525</v>
          </cell>
          <cell r="W171">
            <v>0</v>
          </cell>
          <cell r="X171">
            <v>0</v>
          </cell>
          <cell r="Y171">
            <v>1803840</v>
          </cell>
          <cell r="Z171">
            <v>2300803</v>
          </cell>
          <cell r="AA171">
            <v>8821363.3399999999</v>
          </cell>
          <cell r="AB171">
            <v>2343750</v>
          </cell>
          <cell r="AC171">
            <v>16316247</v>
          </cell>
          <cell r="AD171">
            <v>1050000</v>
          </cell>
          <cell r="AE171">
            <v>44836040.100000001</v>
          </cell>
          <cell r="AF171">
            <v>0</v>
          </cell>
          <cell r="AG171">
            <v>30637565.036477998</v>
          </cell>
          <cell r="AH171">
            <v>1383070.5025600588</v>
          </cell>
        </row>
        <row r="172">
          <cell r="A172">
            <v>36981</v>
          </cell>
          <cell r="B172">
            <v>1250000</v>
          </cell>
          <cell r="C172">
            <v>2083768.15</v>
          </cell>
          <cell r="D172">
            <v>770244.5</v>
          </cell>
          <cell r="H172">
            <v>0</v>
          </cell>
          <cell r="I172">
            <v>0</v>
          </cell>
          <cell r="K172">
            <v>2.8312206268310547E-7</v>
          </cell>
          <cell r="L172">
            <v>0</v>
          </cell>
          <cell r="M172">
            <v>137317.57</v>
          </cell>
          <cell r="N172">
            <v>0</v>
          </cell>
          <cell r="O172">
            <v>1000000</v>
          </cell>
          <cell r="P172">
            <v>0</v>
          </cell>
          <cell r="Q172">
            <v>23513434.5</v>
          </cell>
          <cell r="R172">
            <v>7121810</v>
          </cell>
          <cell r="S172">
            <v>0</v>
          </cell>
          <cell r="T172">
            <v>20887594.859999999</v>
          </cell>
          <cell r="U172">
            <v>2560525</v>
          </cell>
          <cell r="W172">
            <v>0</v>
          </cell>
          <cell r="X172">
            <v>0</v>
          </cell>
          <cell r="Y172">
            <v>1803840</v>
          </cell>
          <cell r="Z172">
            <v>2300803</v>
          </cell>
          <cell r="AA172">
            <v>8821363.3399999999</v>
          </cell>
          <cell r="AB172">
            <v>2343750</v>
          </cell>
          <cell r="AC172">
            <v>16316247</v>
          </cell>
          <cell r="AD172">
            <v>1050000</v>
          </cell>
          <cell r="AE172">
            <v>44836040.100000001</v>
          </cell>
          <cell r="AF172">
            <v>0</v>
          </cell>
          <cell r="AG172">
            <v>30637565.036477998</v>
          </cell>
          <cell r="AH172">
            <v>1383070.5025600588</v>
          </cell>
        </row>
        <row r="173">
          <cell r="A173">
            <v>36983</v>
          </cell>
          <cell r="B173">
            <v>1250000</v>
          </cell>
          <cell r="C173">
            <v>2083768.15</v>
          </cell>
          <cell r="D173">
            <v>770244.5</v>
          </cell>
          <cell r="H173">
            <v>0</v>
          </cell>
          <cell r="I173">
            <v>0</v>
          </cell>
          <cell r="K173">
            <v>2.8312206268310547E-7</v>
          </cell>
          <cell r="L173">
            <v>0</v>
          </cell>
          <cell r="M173">
            <v>137317.57</v>
          </cell>
          <cell r="N173">
            <v>0</v>
          </cell>
          <cell r="O173">
            <v>1000000</v>
          </cell>
          <cell r="P173">
            <v>0</v>
          </cell>
          <cell r="Q173">
            <v>23513434.5</v>
          </cell>
          <cell r="R173">
            <v>7121810</v>
          </cell>
          <cell r="S173">
            <v>5644007</v>
          </cell>
          <cell r="T173">
            <v>20887594.859999999</v>
          </cell>
          <cell r="U173">
            <v>2560525</v>
          </cell>
          <cell r="W173">
            <v>0</v>
          </cell>
          <cell r="X173">
            <v>0</v>
          </cell>
          <cell r="Y173">
            <v>1803840</v>
          </cell>
          <cell r="Z173">
            <v>2300803</v>
          </cell>
          <cell r="AA173">
            <v>8821363.3399999999</v>
          </cell>
          <cell r="AB173">
            <v>2343750</v>
          </cell>
          <cell r="AC173">
            <v>16316247</v>
          </cell>
          <cell r="AD173">
            <v>1050000</v>
          </cell>
          <cell r="AE173">
            <v>44836040.100000001</v>
          </cell>
          <cell r="AF173">
            <v>0</v>
          </cell>
          <cell r="AG173">
            <v>30637565.036477998</v>
          </cell>
          <cell r="AH173">
            <v>1384137.9223862754</v>
          </cell>
        </row>
        <row r="174">
          <cell r="A174">
            <v>36984</v>
          </cell>
          <cell r="B174">
            <v>1250000</v>
          </cell>
          <cell r="C174">
            <v>2083768.15</v>
          </cell>
          <cell r="D174">
            <v>770244.5</v>
          </cell>
          <cell r="H174">
            <v>0</v>
          </cell>
          <cell r="I174">
            <v>0</v>
          </cell>
          <cell r="K174">
            <v>2.8312206268310547E-7</v>
          </cell>
          <cell r="L174">
            <v>0</v>
          </cell>
          <cell r="M174">
            <v>137317.57</v>
          </cell>
          <cell r="N174">
            <v>0</v>
          </cell>
          <cell r="O174">
            <v>1000000</v>
          </cell>
          <cell r="P174">
            <v>0</v>
          </cell>
          <cell r="Q174">
            <v>23513434.5</v>
          </cell>
          <cell r="R174">
            <v>7121810</v>
          </cell>
          <cell r="S174">
            <v>5644007</v>
          </cell>
          <cell r="T174">
            <v>20887594.859999999</v>
          </cell>
          <cell r="U174">
            <v>2560525</v>
          </cell>
          <cell r="W174">
            <v>0</v>
          </cell>
          <cell r="X174">
            <v>0</v>
          </cell>
          <cell r="Y174">
            <v>1803840</v>
          </cell>
          <cell r="Z174">
            <v>2300803</v>
          </cell>
          <cell r="AA174">
            <v>8821363.3399999999</v>
          </cell>
          <cell r="AB174">
            <v>2343750</v>
          </cell>
          <cell r="AC174">
            <v>16316247</v>
          </cell>
          <cell r="AD174">
            <v>1050000</v>
          </cell>
          <cell r="AE174">
            <v>44836040.100000001</v>
          </cell>
          <cell r="AF174">
            <v>0</v>
          </cell>
          <cell r="AG174">
            <v>30637565.036477998</v>
          </cell>
          <cell r="AH174">
            <v>1384137.9223862754</v>
          </cell>
        </row>
        <row r="175">
          <cell r="A175">
            <v>36985</v>
          </cell>
          <cell r="B175">
            <v>1250000</v>
          </cell>
          <cell r="C175">
            <v>2083768.15</v>
          </cell>
          <cell r="D175">
            <v>770244.5</v>
          </cell>
          <cell r="H175">
            <v>0</v>
          </cell>
          <cell r="I175">
            <v>0</v>
          </cell>
          <cell r="K175">
            <v>2.8312206268310547E-7</v>
          </cell>
          <cell r="L175">
            <v>0</v>
          </cell>
          <cell r="M175">
            <v>137317.57</v>
          </cell>
          <cell r="N175">
            <v>0</v>
          </cell>
          <cell r="O175">
            <v>1000000</v>
          </cell>
          <cell r="P175">
            <v>0</v>
          </cell>
          <cell r="Q175">
            <v>23513434.5</v>
          </cell>
          <cell r="R175">
            <v>7121810</v>
          </cell>
          <cell r="S175">
            <v>5644007</v>
          </cell>
          <cell r="T175">
            <v>20887594.859999999</v>
          </cell>
          <cell r="U175">
            <v>2560525</v>
          </cell>
          <cell r="W175">
            <v>0</v>
          </cell>
          <cell r="X175">
            <v>0</v>
          </cell>
          <cell r="Y175">
            <v>1803840</v>
          </cell>
          <cell r="Z175">
            <v>2300803</v>
          </cell>
          <cell r="AA175">
            <v>8821363.3399999999</v>
          </cell>
          <cell r="AB175">
            <v>2343750</v>
          </cell>
          <cell r="AC175">
            <v>16316247</v>
          </cell>
          <cell r="AD175">
            <v>1050000</v>
          </cell>
          <cell r="AE175">
            <v>44836040.100000001</v>
          </cell>
          <cell r="AF175">
            <v>0</v>
          </cell>
          <cell r="AG175">
            <v>30637565.036477998</v>
          </cell>
          <cell r="AH175">
            <v>1374896.5134475785</v>
          </cell>
        </row>
        <row r="176">
          <cell r="A176">
            <v>36986</v>
          </cell>
          <cell r="B176">
            <v>1250000</v>
          </cell>
          <cell r="C176">
            <v>2083768.15</v>
          </cell>
          <cell r="D176">
            <v>770244.5</v>
          </cell>
          <cell r="H176">
            <v>0</v>
          </cell>
          <cell r="I176">
            <v>0</v>
          </cell>
          <cell r="K176">
            <v>2.8312206268310547E-7</v>
          </cell>
          <cell r="L176">
            <v>0</v>
          </cell>
          <cell r="M176">
            <v>137317.57</v>
          </cell>
          <cell r="N176">
            <v>0</v>
          </cell>
          <cell r="O176">
            <v>1000000</v>
          </cell>
          <cell r="P176">
            <v>0</v>
          </cell>
          <cell r="Q176">
            <v>23513434.5</v>
          </cell>
          <cell r="R176">
            <v>7121810</v>
          </cell>
          <cell r="S176">
            <v>5644007</v>
          </cell>
          <cell r="T176">
            <v>20887594.859999999</v>
          </cell>
          <cell r="U176">
            <v>2560525</v>
          </cell>
          <cell r="W176">
            <v>0</v>
          </cell>
          <cell r="X176">
            <v>0</v>
          </cell>
          <cell r="Y176">
            <v>1803840</v>
          </cell>
          <cell r="Z176">
            <v>2300803</v>
          </cell>
          <cell r="AA176">
            <v>8821363.3399999999</v>
          </cell>
          <cell r="AB176">
            <v>2343750</v>
          </cell>
          <cell r="AC176">
            <v>16316247</v>
          </cell>
          <cell r="AD176">
            <v>1050000</v>
          </cell>
          <cell r="AE176">
            <v>44836040.100000001</v>
          </cell>
          <cell r="AF176">
            <v>0</v>
          </cell>
          <cell r="AG176">
            <v>30637565.036477998</v>
          </cell>
          <cell r="AH176">
            <v>1375813.6343260035</v>
          </cell>
        </row>
        <row r="177">
          <cell r="A177">
            <v>36987</v>
          </cell>
          <cell r="B177">
            <v>1250000</v>
          </cell>
          <cell r="C177">
            <v>2083768.15</v>
          </cell>
          <cell r="D177">
            <v>770244.5</v>
          </cell>
          <cell r="H177">
            <v>0</v>
          </cell>
          <cell r="I177">
            <v>0</v>
          </cell>
          <cell r="K177">
            <v>2.8312206268310547E-7</v>
          </cell>
          <cell r="L177">
            <v>0</v>
          </cell>
          <cell r="M177">
            <v>137317.57</v>
          </cell>
          <cell r="N177">
            <v>0</v>
          </cell>
          <cell r="O177">
            <v>1000000</v>
          </cell>
          <cell r="P177">
            <v>0</v>
          </cell>
          <cell r="Q177">
            <v>23513434.5</v>
          </cell>
          <cell r="R177">
            <v>7121810</v>
          </cell>
          <cell r="S177">
            <v>5644007</v>
          </cell>
          <cell r="T177">
            <v>20887594.859999999</v>
          </cell>
          <cell r="U177">
            <v>2560525</v>
          </cell>
          <cell r="W177">
            <v>0</v>
          </cell>
          <cell r="X177">
            <v>0</v>
          </cell>
          <cell r="Y177">
            <v>1803840</v>
          </cell>
          <cell r="Z177">
            <v>2300803</v>
          </cell>
          <cell r="AA177">
            <v>8821363.3399999999</v>
          </cell>
          <cell r="AB177">
            <v>2343750</v>
          </cell>
          <cell r="AC177">
            <v>16316247</v>
          </cell>
          <cell r="AD177">
            <v>1050000</v>
          </cell>
          <cell r="AE177">
            <v>44836040.100000001</v>
          </cell>
          <cell r="AF177">
            <v>0</v>
          </cell>
          <cell r="AG177">
            <v>30637565.036477998</v>
          </cell>
          <cell r="AH177">
            <v>1380417.0236371907</v>
          </cell>
        </row>
        <row r="178">
          <cell r="A178">
            <v>36990</v>
          </cell>
          <cell r="B178">
            <v>1250000</v>
          </cell>
          <cell r="C178">
            <v>2083768.15</v>
          </cell>
          <cell r="D178">
            <v>770244.5</v>
          </cell>
          <cell r="H178">
            <v>0</v>
          </cell>
          <cell r="I178">
            <v>0</v>
          </cell>
          <cell r="K178">
            <v>2.8312206268310547E-7</v>
          </cell>
          <cell r="L178">
            <v>0</v>
          </cell>
          <cell r="M178">
            <v>137317.57</v>
          </cell>
          <cell r="N178">
            <v>0</v>
          </cell>
          <cell r="O178">
            <v>1000000</v>
          </cell>
          <cell r="P178">
            <v>0</v>
          </cell>
          <cell r="Q178">
            <v>23513434.5</v>
          </cell>
          <cell r="R178">
            <v>7121810</v>
          </cell>
          <cell r="S178">
            <v>5644007</v>
          </cell>
          <cell r="T178">
            <v>20887594.859999999</v>
          </cell>
          <cell r="U178">
            <v>2560525</v>
          </cell>
          <cell r="W178">
            <v>0</v>
          </cell>
          <cell r="X178">
            <v>0</v>
          </cell>
          <cell r="Y178">
            <v>1803840</v>
          </cell>
          <cell r="Z178">
            <v>2300803</v>
          </cell>
          <cell r="AA178">
            <v>8821363.3399999999</v>
          </cell>
          <cell r="AB178">
            <v>2343750</v>
          </cell>
          <cell r="AC178">
            <v>16316247</v>
          </cell>
          <cell r="AD178">
            <v>1050000</v>
          </cell>
          <cell r="AE178">
            <v>44836040.100000001</v>
          </cell>
          <cell r="AF178">
            <v>0</v>
          </cell>
          <cell r="AG178">
            <v>30637565.036477998</v>
          </cell>
          <cell r="AH178">
            <v>1384369.9506041249</v>
          </cell>
        </row>
        <row r="179">
          <cell r="A179">
            <v>36991</v>
          </cell>
          <cell r="B179">
            <v>1250000</v>
          </cell>
          <cell r="C179">
            <v>2083768.15</v>
          </cell>
          <cell r="D179">
            <v>770244.5</v>
          </cell>
          <cell r="H179">
            <v>0</v>
          </cell>
          <cell r="I179">
            <v>0</v>
          </cell>
          <cell r="K179">
            <v>2.8312206268310547E-7</v>
          </cell>
          <cell r="L179">
            <v>0</v>
          </cell>
          <cell r="M179">
            <v>137317.57</v>
          </cell>
          <cell r="N179">
            <v>0</v>
          </cell>
          <cell r="O179">
            <v>1000000</v>
          </cell>
          <cell r="P179">
            <v>0</v>
          </cell>
          <cell r="Q179">
            <v>23513434.5</v>
          </cell>
          <cell r="R179">
            <v>7121810</v>
          </cell>
          <cell r="S179">
            <v>5644007</v>
          </cell>
          <cell r="T179">
            <v>20887594.859999999</v>
          </cell>
          <cell r="U179">
            <v>2560525</v>
          </cell>
          <cell r="W179">
            <v>0</v>
          </cell>
          <cell r="X179">
            <v>0</v>
          </cell>
          <cell r="Y179">
            <v>1803840</v>
          </cell>
          <cell r="Z179">
            <v>2300803</v>
          </cell>
          <cell r="AA179">
            <v>8821363.3399999999</v>
          </cell>
          <cell r="AB179">
            <v>2343750</v>
          </cell>
          <cell r="AC179">
            <v>16316247</v>
          </cell>
          <cell r="AD179">
            <v>1050000</v>
          </cell>
          <cell r="AE179">
            <v>44836040.100000001</v>
          </cell>
          <cell r="AF179">
            <v>0</v>
          </cell>
          <cell r="AG179">
            <v>30637565.036477998</v>
          </cell>
          <cell r="AH179">
            <v>1390558.8696274951</v>
          </cell>
        </row>
        <row r="180">
          <cell r="A180">
            <v>36992</v>
          </cell>
          <cell r="B180">
            <v>1250000</v>
          </cell>
          <cell r="C180">
            <v>2083768.15</v>
          </cell>
          <cell r="D180">
            <v>770244.5</v>
          </cell>
          <cell r="H180">
            <v>0</v>
          </cell>
          <cell r="I180">
            <v>0</v>
          </cell>
          <cell r="K180">
            <v>2.8312206268310547E-7</v>
          </cell>
          <cell r="L180">
            <v>0</v>
          </cell>
          <cell r="M180">
            <v>137317.57</v>
          </cell>
          <cell r="N180">
            <v>0</v>
          </cell>
          <cell r="O180">
            <v>1000000</v>
          </cell>
          <cell r="P180">
            <v>0</v>
          </cell>
          <cell r="Q180">
            <v>23513434.5</v>
          </cell>
          <cell r="R180">
            <v>7121810</v>
          </cell>
          <cell r="S180">
            <v>5644007</v>
          </cell>
          <cell r="T180">
            <v>20887594.859999999</v>
          </cell>
          <cell r="U180">
            <v>2560525</v>
          </cell>
          <cell r="W180">
            <v>0</v>
          </cell>
          <cell r="X180">
            <v>0</v>
          </cell>
          <cell r="Y180">
            <v>1803840</v>
          </cell>
          <cell r="Z180">
            <v>2300803</v>
          </cell>
          <cell r="AA180">
            <v>8821363.3399999999</v>
          </cell>
          <cell r="AB180">
            <v>2343750</v>
          </cell>
          <cell r="AC180">
            <v>16316247</v>
          </cell>
          <cell r="AD180">
            <v>1050000</v>
          </cell>
          <cell r="AE180">
            <v>44836040.100000001</v>
          </cell>
          <cell r="AF180">
            <v>0</v>
          </cell>
          <cell r="AG180">
            <v>30637565.036477998</v>
          </cell>
          <cell r="AH180">
            <v>1394368.5375176305</v>
          </cell>
        </row>
        <row r="181">
          <cell r="A181">
            <v>36993</v>
          </cell>
          <cell r="B181">
            <v>1250000</v>
          </cell>
          <cell r="C181">
            <v>2083768.15</v>
          </cell>
          <cell r="D181">
            <v>770244.5</v>
          </cell>
          <cell r="H181">
            <v>0</v>
          </cell>
          <cell r="I181">
            <v>0</v>
          </cell>
          <cell r="K181">
            <v>2.8312206268310547E-7</v>
          </cell>
          <cell r="L181">
            <v>0</v>
          </cell>
          <cell r="M181">
            <v>137317.57</v>
          </cell>
          <cell r="N181">
            <v>0</v>
          </cell>
          <cell r="O181">
            <v>1000000</v>
          </cell>
          <cell r="P181">
            <v>0</v>
          </cell>
          <cell r="Q181">
            <v>23513434.5</v>
          </cell>
          <cell r="R181">
            <v>7121810</v>
          </cell>
          <cell r="S181">
            <v>5644007</v>
          </cell>
          <cell r="T181">
            <v>20887594.859999999</v>
          </cell>
          <cell r="U181">
            <v>2560525</v>
          </cell>
          <cell r="W181">
            <v>0</v>
          </cell>
          <cell r="X181">
            <v>0</v>
          </cell>
          <cell r="Y181">
            <v>1803840</v>
          </cell>
          <cell r="Z181">
            <v>2300803</v>
          </cell>
          <cell r="AA181">
            <v>8821363.3399999999</v>
          </cell>
          <cell r="AB181">
            <v>2343750</v>
          </cell>
          <cell r="AC181">
            <v>16316247</v>
          </cell>
          <cell r="AD181">
            <v>1050000</v>
          </cell>
          <cell r="AE181">
            <v>44836040.100000001</v>
          </cell>
          <cell r="AF181">
            <v>0</v>
          </cell>
          <cell r="AG181">
            <v>30637565.036477998</v>
          </cell>
          <cell r="AH181">
            <v>1389260.6634061171</v>
          </cell>
        </row>
        <row r="182">
          <cell r="A182">
            <v>36997</v>
          </cell>
          <cell r="B182">
            <v>1250000</v>
          </cell>
          <cell r="C182">
            <v>2083768.15</v>
          </cell>
          <cell r="D182">
            <v>770244.5</v>
          </cell>
          <cell r="H182">
            <v>0</v>
          </cell>
          <cell r="I182">
            <v>0</v>
          </cell>
          <cell r="K182">
            <v>2.8312206268310547E-7</v>
          </cell>
          <cell r="L182">
            <v>0</v>
          </cell>
          <cell r="M182">
            <v>137317.57</v>
          </cell>
          <cell r="N182">
            <v>0</v>
          </cell>
          <cell r="O182">
            <v>1000000</v>
          </cell>
          <cell r="P182">
            <v>0</v>
          </cell>
          <cell r="Q182">
            <v>23513434.5</v>
          </cell>
          <cell r="R182">
            <v>7121810</v>
          </cell>
          <cell r="S182">
            <v>5644007</v>
          </cell>
          <cell r="T182">
            <v>20887594.859999999</v>
          </cell>
          <cell r="U182">
            <v>2560525</v>
          </cell>
          <cell r="W182">
            <v>0</v>
          </cell>
          <cell r="X182">
            <v>0</v>
          </cell>
          <cell r="Y182">
            <v>1803840</v>
          </cell>
          <cell r="Z182">
            <v>2300803</v>
          </cell>
          <cell r="AA182">
            <v>8821363.3399999999</v>
          </cell>
          <cell r="AB182">
            <v>2343750</v>
          </cell>
          <cell r="AC182">
            <v>16316247</v>
          </cell>
          <cell r="AD182">
            <v>1050000</v>
          </cell>
          <cell r="AE182">
            <v>44836040.100000001</v>
          </cell>
          <cell r="AF182">
            <v>0</v>
          </cell>
          <cell r="AG182">
            <v>30637565.036477998</v>
          </cell>
          <cell r="AH182">
            <v>1401048.2459874791</v>
          </cell>
        </row>
        <row r="183">
          <cell r="A183">
            <v>36998</v>
          </cell>
          <cell r="B183">
            <v>1250000</v>
          </cell>
          <cell r="C183">
            <v>2083768.15</v>
          </cell>
          <cell r="D183">
            <v>770244.5</v>
          </cell>
          <cell r="H183">
            <v>0</v>
          </cell>
          <cell r="I183">
            <v>0</v>
          </cell>
          <cell r="K183">
            <v>2.8312206268310547E-7</v>
          </cell>
          <cell r="L183">
            <v>0</v>
          </cell>
          <cell r="M183">
            <v>137317.57</v>
          </cell>
          <cell r="N183">
            <v>0</v>
          </cell>
          <cell r="O183">
            <v>1000000</v>
          </cell>
          <cell r="P183">
            <v>0</v>
          </cell>
          <cell r="Q183">
            <v>23513434.5</v>
          </cell>
          <cell r="R183">
            <v>7121810</v>
          </cell>
          <cell r="S183">
            <v>5644007</v>
          </cell>
          <cell r="T183">
            <v>20887594.859999999</v>
          </cell>
          <cell r="U183">
            <v>2560525</v>
          </cell>
          <cell r="W183">
            <v>0</v>
          </cell>
          <cell r="X183">
            <v>0</v>
          </cell>
          <cell r="Y183">
            <v>1803840</v>
          </cell>
          <cell r="Z183">
            <v>2300803</v>
          </cell>
          <cell r="AA183">
            <v>8821363.3399999999</v>
          </cell>
          <cell r="AB183">
            <v>2343750</v>
          </cell>
          <cell r="AC183">
            <v>16316247</v>
          </cell>
          <cell r="AD183">
            <v>1050000</v>
          </cell>
          <cell r="AE183">
            <v>44836040.100000001</v>
          </cell>
          <cell r="AF183">
            <v>0</v>
          </cell>
          <cell r="AG183">
            <v>30637565.036477998</v>
          </cell>
          <cell r="AH183">
            <v>1414644.718360967</v>
          </cell>
        </row>
        <row r="184">
          <cell r="A184">
            <v>36999</v>
          </cell>
          <cell r="B184">
            <v>1250000</v>
          </cell>
          <cell r="C184">
            <v>2083768.15</v>
          </cell>
          <cell r="D184">
            <v>770244.5</v>
          </cell>
          <cell r="H184">
            <v>0</v>
          </cell>
          <cell r="I184">
            <v>0</v>
          </cell>
          <cell r="K184">
            <v>2.8312206268310547E-7</v>
          </cell>
          <cell r="L184">
            <v>0</v>
          </cell>
          <cell r="M184">
            <v>137317.57</v>
          </cell>
          <cell r="N184">
            <v>0</v>
          </cell>
          <cell r="O184">
            <v>1000000</v>
          </cell>
          <cell r="P184">
            <v>0</v>
          </cell>
          <cell r="Q184">
            <v>23513434.5</v>
          </cell>
          <cell r="R184">
            <v>7121810</v>
          </cell>
          <cell r="S184">
            <v>5644007</v>
          </cell>
          <cell r="T184">
            <v>20887594.859999999</v>
          </cell>
          <cell r="U184">
            <v>2560525</v>
          </cell>
          <cell r="W184">
            <v>0</v>
          </cell>
          <cell r="X184">
            <v>0</v>
          </cell>
          <cell r="Y184">
            <v>1803840</v>
          </cell>
          <cell r="Z184">
            <v>2300803</v>
          </cell>
          <cell r="AA184">
            <v>8821363.3399999999</v>
          </cell>
          <cell r="AB184">
            <v>2343750</v>
          </cell>
          <cell r="AC184">
            <v>16316247</v>
          </cell>
          <cell r="AD184">
            <v>1050000</v>
          </cell>
          <cell r="AE184">
            <v>44836040.100000001</v>
          </cell>
          <cell r="AF184">
            <v>0</v>
          </cell>
          <cell r="AG184">
            <v>30637565.036477998</v>
          </cell>
          <cell r="AH184">
            <v>1414112.2408960932</v>
          </cell>
        </row>
        <row r="185">
          <cell r="A185">
            <v>37000</v>
          </cell>
          <cell r="B185">
            <v>1250000</v>
          </cell>
          <cell r="C185">
            <v>2083768.15</v>
          </cell>
          <cell r="D185">
            <v>770244.5</v>
          </cell>
          <cell r="H185">
            <v>0</v>
          </cell>
          <cell r="I185">
            <v>0</v>
          </cell>
          <cell r="K185">
            <v>2.8312206268310547E-7</v>
          </cell>
          <cell r="L185">
            <v>0</v>
          </cell>
          <cell r="M185">
            <v>137317.57</v>
          </cell>
          <cell r="N185">
            <v>0</v>
          </cell>
          <cell r="O185">
            <v>1000000</v>
          </cell>
          <cell r="P185">
            <v>0</v>
          </cell>
          <cell r="Q185">
            <v>23513434.5</v>
          </cell>
          <cell r="R185">
            <v>7121810</v>
          </cell>
          <cell r="S185">
            <v>5644007</v>
          </cell>
          <cell r="T185">
            <v>20887594.859999999</v>
          </cell>
          <cell r="U185">
            <v>2560525</v>
          </cell>
          <cell r="W185">
            <v>0</v>
          </cell>
          <cell r="X185">
            <v>0</v>
          </cell>
          <cell r="Y185">
            <v>1803840</v>
          </cell>
          <cell r="Z185">
            <v>2300803</v>
          </cell>
          <cell r="AA185">
            <v>8821363.3399999999</v>
          </cell>
          <cell r="AB185">
            <v>2343750</v>
          </cell>
          <cell r="AC185">
            <v>16316247</v>
          </cell>
          <cell r="AD185">
            <v>1050000</v>
          </cell>
          <cell r="AE185">
            <v>44836040.100000001</v>
          </cell>
          <cell r="AF185">
            <v>0</v>
          </cell>
          <cell r="AG185">
            <v>30637565.036477998</v>
          </cell>
          <cell r="AH185">
            <v>1412722.7735692945</v>
          </cell>
        </row>
        <row r="186">
          <cell r="A186">
            <v>37001</v>
          </cell>
          <cell r="B186">
            <v>1250000</v>
          </cell>
          <cell r="C186">
            <v>2083768.15</v>
          </cell>
          <cell r="D186">
            <v>770244.5</v>
          </cell>
          <cell r="H186">
            <v>0</v>
          </cell>
          <cell r="I186">
            <v>0</v>
          </cell>
          <cell r="K186">
            <v>2.8312206268310547E-7</v>
          </cell>
          <cell r="L186">
            <v>0</v>
          </cell>
          <cell r="M186">
            <v>137317.57</v>
          </cell>
          <cell r="N186">
            <v>0</v>
          </cell>
          <cell r="O186">
            <v>1000000</v>
          </cell>
          <cell r="P186">
            <v>0</v>
          </cell>
          <cell r="Q186">
            <v>23513434.5</v>
          </cell>
          <cell r="R186">
            <v>7121810</v>
          </cell>
          <cell r="S186">
            <v>5644007</v>
          </cell>
          <cell r="T186">
            <v>20887594.859999999</v>
          </cell>
          <cell r="U186">
            <v>2560525</v>
          </cell>
          <cell r="W186">
            <v>0</v>
          </cell>
          <cell r="X186">
            <v>0</v>
          </cell>
          <cell r="Y186">
            <v>1803840</v>
          </cell>
          <cell r="Z186">
            <v>2300803</v>
          </cell>
          <cell r="AA186">
            <v>8821363.3399999999</v>
          </cell>
          <cell r="AB186">
            <v>2343750</v>
          </cell>
          <cell r="AC186">
            <v>16316247</v>
          </cell>
          <cell r="AD186">
            <v>1050000</v>
          </cell>
          <cell r="AE186">
            <v>44836040.100000001</v>
          </cell>
          <cell r="AF186">
            <v>0</v>
          </cell>
          <cell r="AG186">
            <v>30637565.036477998</v>
          </cell>
          <cell r="AH186">
            <v>1405805.6935649614</v>
          </cell>
        </row>
        <row r="187">
          <cell r="A187">
            <v>37004</v>
          </cell>
          <cell r="B187">
            <v>1250000</v>
          </cell>
          <cell r="C187">
            <v>2083768.15</v>
          </cell>
          <cell r="D187">
            <v>770244.5</v>
          </cell>
          <cell r="H187">
            <v>0</v>
          </cell>
          <cell r="I187">
            <v>0</v>
          </cell>
          <cell r="K187">
            <v>2.8312206268310547E-7</v>
          </cell>
          <cell r="L187">
            <v>0</v>
          </cell>
          <cell r="M187">
            <v>137317.57</v>
          </cell>
          <cell r="N187">
            <v>0</v>
          </cell>
          <cell r="O187">
            <v>1000000</v>
          </cell>
          <cell r="P187">
            <v>0</v>
          </cell>
          <cell r="Q187">
            <v>23513434.5</v>
          </cell>
          <cell r="R187">
            <v>7121810</v>
          </cell>
          <cell r="S187">
            <v>5644007</v>
          </cell>
          <cell r="T187">
            <v>20887594.859999999</v>
          </cell>
          <cell r="U187">
            <v>2560525</v>
          </cell>
          <cell r="W187">
            <v>0</v>
          </cell>
          <cell r="X187">
            <v>0</v>
          </cell>
          <cell r="Y187">
            <v>1803840</v>
          </cell>
          <cell r="Z187">
            <v>2300803</v>
          </cell>
          <cell r="AA187">
            <v>8821363.3399999999</v>
          </cell>
          <cell r="AB187">
            <v>2343750</v>
          </cell>
          <cell r="AC187">
            <v>16316247</v>
          </cell>
          <cell r="AD187">
            <v>1050000</v>
          </cell>
          <cell r="AE187">
            <v>44836040.100000001</v>
          </cell>
          <cell r="AF187">
            <v>0</v>
          </cell>
          <cell r="AG187">
            <v>30637565.036477998</v>
          </cell>
          <cell r="AH187">
            <v>1399345.9440037906</v>
          </cell>
        </row>
        <row r="188">
          <cell r="A188">
            <v>37005</v>
          </cell>
          <cell r="B188">
            <v>1250000</v>
          </cell>
          <cell r="C188">
            <v>2083768.15</v>
          </cell>
          <cell r="D188">
            <v>770244.5</v>
          </cell>
          <cell r="H188">
            <v>0</v>
          </cell>
          <cell r="I188">
            <v>0</v>
          </cell>
          <cell r="K188">
            <v>2.8312206268310547E-7</v>
          </cell>
          <cell r="L188">
            <v>0</v>
          </cell>
          <cell r="M188">
            <v>137317.57</v>
          </cell>
          <cell r="N188">
            <v>0</v>
          </cell>
          <cell r="O188">
            <v>1000000</v>
          </cell>
          <cell r="P188">
            <v>0</v>
          </cell>
          <cell r="Q188">
            <v>23513434.5</v>
          </cell>
          <cell r="R188">
            <v>7121810</v>
          </cell>
          <cell r="S188">
            <v>5644007</v>
          </cell>
          <cell r="T188">
            <v>20887594.859999999</v>
          </cell>
          <cell r="U188">
            <v>2560525</v>
          </cell>
          <cell r="W188">
            <v>0</v>
          </cell>
          <cell r="X188">
            <v>0</v>
          </cell>
          <cell r="Y188">
            <v>1803840</v>
          </cell>
          <cell r="Z188">
            <v>2300803</v>
          </cell>
          <cell r="AA188">
            <v>8821363.3399999999</v>
          </cell>
          <cell r="AB188">
            <v>2343750</v>
          </cell>
          <cell r="AC188">
            <v>16316247</v>
          </cell>
          <cell r="AD188">
            <v>1050000</v>
          </cell>
          <cell r="AE188">
            <v>44836040.100000001</v>
          </cell>
          <cell r="AF188">
            <v>0</v>
          </cell>
          <cell r="AG188">
            <v>30637565.036477998</v>
          </cell>
          <cell r="AH188">
            <v>1398007.8609879713</v>
          </cell>
        </row>
        <row r="189">
          <cell r="A189">
            <v>37006</v>
          </cell>
          <cell r="B189">
            <v>1250000</v>
          </cell>
          <cell r="C189">
            <v>2083768.15</v>
          </cell>
          <cell r="D189">
            <v>770244.5</v>
          </cell>
          <cell r="H189">
            <v>0</v>
          </cell>
          <cell r="I189">
            <v>0</v>
          </cell>
          <cell r="K189">
            <v>2.8312206268310547E-7</v>
          </cell>
          <cell r="L189">
            <v>0</v>
          </cell>
          <cell r="M189">
            <v>137317.57</v>
          </cell>
          <cell r="N189">
            <v>0</v>
          </cell>
          <cell r="O189">
            <v>1000000</v>
          </cell>
          <cell r="P189">
            <v>0</v>
          </cell>
          <cell r="Q189">
            <v>23513434.5</v>
          </cell>
          <cell r="R189">
            <v>7121810</v>
          </cell>
          <cell r="S189">
            <v>5644007</v>
          </cell>
          <cell r="T189">
            <v>20887594.859999999</v>
          </cell>
          <cell r="U189">
            <v>2560525</v>
          </cell>
          <cell r="W189">
            <v>0</v>
          </cell>
          <cell r="X189">
            <v>0</v>
          </cell>
          <cell r="Y189">
            <v>1803840</v>
          </cell>
          <cell r="Z189">
            <v>2300803</v>
          </cell>
          <cell r="AA189">
            <v>8821363.3399999999</v>
          </cell>
          <cell r="AB189">
            <v>2343750</v>
          </cell>
          <cell r="AC189">
            <v>16316247</v>
          </cell>
          <cell r="AD189">
            <v>1050000</v>
          </cell>
          <cell r="AE189">
            <v>44836040.100000001</v>
          </cell>
          <cell r="AF189">
            <v>0</v>
          </cell>
          <cell r="AG189">
            <v>30637565.036477998</v>
          </cell>
          <cell r="AH189">
            <v>1403839.514899065</v>
          </cell>
        </row>
        <row r="190">
          <cell r="A190">
            <v>37007</v>
          </cell>
          <cell r="B190">
            <v>1250000</v>
          </cell>
          <cell r="C190">
            <v>2083768.15</v>
          </cell>
          <cell r="D190">
            <v>770244.5</v>
          </cell>
          <cell r="H190">
            <v>0</v>
          </cell>
          <cell r="I190">
            <v>0</v>
          </cell>
          <cell r="K190">
            <v>2.8312206268310547E-7</v>
          </cell>
          <cell r="L190">
            <v>0</v>
          </cell>
          <cell r="M190">
            <v>137317.57</v>
          </cell>
          <cell r="N190">
            <v>0</v>
          </cell>
          <cell r="O190">
            <v>1000000</v>
          </cell>
          <cell r="P190">
            <v>0</v>
          </cell>
          <cell r="Q190">
            <v>23513434.5</v>
          </cell>
          <cell r="R190">
            <v>7121810</v>
          </cell>
          <cell r="S190">
            <v>5644007</v>
          </cell>
          <cell r="T190">
            <v>20887594.859999999</v>
          </cell>
          <cell r="U190">
            <v>2560525</v>
          </cell>
          <cell r="W190">
            <v>0</v>
          </cell>
          <cell r="X190">
            <v>0</v>
          </cell>
          <cell r="Y190">
            <v>1803840</v>
          </cell>
          <cell r="Z190">
            <v>2300803</v>
          </cell>
          <cell r="AA190">
            <v>8821363.3399999999</v>
          </cell>
          <cell r="AB190">
            <v>2343750</v>
          </cell>
          <cell r="AC190">
            <v>16316247</v>
          </cell>
          <cell r="AD190">
            <v>1050000</v>
          </cell>
          <cell r="AE190">
            <v>44836040.100000001</v>
          </cell>
          <cell r="AF190">
            <v>0</v>
          </cell>
          <cell r="AG190">
            <v>30637565.036477998</v>
          </cell>
          <cell r="AH190">
            <v>1406966.5009960281</v>
          </cell>
        </row>
        <row r="191">
          <cell r="A191">
            <v>37008</v>
          </cell>
          <cell r="B191">
            <v>1250000</v>
          </cell>
          <cell r="C191">
            <v>2083768.15</v>
          </cell>
          <cell r="D191">
            <v>770244.5</v>
          </cell>
          <cell r="H191">
            <v>0</v>
          </cell>
          <cell r="I191">
            <v>0</v>
          </cell>
          <cell r="K191">
            <v>2.8312206268310547E-7</v>
          </cell>
          <cell r="L191">
            <v>0</v>
          </cell>
          <cell r="M191">
            <v>137317.57</v>
          </cell>
          <cell r="N191">
            <v>0</v>
          </cell>
          <cell r="O191">
            <v>1000000</v>
          </cell>
          <cell r="P191">
            <v>0</v>
          </cell>
          <cell r="Q191">
            <v>23513434.5</v>
          </cell>
          <cell r="R191">
            <v>7121810</v>
          </cell>
          <cell r="S191">
            <v>5644007</v>
          </cell>
          <cell r="T191">
            <v>20887594.859999999</v>
          </cell>
          <cell r="U191">
            <v>2560525</v>
          </cell>
          <cell r="W191">
            <v>0</v>
          </cell>
          <cell r="X191">
            <v>0</v>
          </cell>
          <cell r="Y191">
            <v>1803840</v>
          </cell>
          <cell r="Z191">
            <v>2300803</v>
          </cell>
          <cell r="AA191">
            <v>8821363.3399999999</v>
          </cell>
          <cell r="AB191">
            <v>2343750</v>
          </cell>
          <cell r="AC191">
            <v>16316247</v>
          </cell>
          <cell r="AD191">
            <v>1050000</v>
          </cell>
          <cell r="AE191">
            <v>44836040.100000001</v>
          </cell>
          <cell r="AF191">
            <v>0</v>
          </cell>
          <cell r="AG191">
            <v>30637565.036477998</v>
          </cell>
          <cell r="AH191">
            <v>1409110.2192779775</v>
          </cell>
        </row>
        <row r="192">
          <cell r="A192">
            <v>37011</v>
          </cell>
          <cell r="B192">
            <v>1250000</v>
          </cell>
          <cell r="C192">
            <v>2083768.15</v>
          </cell>
          <cell r="D192">
            <v>770244.5</v>
          </cell>
          <cell r="H192">
            <v>0</v>
          </cell>
          <cell r="I192">
            <v>0</v>
          </cell>
          <cell r="K192">
            <v>2.8312206268310547E-7</v>
          </cell>
          <cell r="L192">
            <v>0</v>
          </cell>
          <cell r="M192">
            <v>137317.57</v>
          </cell>
          <cell r="N192">
            <v>0</v>
          </cell>
          <cell r="O192">
            <v>1000000</v>
          </cell>
          <cell r="P192">
            <v>0</v>
          </cell>
          <cell r="Q192">
            <v>23513434.5</v>
          </cell>
          <cell r="R192">
            <v>7121810</v>
          </cell>
          <cell r="S192">
            <v>5644007</v>
          </cell>
          <cell r="T192">
            <v>20887594.859999999</v>
          </cell>
          <cell r="U192">
            <v>2560525</v>
          </cell>
          <cell r="W192">
            <v>0</v>
          </cell>
          <cell r="X192">
            <v>0</v>
          </cell>
          <cell r="Y192">
            <v>1803840</v>
          </cell>
          <cell r="Z192">
            <v>2300803</v>
          </cell>
          <cell r="AA192">
            <v>8821363.3399999999</v>
          </cell>
          <cell r="AB192">
            <v>2343750</v>
          </cell>
          <cell r="AC192">
            <v>16316247</v>
          </cell>
          <cell r="AD192">
            <v>1050000</v>
          </cell>
          <cell r="AE192">
            <v>44836040.100000001</v>
          </cell>
          <cell r="AF192">
            <v>0</v>
          </cell>
          <cell r="AG192">
            <v>30637565.036477998</v>
          </cell>
          <cell r="AH192">
            <v>1408157.0373901248</v>
          </cell>
        </row>
        <row r="193">
          <cell r="A193">
            <v>37012</v>
          </cell>
          <cell r="B193">
            <v>1250000</v>
          </cell>
          <cell r="C193">
            <v>2083768.15</v>
          </cell>
          <cell r="D193">
            <v>770244.5</v>
          </cell>
          <cell r="H193">
            <v>0</v>
          </cell>
          <cell r="I193">
            <v>0</v>
          </cell>
          <cell r="K193">
            <v>2.8312206268310547E-7</v>
          </cell>
          <cell r="L193">
            <v>0</v>
          </cell>
          <cell r="M193">
            <v>137317.57</v>
          </cell>
          <cell r="N193">
            <v>0</v>
          </cell>
          <cell r="O193">
            <v>1000000</v>
          </cell>
          <cell r="P193">
            <v>0</v>
          </cell>
          <cell r="Q193">
            <v>23513434.5</v>
          </cell>
          <cell r="R193">
            <v>7121810</v>
          </cell>
          <cell r="S193">
            <v>5644007</v>
          </cell>
          <cell r="T193">
            <v>20887594.859999999</v>
          </cell>
          <cell r="U193">
            <v>2560525</v>
          </cell>
          <cell r="W193">
            <v>0</v>
          </cell>
          <cell r="X193">
            <v>0</v>
          </cell>
          <cell r="Y193">
            <v>1803840</v>
          </cell>
          <cell r="Z193">
            <v>2300803</v>
          </cell>
          <cell r="AA193">
            <v>8821363.3399999999</v>
          </cell>
          <cell r="AB193">
            <v>2343750</v>
          </cell>
          <cell r="AC193">
            <v>16316247</v>
          </cell>
          <cell r="AD193">
            <v>1050000</v>
          </cell>
          <cell r="AE193">
            <v>44836040.100000001</v>
          </cell>
          <cell r="AF193">
            <v>0</v>
          </cell>
          <cell r="AG193">
            <v>30637565.036477998</v>
          </cell>
          <cell r="AH193">
            <v>1408307.0889387031</v>
          </cell>
        </row>
        <row r="194">
          <cell r="A194">
            <v>37013</v>
          </cell>
          <cell r="B194">
            <v>1250000</v>
          </cell>
          <cell r="C194">
            <v>2083768.15</v>
          </cell>
          <cell r="D194">
            <v>770244.5</v>
          </cell>
          <cell r="H194">
            <v>0</v>
          </cell>
          <cell r="I194">
            <v>0</v>
          </cell>
          <cell r="K194">
            <v>2.8312206268310547E-7</v>
          </cell>
          <cell r="L194">
            <v>0</v>
          </cell>
          <cell r="M194">
            <v>137317.57</v>
          </cell>
          <cell r="N194">
            <v>0</v>
          </cell>
          <cell r="O194">
            <v>1000000</v>
          </cell>
          <cell r="P194">
            <v>0</v>
          </cell>
          <cell r="Q194">
            <v>23513434.5</v>
          </cell>
          <cell r="R194">
            <v>7121810</v>
          </cell>
          <cell r="S194">
            <v>5644007</v>
          </cell>
          <cell r="T194">
            <v>20887594.859999999</v>
          </cell>
          <cell r="U194">
            <v>2560525</v>
          </cell>
          <cell r="W194">
            <v>0</v>
          </cell>
          <cell r="X194">
            <v>0</v>
          </cell>
          <cell r="Y194">
            <v>1803840</v>
          </cell>
          <cell r="Z194">
            <v>2300803</v>
          </cell>
          <cell r="AA194">
            <v>8821363.3399999999</v>
          </cell>
          <cell r="AB194">
            <v>2343750</v>
          </cell>
          <cell r="AC194">
            <v>16316247</v>
          </cell>
          <cell r="AD194">
            <v>1050000</v>
          </cell>
          <cell r="AE194">
            <v>44836040.100000001</v>
          </cell>
          <cell r="AF194">
            <v>0</v>
          </cell>
          <cell r="AG194">
            <v>30637565.036477998</v>
          </cell>
          <cell r="AH194">
            <v>1408959.1717293232</v>
          </cell>
        </row>
        <row r="195">
          <cell r="A195">
            <v>37014</v>
          </cell>
          <cell r="B195">
            <v>1250000</v>
          </cell>
          <cell r="C195">
            <v>2083768.15</v>
          </cell>
          <cell r="D195">
            <v>770244.5</v>
          </cell>
          <cell r="H195">
            <v>0</v>
          </cell>
          <cell r="I195">
            <v>0</v>
          </cell>
          <cell r="K195">
            <v>2.8312206268310547E-7</v>
          </cell>
          <cell r="L195">
            <v>0</v>
          </cell>
          <cell r="M195">
            <v>137317.57</v>
          </cell>
          <cell r="N195">
            <v>0</v>
          </cell>
          <cell r="O195">
            <v>1000000</v>
          </cell>
          <cell r="P195">
            <v>0</v>
          </cell>
          <cell r="Q195">
            <v>23513434.5</v>
          </cell>
          <cell r="R195">
            <v>7121810</v>
          </cell>
          <cell r="S195">
            <v>5644007</v>
          </cell>
          <cell r="T195">
            <v>20887594.859999999</v>
          </cell>
          <cell r="U195">
            <v>2560525</v>
          </cell>
          <cell r="W195">
            <v>0</v>
          </cell>
          <cell r="X195">
            <v>0</v>
          </cell>
          <cell r="Y195">
            <v>1803840</v>
          </cell>
          <cell r="Z195">
            <v>2300803</v>
          </cell>
          <cell r="AA195">
            <v>8821363.3399999999</v>
          </cell>
          <cell r="AB195">
            <v>2343750</v>
          </cell>
          <cell r="AC195">
            <v>16316247</v>
          </cell>
          <cell r="AD195">
            <v>1050000</v>
          </cell>
          <cell r="AE195">
            <v>44836040.100000001</v>
          </cell>
          <cell r="AF195">
            <v>0</v>
          </cell>
          <cell r="AG195">
            <v>30637565.036477998</v>
          </cell>
          <cell r="AH195">
            <v>1401140.3925802603</v>
          </cell>
        </row>
        <row r="196">
          <cell r="A196">
            <v>37015</v>
          </cell>
          <cell r="B196">
            <v>1250000</v>
          </cell>
          <cell r="C196">
            <v>2083768.15</v>
          </cell>
          <cell r="D196">
            <v>770244.5</v>
          </cell>
          <cell r="H196">
            <v>0</v>
          </cell>
          <cell r="I196">
            <v>0</v>
          </cell>
          <cell r="K196">
            <v>2.8312206268310547E-7</v>
          </cell>
          <cell r="L196">
            <v>0</v>
          </cell>
          <cell r="M196">
            <v>137317.57</v>
          </cell>
          <cell r="N196">
            <v>0</v>
          </cell>
          <cell r="O196">
            <v>1000000</v>
          </cell>
          <cell r="P196">
            <v>0</v>
          </cell>
          <cell r="Q196">
            <v>23513434.5</v>
          </cell>
          <cell r="R196">
            <v>7121810</v>
          </cell>
          <cell r="S196">
            <v>5644007</v>
          </cell>
          <cell r="T196">
            <v>20887594.859999999</v>
          </cell>
          <cell r="U196">
            <v>2560525</v>
          </cell>
          <cell r="W196">
            <v>0</v>
          </cell>
          <cell r="X196">
            <v>0</v>
          </cell>
          <cell r="Y196">
            <v>1803840</v>
          </cell>
          <cell r="Z196">
            <v>2300803</v>
          </cell>
          <cell r="AA196">
            <v>8821363.3399999999</v>
          </cell>
          <cell r="AB196">
            <v>2343750</v>
          </cell>
          <cell r="AC196">
            <v>16316247</v>
          </cell>
          <cell r="AD196">
            <v>1050000</v>
          </cell>
          <cell r="AE196">
            <v>44836040.100000001</v>
          </cell>
          <cell r="AF196">
            <v>0</v>
          </cell>
          <cell r="AG196">
            <v>30637565.036477998</v>
          </cell>
          <cell r="AH196">
            <v>1399593.2408908219</v>
          </cell>
        </row>
        <row r="197">
          <cell r="A197">
            <v>37018</v>
          </cell>
          <cell r="B197">
            <v>1250000</v>
          </cell>
          <cell r="C197">
            <v>2083768.15</v>
          </cell>
          <cell r="D197">
            <v>770244.5</v>
          </cell>
          <cell r="H197">
            <v>0</v>
          </cell>
          <cell r="I197">
            <v>0</v>
          </cell>
          <cell r="K197">
            <v>2.8312206268310547E-7</v>
          </cell>
          <cell r="L197">
            <v>0</v>
          </cell>
          <cell r="M197">
            <v>137317.57</v>
          </cell>
          <cell r="N197">
            <v>0</v>
          </cell>
          <cell r="O197">
            <v>1000000</v>
          </cell>
          <cell r="P197">
            <v>0</v>
          </cell>
          <cell r="Q197">
            <v>23513434.5</v>
          </cell>
          <cell r="R197">
            <v>7121810</v>
          </cell>
          <cell r="S197">
            <v>5644007</v>
          </cell>
          <cell r="T197">
            <v>20887594.859999999</v>
          </cell>
          <cell r="U197">
            <v>2560525</v>
          </cell>
          <cell r="W197">
            <v>0</v>
          </cell>
          <cell r="X197">
            <v>0</v>
          </cell>
          <cell r="Y197">
            <v>1803840</v>
          </cell>
          <cell r="Z197">
            <v>2300803</v>
          </cell>
          <cell r="AA197">
            <v>8821363.3399999999</v>
          </cell>
          <cell r="AB197">
            <v>2343750</v>
          </cell>
          <cell r="AC197">
            <v>16316247</v>
          </cell>
          <cell r="AD197">
            <v>1050000</v>
          </cell>
          <cell r="AE197">
            <v>44836040.100000001</v>
          </cell>
          <cell r="AF197">
            <v>0</v>
          </cell>
          <cell r="AG197">
            <v>30637565.036477998</v>
          </cell>
          <cell r="AH197">
            <v>1401009.2712056004</v>
          </cell>
        </row>
        <row r="198">
          <cell r="A198">
            <v>37019</v>
          </cell>
          <cell r="B198">
            <v>1250000</v>
          </cell>
          <cell r="C198">
            <v>2083768.15</v>
          </cell>
          <cell r="D198">
            <v>770244.5</v>
          </cell>
          <cell r="H198">
            <v>0</v>
          </cell>
          <cell r="I198">
            <v>0</v>
          </cell>
          <cell r="K198">
            <v>2.8312206268310547E-7</v>
          </cell>
          <cell r="L198">
            <v>0</v>
          </cell>
          <cell r="M198">
            <v>137317.57</v>
          </cell>
          <cell r="N198">
            <v>0</v>
          </cell>
          <cell r="O198">
            <v>1000000</v>
          </cell>
          <cell r="P198">
            <v>0</v>
          </cell>
          <cell r="Q198">
            <v>23513434.5</v>
          </cell>
          <cell r="R198">
            <v>7121810</v>
          </cell>
          <cell r="S198">
            <v>5644007</v>
          </cell>
          <cell r="T198">
            <v>20887594.859999999</v>
          </cell>
          <cell r="U198">
            <v>2560525</v>
          </cell>
          <cell r="W198">
            <v>0</v>
          </cell>
          <cell r="X198">
            <v>0</v>
          </cell>
          <cell r="Y198">
            <v>1803840</v>
          </cell>
          <cell r="Z198">
            <v>2300803</v>
          </cell>
          <cell r="AA198">
            <v>8821363.3399999999</v>
          </cell>
          <cell r="AB198">
            <v>2343750</v>
          </cell>
          <cell r="AC198">
            <v>16316247</v>
          </cell>
          <cell r="AD198">
            <v>1050000</v>
          </cell>
          <cell r="AE198">
            <v>44836040.100000001</v>
          </cell>
          <cell r="AF198">
            <v>0</v>
          </cell>
          <cell r="AG198">
            <v>30637565.036477998</v>
          </cell>
          <cell r="AH198">
            <v>1402854.6932577689</v>
          </cell>
        </row>
        <row r="199">
          <cell r="A199">
            <v>37020</v>
          </cell>
          <cell r="B199">
            <v>1250000</v>
          </cell>
          <cell r="C199">
            <v>2083768.15</v>
          </cell>
          <cell r="D199">
            <v>770244.5</v>
          </cell>
          <cell r="H199">
            <v>0</v>
          </cell>
          <cell r="I199">
            <v>0</v>
          </cell>
          <cell r="K199">
            <v>2.8312206268310547E-7</v>
          </cell>
          <cell r="L199">
            <v>0</v>
          </cell>
          <cell r="M199">
            <v>137317.57</v>
          </cell>
          <cell r="N199">
            <v>0</v>
          </cell>
          <cell r="O199">
            <v>1000000</v>
          </cell>
          <cell r="P199">
            <v>0</v>
          </cell>
          <cell r="Q199">
            <v>23513434.5</v>
          </cell>
          <cell r="R199">
            <v>7121810</v>
          </cell>
          <cell r="S199">
            <v>5644007</v>
          </cell>
          <cell r="T199">
            <v>20887594.859999999</v>
          </cell>
          <cell r="U199">
            <v>2560525</v>
          </cell>
          <cell r="W199">
            <v>0</v>
          </cell>
          <cell r="X199">
            <v>0</v>
          </cell>
          <cell r="Y199">
            <v>1803840</v>
          </cell>
          <cell r="Z199">
            <v>2300803</v>
          </cell>
          <cell r="AA199">
            <v>8821363.3399999999</v>
          </cell>
          <cell r="AB199">
            <v>2343750</v>
          </cell>
          <cell r="AC199">
            <v>16316247</v>
          </cell>
          <cell r="AD199">
            <v>1050000</v>
          </cell>
          <cell r="AE199">
            <v>44836040.100000001</v>
          </cell>
          <cell r="AF199">
            <v>0</v>
          </cell>
          <cell r="AG199">
            <v>30637565.036477998</v>
          </cell>
          <cell r="AH199">
            <v>1402049.3647481999</v>
          </cell>
        </row>
        <row r="200">
          <cell r="A200">
            <v>37021</v>
          </cell>
          <cell r="B200">
            <v>1250000</v>
          </cell>
          <cell r="C200">
            <v>2083768.15</v>
          </cell>
          <cell r="D200">
            <v>770244.5</v>
          </cell>
          <cell r="H200">
            <v>0</v>
          </cell>
          <cell r="I200">
            <v>0</v>
          </cell>
          <cell r="K200">
            <v>2.8312206268310547E-7</v>
          </cell>
          <cell r="L200">
            <v>0</v>
          </cell>
          <cell r="M200">
            <v>137317.57</v>
          </cell>
          <cell r="N200">
            <v>0</v>
          </cell>
          <cell r="O200">
            <v>1000000</v>
          </cell>
          <cell r="P200">
            <v>0</v>
          </cell>
          <cell r="Q200">
            <v>23513434.5</v>
          </cell>
          <cell r="R200">
            <v>7121810</v>
          </cell>
          <cell r="S200">
            <v>5644007</v>
          </cell>
          <cell r="T200">
            <v>20887594.859999999</v>
          </cell>
          <cell r="U200">
            <v>2560525</v>
          </cell>
          <cell r="W200">
            <v>0</v>
          </cell>
          <cell r="X200">
            <v>0</v>
          </cell>
          <cell r="Y200">
            <v>1803840</v>
          </cell>
          <cell r="Z200">
            <v>2300803</v>
          </cell>
          <cell r="AA200">
            <v>8821363.3399999999</v>
          </cell>
          <cell r="AB200">
            <v>2343750</v>
          </cell>
          <cell r="AC200">
            <v>16316247</v>
          </cell>
          <cell r="AD200">
            <v>1050000</v>
          </cell>
          <cell r="AE200">
            <v>44836040.100000001</v>
          </cell>
          <cell r="AF200">
            <v>0</v>
          </cell>
          <cell r="AG200">
            <v>30637565.036477998</v>
          </cell>
          <cell r="AH200">
            <v>1397721.1015187411</v>
          </cell>
        </row>
        <row r="201">
          <cell r="A201">
            <v>37022</v>
          </cell>
          <cell r="B201">
            <v>1250000</v>
          </cell>
          <cell r="C201">
            <v>2083768.15</v>
          </cell>
          <cell r="D201">
            <v>770244.5</v>
          </cell>
          <cell r="H201">
            <v>0</v>
          </cell>
          <cell r="I201">
            <v>0</v>
          </cell>
          <cell r="K201">
            <v>2.8312206268310547E-7</v>
          </cell>
          <cell r="L201">
            <v>0</v>
          </cell>
          <cell r="M201">
            <v>137317.57</v>
          </cell>
          <cell r="N201">
            <v>0</v>
          </cell>
          <cell r="O201">
            <v>1000000</v>
          </cell>
          <cell r="P201">
            <v>0</v>
          </cell>
          <cell r="Q201">
            <v>23513434.5</v>
          </cell>
          <cell r="R201">
            <v>7121810</v>
          </cell>
          <cell r="S201">
            <v>5644007</v>
          </cell>
          <cell r="T201">
            <v>20887594.859999999</v>
          </cell>
          <cell r="U201">
            <v>2560525</v>
          </cell>
          <cell r="W201">
            <v>0</v>
          </cell>
          <cell r="X201">
            <v>0</v>
          </cell>
          <cell r="Y201">
            <v>1803840</v>
          </cell>
          <cell r="Z201">
            <v>2300803</v>
          </cell>
          <cell r="AA201">
            <v>8821363.3399999999</v>
          </cell>
          <cell r="AB201">
            <v>2343750</v>
          </cell>
          <cell r="AC201">
            <v>16316247</v>
          </cell>
          <cell r="AD201">
            <v>1050000</v>
          </cell>
          <cell r="AE201">
            <v>44836040.100000001</v>
          </cell>
          <cell r="AF201">
            <v>0</v>
          </cell>
          <cell r="AG201">
            <v>30637565.036477998</v>
          </cell>
          <cell r="AH201">
            <v>1401993.9140888515</v>
          </cell>
        </row>
        <row r="202">
          <cell r="A202">
            <v>37025</v>
          </cell>
          <cell r="B202">
            <v>1250000</v>
          </cell>
          <cell r="C202">
            <v>2083768.15</v>
          </cell>
          <cell r="D202">
            <v>770244.5</v>
          </cell>
          <cell r="H202">
            <v>0</v>
          </cell>
          <cell r="I202">
            <v>0</v>
          </cell>
          <cell r="K202">
            <v>2.8312206268310547E-7</v>
          </cell>
          <cell r="L202">
            <v>0</v>
          </cell>
          <cell r="M202">
            <v>137317.57</v>
          </cell>
          <cell r="N202">
            <v>0</v>
          </cell>
          <cell r="O202">
            <v>1000000</v>
          </cell>
          <cell r="P202">
            <v>0</v>
          </cell>
          <cell r="Q202">
            <v>23513434.5</v>
          </cell>
          <cell r="R202">
            <v>7121810</v>
          </cell>
          <cell r="S202">
            <v>5644007</v>
          </cell>
          <cell r="T202">
            <v>20887594.859999999</v>
          </cell>
          <cell r="U202">
            <v>2560525</v>
          </cell>
          <cell r="W202">
            <v>0</v>
          </cell>
          <cell r="X202">
            <v>0</v>
          </cell>
          <cell r="Y202">
            <v>1803840</v>
          </cell>
          <cell r="Z202">
            <v>2300803</v>
          </cell>
          <cell r="AA202">
            <v>8821363.3399999999</v>
          </cell>
          <cell r="AB202">
            <v>2343750</v>
          </cell>
          <cell r="AC202">
            <v>16316247</v>
          </cell>
          <cell r="AD202">
            <v>1050000</v>
          </cell>
          <cell r="AE202">
            <v>44836040.100000001</v>
          </cell>
          <cell r="AF202">
            <v>0</v>
          </cell>
          <cell r="AG202">
            <v>30637565.036477998</v>
          </cell>
          <cell r="AH202">
            <v>1406624.8737162091</v>
          </cell>
        </row>
        <row r="203">
          <cell r="A203">
            <v>37026</v>
          </cell>
          <cell r="B203">
            <v>1250000</v>
          </cell>
          <cell r="C203">
            <v>2083768.15</v>
          </cell>
          <cell r="D203">
            <v>770244.5</v>
          </cell>
          <cell r="H203">
            <v>0</v>
          </cell>
          <cell r="I203">
            <v>0</v>
          </cell>
          <cell r="K203">
            <v>2.8312206268310547E-7</v>
          </cell>
          <cell r="L203">
            <v>0</v>
          </cell>
          <cell r="M203">
            <v>137317.57</v>
          </cell>
          <cell r="N203">
            <v>0</v>
          </cell>
          <cell r="O203">
            <v>1000000</v>
          </cell>
          <cell r="P203">
            <v>0</v>
          </cell>
          <cell r="Q203">
            <v>23513434.5</v>
          </cell>
          <cell r="R203">
            <v>7121810</v>
          </cell>
          <cell r="S203">
            <v>5644007</v>
          </cell>
          <cell r="T203">
            <v>20887594.859999999</v>
          </cell>
          <cell r="U203">
            <v>2560525</v>
          </cell>
          <cell r="W203">
            <v>0</v>
          </cell>
          <cell r="X203">
            <v>0</v>
          </cell>
          <cell r="Y203">
            <v>1803840</v>
          </cell>
          <cell r="Z203">
            <v>2300803</v>
          </cell>
          <cell r="AA203">
            <v>8821363.3399999999</v>
          </cell>
          <cell r="AB203">
            <v>2343750</v>
          </cell>
          <cell r="AC203">
            <v>16316247</v>
          </cell>
          <cell r="AD203">
            <v>1050000</v>
          </cell>
          <cell r="AE203">
            <v>44836040.100000001</v>
          </cell>
          <cell r="AF203">
            <v>0</v>
          </cell>
          <cell r="AG203">
            <v>30637565.036477998</v>
          </cell>
          <cell r="AH203">
            <v>1406605.4441871438</v>
          </cell>
        </row>
        <row r="204">
          <cell r="A204">
            <v>37027</v>
          </cell>
          <cell r="B204">
            <v>1250000</v>
          </cell>
          <cell r="C204">
            <v>2083768.15</v>
          </cell>
          <cell r="D204">
            <v>770244.5</v>
          </cell>
          <cell r="H204">
            <v>0</v>
          </cell>
          <cell r="I204">
            <v>0</v>
          </cell>
          <cell r="K204">
            <v>2.8312206268310547E-7</v>
          </cell>
          <cell r="L204">
            <v>0</v>
          </cell>
          <cell r="M204">
            <v>137317.57</v>
          </cell>
          <cell r="N204">
            <v>0</v>
          </cell>
          <cell r="O204">
            <v>1000000</v>
          </cell>
          <cell r="P204">
            <v>0</v>
          </cell>
          <cell r="Q204">
            <v>23513434.5</v>
          </cell>
          <cell r="R204">
            <v>7121810</v>
          </cell>
          <cell r="S204">
            <v>5644007</v>
          </cell>
          <cell r="T204">
            <v>20887594.859999999</v>
          </cell>
          <cell r="U204">
            <v>2560525</v>
          </cell>
          <cell r="W204">
            <v>0</v>
          </cell>
          <cell r="X204">
            <v>0</v>
          </cell>
          <cell r="Y204">
            <v>1803840</v>
          </cell>
          <cell r="Z204">
            <v>2300803</v>
          </cell>
          <cell r="AA204">
            <v>8821363.3399999999</v>
          </cell>
          <cell r="AB204">
            <v>2343750</v>
          </cell>
          <cell r="AC204">
            <v>16316247</v>
          </cell>
          <cell r="AD204">
            <v>1050000</v>
          </cell>
          <cell r="AE204">
            <v>44836040.100000001</v>
          </cell>
          <cell r="AF204">
            <v>0</v>
          </cell>
          <cell r="AG204">
            <v>30637565.036477998</v>
          </cell>
          <cell r="AH204">
            <v>1442963.0699831024</v>
          </cell>
        </row>
        <row r="205">
          <cell r="A205">
            <v>37028</v>
          </cell>
          <cell r="B205">
            <v>1250000</v>
          </cell>
          <cell r="C205">
            <v>2083768.15</v>
          </cell>
          <cell r="D205">
            <v>770244.5</v>
          </cell>
          <cell r="H205">
            <v>0</v>
          </cell>
          <cell r="I205">
            <v>0</v>
          </cell>
          <cell r="K205">
            <v>2.8312206268310547E-7</v>
          </cell>
          <cell r="L205">
            <v>0</v>
          </cell>
          <cell r="M205">
            <v>137317.57</v>
          </cell>
          <cell r="N205">
            <v>0</v>
          </cell>
          <cell r="O205">
            <v>1000000</v>
          </cell>
          <cell r="P205">
            <v>0</v>
          </cell>
          <cell r="Q205">
            <v>23513434.5</v>
          </cell>
          <cell r="R205">
            <v>7121810</v>
          </cell>
          <cell r="S205">
            <v>5644007</v>
          </cell>
          <cell r="T205">
            <v>20887594.859999999</v>
          </cell>
          <cell r="U205">
            <v>2560525</v>
          </cell>
          <cell r="W205">
            <v>0</v>
          </cell>
          <cell r="X205">
            <v>0</v>
          </cell>
          <cell r="Y205">
            <v>1803840</v>
          </cell>
          <cell r="Z205">
            <v>2300803</v>
          </cell>
          <cell r="AA205">
            <v>8821363.3399999999</v>
          </cell>
          <cell r="AB205">
            <v>2343750</v>
          </cell>
          <cell r="AC205">
            <v>16316247</v>
          </cell>
          <cell r="AD205">
            <v>1050000</v>
          </cell>
          <cell r="AE205">
            <v>44836040.100000001</v>
          </cell>
          <cell r="AF205">
            <v>0</v>
          </cell>
          <cell r="AG205">
            <v>30637565.036477998</v>
          </cell>
          <cell r="AH205">
            <v>1433233.8215953307</v>
          </cell>
        </row>
        <row r="206">
          <cell r="A206">
            <v>37029</v>
          </cell>
          <cell r="B206">
            <v>1250000</v>
          </cell>
          <cell r="C206">
            <v>2083768.15</v>
          </cell>
          <cell r="D206">
            <v>770244.5</v>
          </cell>
          <cell r="H206">
            <v>0</v>
          </cell>
          <cell r="I206">
            <v>0</v>
          </cell>
          <cell r="K206">
            <v>2.8312206268310547E-7</v>
          </cell>
          <cell r="L206">
            <v>0</v>
          </cell>
          <cell r="M206">
            <v>137317.57</v>
          </cell>
          <cell r="N206">
            <v>0</v>
          </cell>
          <cell r="O206">
            <v>1000000</v>
          </cell>
          <cell r="P206">
            <v>0</v>
          </cell>
          <cell r="Q206">
            <v>23513434.5</v>
          </cell>
          <cell r="R206">
            <v>7121810</v>
          </cell>
          <cell r="S206">
            <v>5644007</v>
          </cell>
          <cell r="T206">
            <v>20887594.859999999</v>
          </cell>
          <cell r="U206">
            <v>2560525</v>
          </cell>
          <cell r="W206">
            <v>0</v>
          </cell>
          <cell r="X206">
            <v>0</v>
          </cell>
          <cell r="Y206">
            <v>1803840</v>
          </cell>
          <cell r="Z206">
            <v>2300803</v>
          </cell>
          <cell r="AA206">
            <v>8821363.3399999999</v>
          </cell>
          <cell r="AB206">
            <v>2343750</v>
          </cell>
          <cell r="AC206">
            <v>16316247</v>
          </cell>
          <cell r="AD206">
            <v>1050000</v>
          </cell>
          <cell r="AE206">
            <v>44836040.100000001</v>
          </cell>
          <cell r="AF206">
            <v>0</v>
          </cell>
          <cell r="AG206">
            <v>30637565.036477998</v>
          </cell>
          <cell r="AH206">
            <v>1435822.1910961187</v>
          </cell>
        </row>
        <row r="207">
          <cell r="A207">
            <v>37032</v>
          </cell>
          <cell r="B207">
            <v>1250000</v>
          </cell>
          <cell r="C207">
            <v>2083768.15</v>
          </cell>
          <cell r="D207">
            <v>770244.5</v>
          </cell>
          <cell r="H207">
            <v>0</v>
          </cell>
          <cell r="I207">
            <v>0</v>
          </cell>
          <cell r="K207">
            <v>2.8312206268310547E-7</v>
          </cell>
          <cell r="L207">
            <v>0</v>
          </cell>
          <cell r="M207">
            <v>137317.57</v>
          </cell>
          <cell r="N207">
            <v>0</v>
          </cell>
          <cell r="O207">
            <v>1000000</v>
          </cell>
          <cell r="P207">
            <v>0</v>
          </cell>
          <cell r="Q207">
            <v>23513434.5</v>
          </cell>
          <cell r="R207">
            <v>7121810</v>
          </cell>
          <cell r="S207">
            <v>5644007</v>
          </cell>
          <cell r="T207">
            <v>20887594.859999999</v>
          </cell>
          <cell r="U207">
            <v>2560525</v>
          </cell>
          <cell r="W207">
            <v>0</v>
          </cell>
          <cell r="X207">
            <v>0</v>
          </cell>
          <cell r="Y207">
            <v>1803840</v>
          </cell>
          <cell r="Z207">
            <v>2300803</v>
          </cell>
          <cell r="AA207">
            <v>8821363.3399999999</v>
          </cell>
          <cell r="AB207">
            <v>2343750</v>
          </cell>
          <cell r="AC207">
            <v>16316247</v>
          </cell>
          <cell r="AD207">
            <v>1050000</v>
          </cell>
          <cell r="AE207">
            <v>44836040.100000001</v>
          </cell>
          <cell r="AF207">
            <v>0</v>
          </cell>
          <cell r="AG207">
            <v>30637565.036477998</v>
          </cell>
          <cell r="AH207">
            <v>1460886.3203248668</v>
          </cell>
        </row>
        <row r="208">
          <cell r="A208">
            <v>37033</v>
          </cell>
          <cell r="B208">
            <v>1250000</v>
          </cell>
          <cell r="C208">
            <v>2083768.15</v>
          </cell>
          <cell r="D208">
            <v>770244.5</v>
          </cell>
          <cell r="H208">
            <v>0</v>
          </cell>
          <cell r="I208">
            <v>0</v>
          </cell>
          <cell r="K208">
            <v>2.8312206268310547E-7</v>
          </cell>
          <cell r="L208">
            <v>0</v>
          </cell>
          <cell r="M208">
            <v>137317.57</v>
          </cell>
          <cell r="N208">
            <v>0</v>
          </cell>
          <cell r="O208">
            <v>1000000</v>
          </cell>
          <cell r="P208">
            <v>0</v>
          </cell>
          <cell r="Q208">
            <v>23513434.5</v>
          </cell>
          <cell r="R208">
            <v>7121810</v>
          </cell>
          <cell r="S208">
            <v>5644007</v>
          </cell>
          <cell r="T208">
            <v>20887594.859999999</v>
          </cell>
          <cell r="U208">
            <v>2560525</v>
          </cell>
          <cell r="W208">
            <v>0</v>
          </cell>
          <cell r="X208">
            <v>0</v>
          </cell>
          <cell r="Y208">
            <v>1803840</v>
          </cell>
          <cell r="Z208">
            <v>2300803</v>
          </cell>
          <cell r="AA208">
            <v>8821363.3399999999</v>
          </cell>
          <cell r="AB208">
            <v>2343750</v>
          </cell>
          <cell r="AC208">
            <v>16316247</v>
          </cell>
          <cell r="AD208">
            <v>1050000</v>
          </cell>
          <cell r="AE208">
            <v>44836040.100000001</v>
          </cell>
          <cell r="AF208">
            <v>0</v>
          </cell>
          <cell r="AG208">
            <v>30637565.036477998</v>
          </cell>
          <cell r="AH208">
            <v>1465306.3395898594</v>
          </cell>
        </row>
        <row r="209">
          <cell r="A209">
            <v>37034</v>
          </cell>
          <cell r="B209">
            <v>1250000</v>
          </cell>
          <cell r="C209">
            <v>2083768.15</v>
          </cell>
          <cell r="D209">
            <v>770244.5</v>
          </cell>
          <cell r="H209">
            <v>0</v>
          </cell>
          <cell r="I209">
            <v>0</v>
          </cell>
          <cell r="K209">
            <v>2.8312206268310547E-7</v>
          </cell>
          <cell r="L209">
            <v>0</v>
          </cell>
          <cell r="M209">
            <v>137317.57</v>
          </cell>
          <cell r="N209">
            <v>0</v>
          </cell>
          <cell r="O209">
            <v>1000000</v>
          </cell>
          <cell r="P209">
            <v>0</v>
          </cell>
          <cell r="Q209">
            <v>23513434.5</v>
          </cell>
          <cell r="R209">
            <v>7121810</v>
          </cell>
          <cell r="S209">
            <v>5644007</v>
          </cell>
          <cell r="T209">
            <v>20887594.859999999</v>
          </cell>
          <cell r="U209">
            <v>2560525</v>
          </cell>
          <cell r="W209">
            <v>0</v>
          </cell>
          <cell r="X209">
            <v>0</v>
          </cell>
          <cell r="Y209">
            <v>1803840</v>
          </cell>
          <cell r="Z209">
            <v>2300803</v>
          </cell>
          <cell r="AA209">
            <v>8821363.3399999999</v>
          </cell>
          <cell r="AB209">
            <v>2343750</v>
          </cell>
          <cell r="AC209">
            <v>16316247</v>
          </cell>
          <cell r="AD209">
            <v>1050000</v>
          </cell>
          <cell r="AE209">
            <v>44836040.100000001</v>
          </cell>
          <cell r="AF209">
            <v>0</v>
          </cell>
          <cell r="AG209">
            <v>30637565.036477998</v>
          </cell>
          <cell r="AH209">
            <v>1458938.4237744398</v>
          </cell>
        </row>
        <row r="210">
          <cell r="A210">
            <v>37035</v>
          </cell>
          <cell r="B210">
            <v>1250000</v>
          </cell>
          <cell r="C210">
            <v>2083768.15</v>
          </cell>
          <cell r="D210">
            <v>770244.5</v>
          </cell>
          <cell r="H210">
            <v>0</v>
          </cell>
          <cell r="I210">
            <v>0</v>
          </cell>
          <cell r="K210">
            <v>2.8312206268310547E-7</v>
          </cell>
          <cell r="L210">
            <v>0</v>
          </cell>
          <cell r="M210">
            <v>137317.57</v>
          </cell>
          <cell r="N210">
            <v>0</v>
          </cell>
          <cell r="O210">
            <v>1000000</v>
          </cell>
          <cell r="P210">
            <v>0</v>
          </cell>
          <cell r="Q210">
            <v>23513434.5</v>
          </cell>
          <cell r="R210">
            <v>7121810</v>
          </cell>
          <cell r="S210">
            <v>5644007</v>
          </cell>
          <cell r="T210">
            <v>20887594.859999999</v>
          </cell>
          <cell r="U210">
            <v>2560525</v>
          </cell>
          <cell r="W210">
            <v>0</v>
          </cell>
          <cell r="X210">
            <v>0</v>
          </cell>
          <cell r="Y210">
            <v>1803840</v>
          </cell>
          <cell r="Z210">
            <v>2300803</v>
          </cell>
          <cell r="AA210">
            <v>8821363.3399999999</v>
          </cell>
          <cell r="AB210">
            <v>2343750</v>
          </cell>
          <cell r="AC210">
            <v>16316247</v>
          </cell>
          <cell r="AD210">
            <v>1050000</v>
          </cell>
          <cell r="AE210">
            <v>44836040.100000001</v>
          </cell>
          <cell r="AF210">
            <v>0</v>
          </cell>
          <cell r="AG210">
            <v>30637565.036477998</v>
          </cell>
          <cell r="AH210">
            <v>1453026.1459314784</v>
          </cell>
        </row>
        <row r="211">
          <cell r="A211">
            <v>37036</v>
          </cell>
          <cell r="B211">
            <v>1250000</v>
          </cell>
          <cell r="C211">
            <v>2083768.15</v>
          </cell>
          <cell r="D211">
            <v>770244.5</v>
          </cell>
          <cell r="H211">
            <v>0</v>
          </cell>
          <cell r="I211">
            <v>0</v>
          </cell>
          <cell r="K211">
            <v>2.8312206268310547E-7</v>
          </cell>
          <cell r="L211">
            <v>0</v>
          </cell>
          <cell r="M211">
            <v>137317.57</v>
          </cell>
          <cell r="N211">
            <v>0</v>
          </cell>
          <cell r="O211">
            <v>1000000</v>
          </cell>
          <cell r="P211">
            <v>0</v>
          </cell>
          <cell r="Q211">
            <v>23513434.5</v>
          </cell>
          <cell r="R211">
            <v>7121810</v>
          </cell>
          <cell r="S211">
            <v>5644007</v>
          </cell>
          <cell r="T211">
            <v>20887594.859999999</v>
          </cell>
          <cell r="U211">
            <v>2560525</v>
          </cell>
          <cell r="W211">
            <v>0</v>
          </cell>
          <cell r="X211">
            <v>0</v>
          </cell>
          <cell r="Y211">
            <v>1803840</v>
          </cell>
          <cell r="Z211">
            <v>2300803</v>
          </cell>
          <cell r="AA211">
            <v>8821363.3399999999</v>
          </cell>
          <cell r="AB211">
            <v>2343750</v>
          </cell>
          <cell r="AC211">
            <v>16316247</v>
          </cell>
          <cell r="AD211">
            <v>1050000</v>
          </cell>
          <cell r="AE211">
            <v>44836040.100000001</v>
          </cell>
          <cell r="AF211">
            <v>0</v>
          </cell>
          <cell r="AG211">
            <v>30637565.036477998</v>
          </cell>
          <cell r="AH211">
            <v>1453989.2374231648</v>
          </cell>
        </row>
        <row r="212">
          <cell r="A212">
            <v>37040</v>
          </cell>
          <cell r="B212">
            <v>1250000</v>
          </cell>
          <cell r="C212">
            <v>2083768.15</v>
          </cell>
          <cell r="D212">
            <v>770244.5</v>
          </cell>
          <cell r="H212">
            <v>0</v>
          </cell>
          <cell r="I212">
            <v>0</v>
          </cell>
          <cell r="K212">
            <v>2.8312206268310547E-7</v>
          </cell>
          <cell r="L212">
            <v>0</v>
          </cell>
          <cell r="M212">
            <v>137317.57</v>
          </cell>
          <cell r="N212">
            <v>0</v>
          </cell>
          <cell r="O212">
            <v>1000000</v>
          </cell>
          <cell r="P212">
            <v>0</v>
          </cell>
          <cell r="Q212">
            <v>23513434.5</v>
          </cell>
          <cell r="R212">
            <v>7121810</v>
          </cell>
          <cell r="S212">
            <v>5644007</v>
          </cell>
          <cell r="T212">
            <v>20887594.859999999</v>
          </cell>
          <cell r="U212">
            <v>2560525</v>
          </cell>
          <cell r="W212">
            <v>0</v>
          </cell>
          <cell r="X212">
            <v>0</v>
          </cell>
          <cell r="Y212">
            <v>1803840</v>
          </cell>
          <cell r="Z212">
            <v>2300803</v>
          </cell>
          <cell r="AA212">
            <v>8821363.3399999999</v>
          </cell>
          <cell r="AB212">
            <v>2343750</v>
          </cell>
          <cell r="AC212">
            <v>16316247</v>
          </cell>
          <cell r="AD212">
            <v>1050000</v>
          </cell>
          <cell r="AE212">
            <v>44836040.100000001</v>
          </cell>
          <cell r="AF212">
            <v>0</v>
          </cell>
          <cell r="AG212">
            <v>30637565.036477998</v>
          </cell>
          <cell r="AH212">
            <v>1456496.5831299443</v>
          </cell>
        </row>
        <row r="213">
          <cell r="A213">
            <v>37041</v>
          </cell>
          <cell r="B213">
            <v>1250000</v>
          </cell>
          <cell r="C213">
            <v>2083768.15</v>
          </cell>
          <cell r="D213">
            <v>770244.5</v>
          </cell>
          <cell r="H213">
            <v>0</v>
          </cell>
          <cell r="I213">
            <v>0</v>
          </cell>
          <cell r="K213">
            <v>2.8312206268310547E-7</v>
          </cell>
          <cell r="L213">
            <v>0</v>
          </cell>
          <cell r="M213">
            <v>137317.57</v>
          </cell>
          <cell r="N213">
            <v>0</v>
          </cell>
          <cell r="O213">
            <v>1000000</v>
          </cell>
          <cell r="P213">
            <v>0</v>
          </cell>
          <cell r="Q213">
            <v>23513434.5</v>
          </cell>
          <cell r="R213">
            <v>7121810</v>
          </cell>
          <cell r="S213">
            <v>5644007</v>
          </cell>
          <cell r="T213">
            <v>20887594.859999999</v>
          </cell>
          <cell r="U213">
            <v>2560525</v>
          </cell>
          <cell r="W213">
            <v>0</v>
          </cell>
          <cell r="X213">
            <v>0</v>
          </cell>
          <cell r="Y213">
            <v>1803840</v>
          </cell>
          <cell r="Z213">
            <v>2300803</v>
          </cell>
          <cell r="AA213">
            <v>8821363.3399999999</v>
          </cell>
          <cell r="AB213">
            <v>2343750</v>
          </cell>
          <cell r="AC213">
            <v>16316247</v>
          </cell>
          <cell r="AD213">
            <v>1050000</v>
          </cell>
          <cell r="AE213">
            <v>44836040.100000001</v>
          </cell>
          <cell r="AF213">
            <v>0</v>
          </cell>
          <cell r="AG213">
            <v>30637565.036477998</v>
          </cell>
          <cell r="AH213">
            <v>1451812.4416353619</v>
          </cell>
        </row>
        <row r="214">
          <cell r="A214">
            <v>37042</v>
          </cell>
          <cell r="B214">
            <v>1250000</v>
          </cell>
          <cell r="C214">
            <v>2083768.15</v>
          </cell>
          <cell r="D214">
            <v>770244.5</v>
          </cell>
          <cell r="H214">
            <v>0</v>
          </cell>
          <cell r="I214">
            <v>0</v>
          </cell>
          <cell r="K214">
            <v>2.8312206268310547E-7</v>
          </cell>
          <cell r="L214">
            <v>0</v>
          </cell>
          <cell r="M214">
            <v>137317.57</v>
          </cell>
          <cell r="N214">
            <v>0</v>
          </cell>
          <cell r="O214">
            <v>1000000</v>
          </cell>
          <cell r="P214">
            <v>0</v>
          </cell>
          <cell r="Q214">
            <v>23513434.5</v>
          </cell>
          <cell r="R214">
            <v>7121810</v>
          </cell>
          <cell r="S214">
            <v>5644007</v>
          </cell>
          <cell r="T214">
            <v>20887594.859999999</v>
          </cell>
          <cell r="U214">
            <v>2560525</v>
          </cell>
          <cell r="W214">
            <v>0</v>
          </cell>
          <cell r="X214">
            <v>0</v>
          </cell>
          <cell r="Y214">
            <v>1803840</v>
          </cell>
          <cell r="Z214">
            <v>2300803</v>
          </cell>
          <cell r="AA214">
            <v>8821363.3399999999</v>
          </cell>
          <cell r="AB214">
            <v>2343750</v>
          </cell>
          <cell r="AC214">
            <v>16316247</v>
          </cell>
          <cell r="AD214">
            <v>1050000</v>
          </cell>
          <cell r="AE214">
            <v>44836040.100000001</v>
          </cell>
          <cell r="AF214">
            <v>0</v>
          </cell>
          <cell r="AG214">
            <v>30637565.036477998</v>
          </cell>
          <cell r="AH214">
            <v>1406123.485790218</v>
          </cell>
        </row>
        <row r="215">
          <cell r="A215">
            <v>37043</v>
          </cell>
          <cell r="B215">
            <v>1250000</v>
          </cell>
          <cell r="C215">
            <v>2083768.15</v>
          </cell>
          <cell r="D215">
            <v>770244.5</v>
          </cell>
          <cell r="H215">
            <v>0</v>
          </cell>
          <cell r="I215">
            <v>0</v>
          </cell>
          <cell r="K215">
            <v>2.8312206268310547E-7</v>
          </cell>
          <cell r="L215">
            <v>0</v>
          </cell>
          <cell r="M215">
            <v>137317.57</v>
          </cell>
          <cell r="N215">
            <v>0</v>
          </cell>
          <cell r="O215">
            <v>1000000</v>
          </cell>
          <cell r="P215">
            <v>0</v>
          </cell>
          <cell r="Q215">
            <v>23513434.5</v>
          </cell>
          <cell r="R215">
            <v>7121810</v>
          </cell>
          <cell r="S215">
            <v>5644007</v>
          </cell>
          <cell r="T215">
            <v>20887594.859999999</v>
          </cell>
          <cell r="U215">
            <v>2560525</v>
          </cell>
          <cell r="W215">
            <v>0</v>
          </cell>
          <cell r="X215">
            <v>0</v>
          </cell>
          <cell r="Y215">
            <v>1803840</v>
          </cell>
          <cell r="Z215">
            <v>2300803</v>
          </cell>
          <cell r="AA215">
            <v>8821363.3399999999</v>
          </cell>
          <cell r="AB215">
            <v>2343750</v>
          </cell>
          <cell r="AC215">
            <v>16316247</v>
          </cell>
          <cell r="AD215">
            <v>1050000</v>
          </cell>
          <cell r="AE215">
            <v>44836040.100000001</v>
          </cell>
          <cell r="AF215">
            <v>0</v>
          </cell>
          <cell r="AG215">
            <v>30637565.036477998</v>
          </cell>
          <cell r="AH215">
            <v>1417961.9169656471</v>
          </cell>
        </row>
        <row r="216">
          <cell r="A216">
            <v>37046</v>
          </cell>
          <cell r="B216">
            <v>1250000</v>
          </cell>
          <cell r="C216">
            <v>2083768.15</v>
          </cell>
          <cell r="D216">
            <v>770244.5</v>
          </cell>
          <cell r="H216">
            <v>0</v>
          </cell>
          <cell r="I216">
            <v>0</v>
          </cell>
          <cell r="K216">
            <v>2.8312206268310547E-7</v>
          </cell>
          <cell r="L216">
            <v>0</v>
          </cell>
          <cell r="M216">
            <v>137317.57</v>
          </cell>
          <cell r="N216">
            <v>0</v>
          </cell>
          <cell r="O216">
            <v>1000000</v>
          </cell>
          <cell r="P216">
            <v>0</v>
          </cell>
          <cell r="Q216">
            <v>23513434.5</v>
          </cell>
          <cell r="R216">
            <v>7121810</v>
          </cell>
          <cell r="S216">
            <v>5644007</v>
          </cell>
          <cell r="T216">
            <v>20887594.859999999</v>
          </cell>
          <cell r="U216">
            <v>2560525</v>
          </cell>
          <cell r="W216">
            <v>0</v>
          </cell>
          <cell r="X216">
            <v>0</v>
          </cell>
          <cell r="Y216">
            <v>1803840</v>
          </cell>
          <cell r="Z216">
            <v>2300803</v>
          </cell>
          <cell r="AA216">
            <v>8821363.3399999999</v>
          </cell>
          <cell r="AB216">
            <v>2343750</v>
          </cell>
          <cell r="AC216">
            <v>16316247</v>
          </cell>
          <cell r="AD216">
            <v>1050000</v>
          </cell>
          <cell r="AE216">
            <v>44836040.100000001</v>
          </cell>
          <cell r="AF216">
            <v>0</v>
          </cell>
          <cell r="AG216">
            <v>30637565.036477998</v>
          </cell>
          <cell r="AH216">
            <v>1423483.8624964911</v>
          </cell>
        </row>
        <row r="217">
          <cell r="A217">
            <v>37047</v>
          </cell>
          <cell r="B217">
            <v>1250000</v>
          </cell>
          <cell r="C217">
            <v>2083768.15</v>
          </cell>
          <cell r="D217">
            <v>770244.5</v>
          </cell>
          <cell r="H217">
            <v>0</v>
          </cell>
          <cell r="I217">
            <v>0</v>
          </cell>
          <cell r="K217">
            <v>2.8312206268310547E-7</v>
          </cell>
          <cell r="L217">
            <v>0</v>
          </cell>
          <cell r="M217">
            <v>137317.57</v>
          </cell>
          <cell r="N217">
            <v>0</v>
          </cell>
          <cell r="O217">
            <v>1000000</v>
          </cell>
          <cell r="P217">
            <v>0</v>
          </cell>
          <cell r="Q217">
            <v>23513434.5</v>
          </cell>
          <cell r="R217">
            <v>7121810</v>
          </cell>
          <cell r="S217">
            <v>5644007</v>
          </cell>
          <cell r="T217">
            <v>20887594.859999999</v>
          </cell>
          <cell r="U217">
            <v>2560525</v>
          </cell>
          <cell r="W217">
            <v>0</v>
          </cell>
          <cell r="X217">
            <v>0</v>
          </cell>
          <cell r="Y217">
            <v>1803840</v>
          </cell>
          <cell r="Z217">
            <v>2300803</v>
          </cell>
          <cell r="AA217">
            <v>8821363.3399999999</v>
          </cell>
          <cell r="AB217">
            <v>2343750</v>
          </cell>
          <cell r="AC217">
            <v>16316247</v>
          </cell>
          <cell r="AD217">
            <v>1050000</v>
          </cell>
          <cell r="AE217">
            <v>44836040.100000001</v>
          </cell>
          <cell r="AF217">
            <v>0</v>
          </cell>
          <cell r="AG217">
            <v>30637565.036477998</v>
          </cell>
          <cell r="AH217">
            <v>1427116.794959065</v>
          </cell>
        </row>
        <row r="218">
          <cell r="A218">
            <v>37048</v>
          </cell>
          <cell r="B218">
            <v>1250000</v>
          </cell>
          <cell r="C218">
            <v>2083768.15</v>
          </cell>
          <cell r="D218">
            <v>770244.5</v>
          </cell>
          <cell r="H218">
            <v>0</v>
          </cell>
          <cell r="I218">
            <v>0</v>
          </cell>
          <cell r="K218">
            <v>2.8312206268310547E-7</v>
          </cell>
          <cell r="L218">
            <v>0</v>
          </cell>
          <cell r="M218">
            <v>137317.57</v>
          </cell>
          <cell r="N218">
            <v>0</v>
          </cell>
          <cell r="O218">
            <v>1000000</v>
          </cell>
          <cell r="P218">
            <v>0</v>
          </cell>
          <cell r="Q218">
            <v>23513434.5</v>
          </cell>
          <cell r="R218">
            <v>7121810</v>
          </cell>
          <cell r="S218">
            <v>5644007</v>
          </cell>
          <cell r="T218">
            <v>20887594.859999999</v>
          </cell>
          <cell r="U218">
            <v>2560525</v>
          </cell>
          <cell r="W218">
            <v>0</v>
          </cell>
          <cell r="X218">
            <v>0</v>
          </cell>
          <cell r="Y218">
            <v>1803840</v>
          </cell>
          <cell r="Z218">
            <v>2300803</v>
          </cell>
          <cell r="AA218">
            <v>8821363.3399999999</v>
          </cell>
          <cell r="AB218">
            <v>2343750</v>
          </cell>
          <cell r="AC218">
            <v>16316247</v>
          </cell>
          <cell r="AD218">
            <v>1050000</v>
          </cell>
          <cell r="AE218">
            <v>44836040.100000001</v>
          </cell>
          <cell r="AF218">
            <v>0</v>
          </cell>
          <cell r="AG218">
            <v>30637565.036477998</v>
          </cell>
          <cell r="AH218">
            <v>1442315.7268071047</v>
          </cell>
        </row>
        <row r="219">
          <cell r="A219">
            <v>37049</v>
          </cell>
          <cell r="B219">
            <v>1250000</v>
          </cell>
          <cell r="C219">
            <v>2083768.15</v>
          </cell>
          <cell r="D219">
            <v>770244.5</v>
          </cell>
          <cell r="H219">
            <v>0</v>
          </cell>
          <cell r="I219">
            <v>0</v>
          </cell>
          <cell r="K219">
            <v>2.8312206268310547E-7</v>
          </cell>
          <cell r="L219">
            <v>0</v>
          </cell>
          <cell r="M219">
            <v>137317.57</v>
          </cell>
          <cell r="N219">
            <v>0</v>
          </cell>
          <cell r="O219">
            <v>1000000</v>
          </cell>
          <cell r="P219">
            <v>0</v>
          </cell>
          <cell r="Q219">
            <v>23513434.5</v>
          </cell>
          <cell r="R219">
            <v>7121810</v>
          </cell>
          <cell r="S219">
            <v>5644007</v>
          </cell>
          <cell r="T219">
            <v>20887594.859999999</v>
          </cell>
          <cell r="U219">
            <v>2560525</v>
          </cell>
          <cell r="W219">
            <v>0</v>
          </cell>
          <cell r="X219">
            <v>0</v>
          </cell>
          <cell r="Y219">
            <v>1803840</v>
          </cell>
          <cell r="Z219">
            <v>2300803</v>
          </cell>
          <cell r="AA219">
            <v>8821363.3399999999</v>
          </cell>
          <cell r="AB219">
            <v>2343750</v>
          </cell>
          <cell r="AC219">
            <v>16316247</v>
          </cell>
          <cell r="AD219">
            <v>1050000</v>
          </cell>
          <cell r="AE219">
            <v>44836040.100000001</v>
          </cell>
          <cell r="AF219">
            <v>0</v>
          </cell>
          <cell r="AG219">
            <v>30637565.036477998</v>
          </cell>
          <cell r="AH219">
            <v>1453999.8039873857</v>
          </cell>
        </row>
        <row r="220">
          <cell r="A220">
            <v>37050</v>
          </cell>
          <cell r="B220">
            <v>1250000</v>
          </cell>
          <cell r="C220">
            <v>2083768.15</v>
          </cell>
          <cell r="D220">
            <v>770244.5</v>
          </cell>
          <cell r="H220">
            <v>0</v>
          </cell>
          <cell r="I220">
            <v>0</v>
          </cell>
          <cell r="K220">
            <v>2.8312206268310547E-7</v>
          </cell>
          <cell r="L220">
            <v>0</v>
          </cell>
          <cell r="M220">
            <v>137317.57</v>
          </cell>
          <cell r="N220">
            <v>0</v>
          </cell>
          <cell r="O220">
            <v>1000000</v>
          </cell>
          <cell r="P220">
            <v>0</v>
          </cell>
          <cell r="Q220">
            <v>23513434.5</v>
          </cell>
          <cell r="R220">
            <v>7121810</v>
          </cell>
          <cell r="S220">
            <v>5644007</v>
          </cell>
          <cell r="T220">
            <v>20887594.859999999</v>
          </cell>
          <cell r="U220">
            <v>2560525</v>
          </cell>
          <cell r="W220">
            <v>0</v>
          </cell>
          <cell r="X220">
            <v>0</v>
          </cell>
          <cell r="Y220">
            <v>1803840</v>
          </cell>
          <cell r="Z220">
            <v>2300803</v>
          </cell>
          <cell r="AA220">
            <v>8821363.3399999999</v>
          </cell>
          <cell r="AB220">
            <v>2343750</v>
          </cell>
          <cell r="AC220">
            <v>16316247</v>
          </cell>
          <cell r="AD220">
            <v>1050000</v>
          </cell>
          <cell r="AE220">
            <v>44836040.100000001</v>
          </cell>
          <cell r="AF220">
            <v>0</v>
          </cell>
          <cell r="AG220">
            <v>30637565.036477998</v>
          </cell>
          <cell r="AH220">
            <v>1448632.7037186036</v>
          </cell>
        </row>
        <row r="221">
          <cell r="A221">
            <v>37053</v>
          </cell>
          <cell r="B221">
            <v>1250000</v>
          </cell>
          <cell r="C221">
            <v>2083768.15</v>
          </cell>
          <cell r="D221">
            <v>770244.5</v>
          </cell>
          <cell r="H221">
            <v>0</v>
          </cell>
          <cell r="I221">
            <v>0</v>
          </cell>
          <cell r="K221">
            <v>2.8312206268310547E-7</v>
          </cell>
          <cell r="L221">
            <v>0</v>
          </cell>
          <cell r="M221">
            <v>137317.57</v>
          </cell>
          <cell r="N221">
            <v>0</v>
          </cell>
          <cell r="O221">
            <v>1000000</v>
          </cell>
          <cell r="P221">
            <v>0</v>
          </cell>
          <cell r="Q221">
            <v>23513434.5</v>
          </cell>
          <cell r="R221">
            <v>7121810</v>
          </cell>
          <cell r="S221">
            <v>5644007</v>
          </cell>
          <cell r="T221">
            <v>20887594.859999999</v>
          </cell>
          <cell r="U221">
            <v>2560525</v>
          </cell>
          <cell r="W221">
            <v>0</v>
          </cell>
          <cell r="X221">
            <v>0</v>
          </cell>
          <cell r="Y221">
            <v>1803840</v>
          </cell>
          <cell r="Z221">
            <v>2300803</v>
          </cell>
          <cell r="AA221">
            <v>8821363.3399999999</v>
          </cell>
          <cell r="AB221">
            <v>2343750</v>
          </cell>
          <cell r="AC221">
            <v>16316247</v>
          </cell>
          <cell r="AD221">
            <v>1050000</v>
          </cell>
          <cell r="AE221">
            <v>44836040.100000001</v>
          </cell>
          <cell r="AF221">
            <v>0</v>
          </cell>
          <cell r="AG221">
            <v>30637565.036477998</v>
          </cell>
          <cell r="AH221">
            <v>1449392.6855500184</v>
          </cell>
        </row>
        <row r="222">
          <cell r="A222">
            <v>37054</v>
          </cell>
          <cell r="B222">
            <v>1250000</v>
          </cell>
          <cell r="C222">
            <v>2083768.15</v>
          </cell>
          <cell r="D222">
            <v>770244.5</v>
          </cell>
          <cell r="H222">
            <v>0</v>
          </cell>
          <cell r="I222">
            <v>0</v>
          </cell>
          <cell r="K222">
            <v>2.8312206268310547E-7</v>
          </cell>
          <cell r="L222">
            <v>0</v>
          </cell>
          <cell r="M222">
            <v>137317.57</v>
          </cell>
          <cell r="N222">
            <v>0</v>
          </cell>
          <cell r="O222">
            <v>1000000</v>
          </cell>
          <cell r="P222">
            <v>0</v>
          </cell>
          <cell r="Q222">
            <v>23513434.5</v>
          </cell>
          <cell r="R222">
            <v>7121810</v>
          </cell>
          <cell r="S222">
            <v>5644007</v>
          </cell>
          <cell r="T222">
            <v>20887594.859999999</v>
          </cell>
          <cell r="U222">
            <v>2560525</v>
          </cell>
          <cell r="W222">
            <v>0</v>
          </cell>
          <cell r="X222">
            <v>0</v>
          </cell>
          <cell r="Y222">
            <v>1803840</v>
          </cell>
          <cell r="Z222">
            <v>2300803</v>
          </cell>
          <cell r="AA222">
            <v>8821363.3399999999</v>
          </cell>
          <cell r="AB222">
            <v>2343750</v>
          </cell>
          <cell r="AC222">
            <v>16316247</v>
          </cell>
          <cell r="AD222">
            <v>1050000</v>
          </cell>
          <cell r="AE222">
            <v>44836040.100000001</v>
          </cell>
          <cell r="AF222">
            <v>0</v>
          </cell>
          <cell r="AG222">
            <v>30637565.036477998</v>
          </cell>
          <cell r="AH222">
            <v>1453695.6829869195</v>
          </cell>
        </row>
        <row r="223">
          <cell r="A223">
            <v>37055</v>
          </cell>
          <cell r="B223">
            <v>1250000</v>
          </cell>
          <cell r="C223">
            <v>2083768.15</v>
          </cell>
          <cell r="D223">
            <v>770244.5</v>
          </cell>
          <cell r="H223">
            <v>0</v>
          </cell>
          <cell r="I223">
            <v>0</v>
          </cell>
          <cell r="K223">
            <v>2.8312206268310547E-7</v>
          </cell>
          <cell r="L223">
            <v>0</v>
          </cell>
          <cell r="M223">
            <v>137317.57</v>
          </cell>
          <cell r="N223">
            <v>0</v>
          </cell>
          <cell r="O223">
            <v>1060000</v>
          </cell>
          <cell r="P223">
            <v>0</v>
          </cell>
          <cell r="Q223">
            <v>23513434.5</v>
          </cell>
          <cell r="R223">
            <v>7121810</v>
          </cell>
          <cell r="S223">
            <v>5644007</v>
          </cell>
          <cell r="T223">
            <v>20887594.859999999</v>
          </cell>
          <cell r="U223">
            <v>2560525</v>
          </cell>
          <cell r="W223">
            <v>0</v>
          </cell>
          <cell r="X223">
            <v>0</v>
          </cell>
          <cell r="Y223">
            <v>1803840</v>
          </cell>
          <cell r="Z223">
            <v>2300803</v>
          </cell>
          <cell r="AA223">
            <v>8821363.3399999999</v>
          </cell>
          <cell r="AB223">
            <v>2343750</v>
          </cell>
          <cell r="AC223">
            <v>16316247</v>
          </cell>
          <cell r="AD223">
            <v>1050000</v>
          </cell>
          <cell r="AE223">
            <v>44836040.100000001</v>
          </cell>
          <cell r="AF223">
            <v>0</v>
          </cell>
          <cell r="AG223">
            <v>30637565.036477998</v>
          </cell>
          <cell r="AH223">
            <v>1438841.0222999789</v>
          </cell>
        </row>
        <row r="224">
          <cell r="A224">
            <v>37056</v>
          </cell>
          <cell r="B224">
            <v>1250000</v>
          </cell>
          <cell r="C224">
            <v>2083768.15</v>
          </cell>
          <cell r="D224">
            <v>770244.5</v>
          </cell>
          <cell r="H224">
            <v>0</v>
          </cell>
          <cell r="I224">
            <v>0</v>
          </cell>
          <cell r="K224">
            <v>2.8312206268310547E-7</v>
          </cell>
          <cell r="L224">
            <v>0</v>
          </cell>
          <cell r="M224">
            <v>137317.57</v>
          </cell>
          <cell r="N224">
            <v>0</v>
          </cell>
          <cell r="O224">
            <v>1060000</v>
          </cell>
          <cell r="P224">
            <v>0</v>
          </cell>
          <cell r="Q224">
            <v>23513434.5</v>
          </cell>
          <cell r="R224">
            <v>7121810</v>
          </cell>
          <cell r="S224">
            <v>5644007</v>
          </cell>
          <cell r="T224">
            <v>20887594.859999999</v>
          </cell>
          <cell r="U224">
            <v>2560525</v>
          </cell>
          <cell r="W224">
            <v>0</v>
          </cell>
          <cell r="X224">
            <v>0</v>
          </cell>
          <cell r="Y224">
            <v>1803840</v>
          </cell>
          <cell r="Z224">
            <v>2300803</v>
          </cell>
          <cell r="AA224">
            <v>8821363.3399999999</v>
          </cell>
          <cell r="AB224">
            <v>2343750</v>
          </cell>
          <cell r="AC224">
            <v>16316247</v>
          </cell>
          <cell r="AD224">
            <v>1050000</v>
          </cell>
          <cell r="AE224">
            <v>44836040.100000001</v>
          </cell>
          <cell r="AF224">
            <v>0</v>
          </cell>
          <cell r="AG224">
            <v>30637565.036477998</v>
          </cell>
          <cell r="AH224">
            <v>1424186.0799470183</v>
          </cell>
        </row>
        <row r="225">
          <cell r="A225">
            <v>37057</v>
          </cell>
          <cell r="B225">
            <v>1250000</v>
          </cell>
          <cell r="C225">
            <v>2083768.15</v>
          </cell>
          <cell r="D225">
            <v>770244.5</v>
          </cell>
          <cell r="H225">
            <v>0</v>
          </cell>
          <cell r="I225">
            <v>0</v>
          </cell>
          <cell r="K225">
            <v>2.8312206268310547E-7</v>
          </cell>
          <cell r="L225">
            <v>0</v>
          </cell>
          <cell r="M225">
            <v>137317.57</v>
          </cell>
          <cell r="N225">
            <v>0</v>
          </cell>
          <cell r="O225">
            <v>1060000</v>
          </cell>
          <cell r="P225">
            <v>0</v>
          </cell>
          <cell r="Q225">
            <v>23513434.5</v>
          </cell>
          <cell r="R225">
            <v>7121810</v>
          </cell>
          <cell r="S225">
            <v>5644007</v>
          </cell>
          <cell r="T225">
            <v>20887594.859999999</v>
          </cell>
          <cell r="U225">
            <v>2560525</v>
          </cell>
          <cell r="W225">
            <v>0</v>
          </cell>
          <cell r="X225">
            <v>0</v>
          </cell>
          <cell r="Y225">
            <v>1803840</v>
          </cell>
          <cell r="Z225">
            <v>2300803</v>
          </cell>
          <cell r="AA225">
            <v>8821363.3399999999</v>
          </cell>
          <cell r="AB225">
            <v>2343750</v>
          </cell>
          <cell r="AC225">
            <v>16316247</v>
          </cell>
          <cell r="AD225">
            <v>1050000</v>
          </cell>
          <cell r="AE225">
            <v>44836040.100000001</v>
          </cell>
          <cell r="AF225">
            <v>0</v>
          </cell>
          <cell r="AG225">
            <v>30637565.036477998</v>
          </cell>
          <cell r="AH225">
            <v>1422913.4868745841</v>
          </cell>
        </row>
        <row r="226">
          <cell r="A226">
            <v>37060</v>
          </cell>
          <cell r="B226">
            <v>1250000</v>
          </cell>
          <cell r="C226">
            <v>2083768.15</v>
          </cell>
          <cell r="D226">
            <v>770244.5</v>
          </cell>
          <cell r="H226">
            <v>0</v>
          </cell>
          <cell r="I226">
            <v>0</v>
          </cell>
          <cell r="K226">
            <v>2.8312206268310547E-7</v>
          </cell>
          <cell r="L226">
            <v>0</v>
          </cell>
          <cell r="M226">
            <v>137317.57</v>
          </cell>
          <cell r="N226">
            <v>0</v>
          </cell>
          <cell r="O226">
            <v>1060000</v>
          </cell>
          <cell r="P226">
            <v>0</v>
          </cell>
          <cell r="Q226">
            <v>23513434.5</v>
          </cell>
          <cell r="R226">
            <v>7121810</v>
          </cell>
          <cell r="S226">
            <v>5644007</v>
          </cell>
          <cell r="T226">
            <v>20887594.859999999</v>
          </cell>
          <cell r="U226">
            <v>2560525</v>
          </cell>
          <cell r="W226">
            <v>0</v>
          </cell>
          <cell r="X226">
            <v>0</v>
          </cell>
          <cell r="Y226">
            <v>1803840</v>
          </cell>
          <cell r="Z226">
            <v>2300803</v>
          </cell>
          <cell r="AA226">
            <v>8821363.3399999999</v>
          </cell>
          <cell r="AB226">
            <v>2343750</v>
          </cell>
          <cell r="AC226">
            <v>16316247</v>
          </cell>
          <cell r="AD226">
            <v>1050000</v>
          </cell>
          <cell r="AE226">
            <v>44836040.100000001</v>
          </cell>
          <cell r="AF226">
            <v>0</v>
          </cell>
          <cell r="AG226">
            <v>30637565.036477998</v>
          </cell>
          <cell r="AH226">
            <v>1429061.692152885</v>
          </cell>
        </row>
        <row r="227">
          <cell r="A227">
            <v>37061</v>
          </cell>
          <cell r="B227">
            <v>1250000</v>
          </cell>
          <cell r="C227">
            <v>2083768.15</v>
          </cell>
          <cell r="D227">
            <v>770244.5</v>
          </cell>
          <cell r="H227">
            <v>0</v>
          </cell>
          <cell r="I227">
            <v>0</v>
          </cell>
          <cell r="K227">
            <v>2.8312206268310547E-7</v>
          </cell>
          <cell r="L227">
            <v>0</v>
          </cell>
          <cell r="M227">
            <v>137317.57</v>
          </cell>
          <cell r="N227">
            <v>0</v>
          </cell>
          <cell r="O227">
            <v>1060000</v>
          </cell>
          <cell r="P227">
            <v>0</v>
          </cell>
          <cell r="Q227">
            <v>23513434.5</v>
          </cell>
          <cell r="R227">
            <v>7121810</v>
          </cell>
          <cell r="S227">
            <v>5644007</v>
          </cell>
          <cell r="T227">
            <v>20887594.859999999</v>
          </cell>
          <cell r="U227">
            <v>2560525</v>
          </cell>
          <cell r="W227">
            <v>0</v>
          </cell>
          <cell r="X227">
            <v>0</v>
          </cell>
          <cell r="Y227">
            <v>1803840</v>
          </cell>
          <cell r="Z227">
            <v>2300803</v>
          </cell>
          <cell r="AA227">
            <v>8821363.3399999999</v>
          </cell>
          <cell r="AB227">
            <v>2343750</v>
          </cell>
          <cell r="AC227">
            <v>16316247</v>
          </cell>
          <cell r="AD227">
            <v>1050000</v>
          </cell>
          <cell r="AE227">
            <v>44836040.100000001</v>
          </cell>
          <cell r="AF227">
            <v>0</v>
          </cell>
          <cell r="AG227">
            <v>30637565.036477998</v>
          </cell>
          <cell r="AH227">
            <v>1408731.4570091285</v>
          </cell>
        </row>
        <row r="228">
          <cell r="A228">
            <v>37062</v>
          </cell>
          <cell r="B228">
            <v>1250000</v>
          </cell>
          <cell r="C228">
            <v>2083768.15</v>
          </cell>
          <cell r="D228">
            <v>770244.5</v>
          </cell>
          <cell r="H228">
            <v>0</v>
          </cell>
          <cell r="I228">
            <v>0</v>
          </cell>
          <cell r="K228">
            <v>2.8312206268310547E-7</v>
          </cell>
          <cell r="L228">
            <v>0</v>
          </cell>
          <cell r="M228">
            <v>137317.57</v>
          </cell>
          <cell r="N228">
            <v>0</v>
          </cell>
          <cell r="O228">
            <v>1060000</v>
          </cell>
          <cell r="P228">
            <v>0</v>
          </cell>
          <cell r="Q228">
            <v>23513434.5</v>
          </cell>
          <cell r="R228">
            <v>7121810</v>
          </cell>
          <cell r="S228">
            <v>5644007</v>
          </cell>
          <cell r="T228">
            <v>20887594.859999999</v>
          </cell>
          <cell r="U228">
            <v>2560525</v>
          </cell>
          <cell r="W228">
            <v>0</v>
          </cell>
          <cell r="X228">
            <v>0</v>
          </cell>
          <cell r="Y228">
            <v>1803840</v>
          </cell>
          <cell r="Z228">
            <v>2300803</v>
          </cell>
          <cell r="AA228">
            <v>8821363.3399999999</v>
          </cell>
          <cell r="AB228">
            <v>2343750</v>
          </cell>
          <cell r="AC228">
            <v>16316247</v>
          </cell>
          <cell r="AD228">
            <v>1050000</v>
          </cell>
          <cell r="AE228">
            <v>44836040.100000001</v>
          </cell>
          <cell r="AF228">
            <v>0</v>
          </cell>
          <cell r="AG228">
            <v>30637565.036477998</v>
          </cell>
          <cell r="AH228">
            <v>1396976.0302107015</v>
          </cell>
        </row>
        <row r="229">
          <cell r="A229">
            <v>37063</v>
          </cell>
          <cell r="B229">
            <v>1250000</v>
          </cell>
          <cell r="C229">
            <v>2083768.15</v>
          </cell>
          <cell r="D229">
            <v>770244.5</v>
          </cell>
          <cell r="H229">
            <v>0</v>
          </cell>
          <cell r="I229">
            <v>0</v>
          </cell>
          <cell r="K229">
            <v>2.8312206268310547E-7</v>
          </cell>
          <cell r="L229">
            <v>0</v>
          </cell>
          <cell r="M229">
            <v>137317.57</v>
          </cell>
          <cell r="N229">
            <v>0</v>
          </cell>
          <cell r="O229">
            <v>1060000</v>
          </cell>
          <cell r="P229">
            <v>0</v>
          </cell>
          <cell r="Q229">
            <v>23513434.5</v>
          </cell>
          <cell r="R229">
            <v>7121810</v>
          </cell>
          <cell r="S229">
            <v>5644007</v>
          </cell>
          <cell r="T229">
            <v>20887594.859999999</v>
          </cell>
          <cell r="U229">
            <v>2560525</v>
          </cell>
          <cell r="W229">
            <v>0</v>
          </cell>
          <cell r="X229">
            <v>0</v>
          </cell>
          <cell r="Y229">
            <v>1803840</v>
          </cell>
          <cell r="Z229">
            <v>2300803</v>
          </cell>
          <cell r="AA229">
            <v>8821363.3399999999</v>
          </cell>
          <cell r="AB229">
            <v>2343750</v>
          </cell>
          <cell r="AC229">
            <v>16316247</v>
          </cell>
          <cell r="AD229">
            <v>1050000</v>
          </cell>
          <cell r="AE229">
            <v>44836040.100000001</v>
          </cell>
          <cell r="AF229">
            <v>0</v>
          </cell>
          <cell r="AG229">
            <v>30637565.036477998</v>
          </cell>
          <cell r="AH229">
            <v>1390199.4839826117</v>
          </cell>
        </row>
        <row r="230">
          <cell r="A230">
            <v>37064</v>
          </cell>
          <cell r="B230">
            <v>1250000</v>
          </cell>
          <cell r="C230">
            <v>2083768.15</v>
          </cell>
          <cell r="D230">
            <v>770244.5</v>
          </cell>
          <cell r="H230">
            <v>0</v>
          </cell>
          <cell r="I230">
            <v>0</v>
          </cell>
          <cell r="K230">
            <v>2.8312206268310547E-7</v>
          </cell>
          <cell r="L230">
            <v>0</v>
          </cell>
          <cell r="M230">
            <v>137317.57</v>
          </cell>
          <cell r="N230">
            <v>0</v>
          </cell>
          <cell r="O230">
            <v>1060000</v>
          </cell>
          <cell r="P230">
            <v>0</v>
          </cell>
          <cell r="Q230">
            <v>23513434.5</v>
          </cell>
          <cell r="R230">
            <v>7121810</v>
          </cell>
          <cell r="S230">
            <v>5644007</v>
          </cell>
          <cell r="T230">
            <v>20887594.859999999</v>
          </cell>
          <cell r="U230">
            <v>2560525</v>
          </cell>
          <cell r="W230">
            <v>0</v>
          </cell>
          <cell r="X230">
            <v>0</v>
          </cell>
          <cell r="Y230">
            <v>1803840</v>
          </cell>
          <cell r="Z230">
            <v>2300803</v>
          </cell>
          <cell r="AA230">
            <v>8821363.3399999999</v>
          </cell>
          <cell r="AB230">
            <v>2343750</v>
          </cell>
          <cell r="AC230">
            <v>16316247</v>
          </cell>
          <cell r="AD230">
            <v>1050000</v>
          </cell>
          <cell r="AE230">
            <v>44836040.100000001</v>
          </cell>
          <cell r="AF230">
            <v>0</v>
          </cell>
          <cell r="AG230">
            <v>30637565.036477998</v>
          </cell>
          <cell r="AH230">
            <v>1379259.4571533659</v>
          </cell>
        </row>
        <row r="231">
          <cell r="A231">
            <v>37067</v>
          </cell>
          <cell r="B231">
            <v>1250000</v>
          </cell>
          <cell r="C231">
            <v>2083768.15</v>
          </cell>
          <cell r="D231">
            <v>770244.5</v>
          </cell>
          <cell r="H231">
            <v>0</v>
          </cell>
          <cell r="I231">
            <v>0</v>
          </cell>
          <cell r="K231">
            <v>2.8312206268310547E-7</v>
          </cell>
          <cell r="L231">
            <v>0</v>
          </cell>
          <cell r="M231">
            <v>137317.57</v>
          </cell>
          <cell r="N231">
            <v>0</v>
          </cell>
          <cell r="O231">
            <v>1060000</v>
          </cell>
          <cell r="P231">
            <v>0</v>
          </cell>
          <cell r="Q231">
            <v>23513434.5</v>
          </cell>
          <cell r="R231">
            <v>7121810</v>
          </cell>
          <cell r="S231">
            <v>5644007</v>
          </cell>
          <cell r="T231">
            <v>20887594.859999999</v>
          </cell>
          <cell r="U231">
            <v>2560525</v>
          </cell>
          <cell r="W231">
            <v>0</v>
          </cell>
          <cell r="X231">
            <v>0</v>
          </cell>
          <cell r="Y231">
            <v>1803840</v>
          </cell>
          <cell r="Z231">
            <v>2300803</v>
          </cell>
          <cell r="AA231">
            <v>8821363.3399999999</v>
          </cell>
          <cell r="AB231">
            <v>2343750</v>
          </cell>
          <cell r="AC231">
            <v>16316247</v>
          </cell>
          <cell r="AD231">
            <v>1050000</v>
          </cell>
          <cell r="AE231">
            <v>44836040.100000001</v>
          </cell>
          <cell r="AF231">
            <v>0</v>
          </cell>
          <cell r="AG231">
            <v>30637565.036477998</v>
          </cell>
          <cell r="AH231">
            <v>1376913.958579988</v>
          </cell>
        </row>
        <row r="232">
          <cell r="A232">
            <v>37068</v>
          </cell>
          <cell r="B232">
            <v>1250000</v>
          </cell>
          <cell r="C232">
            <v>2083768.15</v>
          </cell>
          <cell r="D232">
            <v>770244.5</v>
          </cell>
          <cell r="H232">
            <v>0</v>
          </cell>
          <cell r="I232">
            <v>0</v>
          </cell>
          <cell r="K232">
            <v>2.8312206268310547E-7</v>
          </cell>
          <cell r="L232">
            <v>0</v>
          </cell>
          <cell r="M232">
            <v>137317.57</v>
          </cell>
          <cell r="N232">
            <v>0</v>
          </cell>
          <cell r="O232">
            <v>1060000</v>
          </cell>
          <cell r="P232">
            <v>0</v>
          </cell>
          <cell r="Q232">
            <v>23513434.5</v>
          </cell>
          <cell r="R232">
            <v>7121810</v>
          </cell>
          <cell r="S232">
            <v>5644007</v>
          </cell>
          <cell r="T232">
            <v>20887594.859999999</v>
          </cell>
          <cell r="U232">
            <v>2560525</v>
          </cell>
          <cell r="W232">
            <v>0</v>
          </cell>
          <cell r="X232">
            <v>0</v>
          </cell>
          <cell r="Y232">
            <v>1803840</v>
          </cell>
          <cell r="Z232">
            <v>2300803</v>
          </cell>
          <cell r="AA232">
            <v>8821363.3399999999</v>
          </cell>
          <cell r="AB232">
            <v>2343750</v>
          </cell>
          <cell r="AC232">
            <v>16316247</v>
          </cell>
          <cell r="AD232">
            <v>1050000</v>
          </cell>
          <cell r="AE232">
            <v>44836040.100000001</v>
          </cell>
          <cell r="AF232">
            <v>0</v>
          </cell>
          <cell r="AG232">
            <v>30637565.036477998</v>
          </cell>
          <cell r="AH232">
            <v>1391580.1466080057</v>
          </cell>
        </row>
        <row r="233">
          <cell r="A233">
            <v>37069</v>
          </cell>
          <cell r="B233">
            <v>1250000</v>
          </cell>
          <cell r="C233">
            <v>2083768.15</v>
          </cell>
          <cell r="D233">
            <v>770244.5</v>
          </cell>
          <cell r="H233">
            <v>0</v>
          </cell>
          <cell r="I233">
            <v>0</v>
          </cell>
          <cell r="K233">
            <v>2.8312206268310547E-7</v>
          </cell>
          <cell r="L233">
            <v>0</v>
          </cell>
          <cell r="M233">
            <v>137317.57</v>
          </cell>
          <cell r="N233">
            <v>0</v>
          </cell>
          <cell r="O233">
            <v>1060000</v>
          </cell>
          <cell r="P233">
            <v>0</v>
          </cell>
          <cell r="Q233">
            <v>23513434.5</v>
          </cell>
          <cell r="R233">
            <v>7121810</v>
          </cell>
          <cell r="S233">
            <v>5644007</v>
          </cell>
          <cell r="T233">
            <v>20887594.859999999</v>
          </cell>
          <cell r="U233">
            <v>2560525</v>
          </cell>
          <cell r="W233">
            <v>0</v>
          </cell>
          <cell r="X233">
            <v>0</v>
          </cell>
          <cell r="Y233">
            <v>1803840</v>
          </cell>
          <cell r="Z233">
            <v>2300803</v>
          </cell>
          <cell r="AA233">
            <v>8821363.3399999999</v>
          </cell>
          <cell r="AB233">
            <v>2343750</v>
          </cell>
          <cell r="AC233">
            <v>16316247</v>
          </cell>
          <cell r="AD233">
            <v>1050000</v>
          </cell>
          <cell r="AE233">
            <v>44836040.100000001</v>
          </cell>
          <cell r="AF233">
            <v>0</v>
          </cell>
          <cell r="AG233">
            <v>30637565.036477998</v>
          </cell>
          <cell r="AH233">
            <v>1380525.4920768992</v>
          </cell>
        </row>
        <row r="234">
          <cell r="A234">
            <v>37070</v>
          </cell>
          <cell r="B234">
            <v>1250000</v>
          </cell>
          <cell r="C234">
            <v>2083768.15</v>
          </cell>
          <cell r="D234">
            <v>770244.5</v>
          </cell>
          <cell r="H234">
            <v>0</v>
          </cell>
          <cell r="I234">
            <v>0</v>
          </cell>
          <cell r="K234">
            <v>2.8312206268310547E-7</v>
          </cell>
          <cell r="L234">
            <v>0</v>
          </cell>
          <cell r="M234">
            <v>137317.57</v>
          </cell>
          <cell r="N234">
            <v>0</v>
          </cell>
          <cell r="O234">
            <v>1060000</v>
          </cell>
          <cell r="P234">
            <v>0</v>
          </cell>
          <cell r="Q234">
            <v>10125000</v>
          </cell>
          <cell r="R234">
            <v>7121810</v>
          </cell>
          <cell r="S234">
            <v>5644007</v>
          </cell>
          <cell r="T234">
            <v>20887594.860000003</v>
          </cell>
          <cell r="U234">
            <v>2560525</v>
          </cell>
          <cell r="W234">
            <v>0</v>
          </cell>
          <cell r="X234">
            <v>0</v>
          </cell>
          <cell r="Y234">
            <v>1803840</v>
          </cell>
          <cell r="Z234">
            <v>2300803</v>
          </cell>
          <cell r="AA234">
            <v>8821363.3399999999</v>
          </cell>
          <cell r="AB234">
            <v>2343750</v>
          </cell>
          <cell r="AC234">
            <v>16316247</v>
          </cell>
          <cell r="AD234">
            <v>1050000</v>
          </cell>
          <cell r="AE234">
            <v>44836040.100000001</v>
          </cell>
          <cell r="AF234">
            <v>0</v>
          </cell>
          <cell r="AG234">
            <v>30637565.036477998</v>
          </cell>
          <cell r="AH234">
            <v>1372196.9540298355</v>
          </cell>
        </row>
        <row r="235">
          <cell r="A235">
            <v>37071</v>
          </cell>
          <cell r="B235">
            <v>1250000</v>
          </cell>
          <cell r="C235">
            <v>1209030.26</v>
          </cell>
          <cell r="D235">
            <v>770244.5</v>
          </cell>
          <cell r="H235">
            <v>0</v>
          </cell>
          <cell r="I235">
            <v>0</v>
          </cell>
          <cell r="K235">
            <v>2.8312206268310547E-7</v>
          </cell>
          <cell r="L235">
            <v>0</v>
          </cell>
          <cell r="M235">
            <v>137317.57</v>
          </cell>
          <cell r="N235">
            <v>0</v>
          </cell>
          <cell r="O235">
            <v>1100000</v>
          </cell>
          <cell r="P235">
            <v>0</v>
          </cell>
          <cell r="Q235">
            <v>10125000</v>
          </cell>
          <cell r="R235">
            <v>7121810</v>
          </cell>
          <cell r="S235">
            <v>5644007</v>
          </cell>
          <cell r="T235">
            <v>20887594.860000003</v>
          </cell>
          <cell r="U235">
            <v>2560525</v>
          </cell>
          <cell r="W235">
            <v>0</v>
          </cell>
          <cell r="X235">
            <v>0</v>
          </cell>
          <cell r="Y235">
            <v>1803840</v>
          </cell>
          <cell r="Z235">
            <v>2300803</v>
          </cell>
          <cell r="AA235">
            <v>8971988.3399999999</v>
          </cell>
          <cell r="AB235">
            <v>2343750</v>
          </cell>
          <cell r="AC235">
            <v>16316247</v>
          </cell>
          <cell r="AD235">
            <v>1050000</v>
          </cell>
          <cell r="AE235">
            <v>44836040.100000001</v>
          </cell>
          <cell r="AF235">
            <v>0</v>
          </cell>
          <cell r="AG235">
            <v>0</v>
          </cell>
          <cell r="AH235">
            <v>844972.27602732729</v>
          </cell>
        </row>
        <row r="236">
          <cell r="A236">
            <v>37083</v>
          </cell>
          <cell r="B236">
            <v>1250000</v>
          </cell>
          <cell r="C236">
            <v>1209030.26</v>
          </cell>
          <cell r="D236">
            <v>770244.5</v>
          </cell>
          <cell r="H236">
            <v>0</v>
          </cell>
          <cell r="I236">
            <v>0</v>
          </cell>
          <cell r="K236">
            <v>2.8312206268310547E-7</v>
          </cell>
          <cell r="L236">
            <v>0</v>
          </cell>
          <cell r="M236">
            <v>137317.57</v>
          </cell>
          <cell r="N236">
            <v>0</v>
          </cell>
          <cell r="O236">
            <v>1100000</v>
          </cell>
          <cell r="P236">
            <v>0</v>
          </cell>
          <cell r="Q236">
            <v>10125000</v>
          </cell>
          <cell r="R236">
            <v>7121810</v>
          </cell>
          <cell r="S236">
            <v>5644007</v>
          </cell>
          <cell r="T236">
            <v>20887594.860000003</v>
          </cell>
          <cell r="U236">
            <v>2560525</v>
          </cell>
          <cell r="W236">
            <v>0</v>
          </cell>
          <cell r="X236">
            <v>0</v>
          </cell>
          <cell r="Y236">
            <v>1803840</v>
          </cell>
          <cell r="Z236">
            <v>2300803</v>
          </cell>
          <cell r="AA236">
            <v>8971988.3399999999</v>
          </cell>
          <cell r="AB236">
            <v>2343750</v>
          </cell>
          <cell r="AC236">
            <v>16316247</v>
          </cell>
          <cell r="AD236">
            <v>1050000</v>
          </cell>
          <cell r="AE236">
            <v>44836040.100000001</v>
          </cell>
          <cell r="AF236">
            <v>0</v>
          </cell>
          <cell r="AG236">
            <v>0</v>
          </cell>
          <cell r="AH236">
            <v>844972.27602732729</v>
          </cell>
        </row>
        <row r="237">
          <cell r="A237">
            <v>37084</v>
          </cell>
          <cell r="B237">
            <v>1250000</v>
          </cell>
          <cell r="C237">
            <v>1209030.26</v>
          </cell>
          <cell r="D237">
            <v>770244.5</v>
          </cell>
          <cell r="H237">
            <v>0</v>
          </cell>
          <cell r="I237">
            <v>0</v>
          </cell>
          <cell r="K237">
            <v>2.8312206268310547E-7</v>
          </cell>
          <cell r="L237">
            <v>0</v>
          </cell>
          <cell r="M237">
            <v>137317.57</v>
          </cell>
          <cell r="N237">
            <v>0</v>
          </cell>
          <cell r="O237">
            <v>1100000</v>
          </cell>
          <cell r="P237">
            <v>0</v>
          </cell>
          <cell r="Q237">
            <v>10125000</v>
          </cell>
          <cell r="R237">
            <v>7121810</v>
          </cell>
          <cell r="S237">
            <v>5644007</v>
          </cell>
          <cell r="T237">
            <v>20887594.860000003</v>
          </cell>
          <cell r="U237">
            <v>2560525</v>
          </cell>
          <cell r="W237">
            <v>0</v>
          </cell>
          <cell r="X237">
            <v>0</v>
          </cell>
          <cell r="Y237">
            <v>1803840</v>
          </cell>
          <cell r="Z237">
            <v>2300803</v>
          </cell>
          <cell r="AA237">
            <v>8971988.3399999999</v>
          </cell>
          <cell r="AB237">
            <v>2343750</v>
          </cell>
          <cell r="AC237">
            <v>16316247</v>
          </cell>
          <cell r="AD237">
            <v>1050000</v>
          </cell>
          <cell r="AE237">
            <v>44836040.100000001</v>
          </cell>
          <cell r="AF237">
            <v>0</v>
          </cell>
          <cell r="AG237">
            <v>0</v>
          </cell>
          <cell r="AH237">
            <v>843845.65754573036</v>
          </cell>
        </row>
        <row r="238">
          <cell r="A238">
            <v>37085</v>
          </cell>
          <cell r="B238">
            <v>1250000</v>
          </cell>
          <cell r="C238">
            <v>1209030.26</v>
          </cell>
          <cell r="D238">
            <v>770244.5</v>
          </cell>
          <cell r="H238">
            <v>0</v>
          </cell>
          <cell r="I238">
            <v>0</v>
          </cell>
          <cell r="K238">
            <v>2.8312206268310547E-7</v>
          </cell>
          <cell r="L238">
            <v>0</v>
          </cell>
          <cell r="M238">
            <v>137317.57</v>
          </cell>
          <cell r="N238">
            <v>0</v>
          </cell>
          <cell r="O238">
            <v>1100000</v>
          </cell>
          <cell r="P238">
            <v>0</v>
          </cell>
          <cell r="Q238">
            <v>10125000</v>
          </cell>
          <cell r="R238">
            <v>7121810</v>
          </cell>
          <cell r="S238">
            <v>5644007</v>
          </cell>
          <cell r="T238">
            <v>20887594.860000003</v>
          </cell>
          <cell r="U238">
            <v>2560525</v>
          </cell>
          <cell r="W238">
            <v>0</v>
          </cell>
          <cell r="X238">
            <v>0</v>
          </cell>
          <cell r="Y238">
            <v>1803840</v>
          </cell>
          <cell r="Z238">
            <v>2300803</v>
          </cell>
          <cell r="AA238">
            <v>8971988.3399999999</v>
          </cell>
          <cell r="AB238">
            <v>2343750</v>
          </cell>
          <cell r="AC238">
            <v>16316247</v>
          </cell>
          <cell r="AD238">
            <v>1050000</v>
          </cell>
          <cell r="AE238">
            <v>44836040.100000001</v>
          </cell>
          <cell r="AF238">
            <v>0</v>
          </cell>
          <cell r="AG238">
            <v>0</v>
          </cell>
          <cell r="AH238">
            <v>844848.49896884663</v>
          </cell>
        </row>
        <row r="239">
          <cell r="A239">
            <v>37088</v>
          </cell>
          <cell r="B239">
            <v>1250000</v>
          </cell>
          <cell r="C239">
            <v>1209030.26</v>
          </cell>
          <cell r="D239">
            <v>770244.5</v>
          </cell>
          <cell r="H239">
            <v>0</v>
          </cell>
          <cell r="I239">
            <v>0</v>
          </cell>
          <cell r="K239">
            <v>2.8312206268310547E-7</v>
          </cell>
          <cell r="L239">
            <v>0</v>
          </cell>
          <cell r="M239">
            <v>137317.57</v>
          </cell>
          <cell r="N239">
            <v>0</v>
          </cell>
          <cell r="O239">
            <v>1100000</v>
          </cell>
          <cell r="P239">
            <v>0</v>
          </cell>
          <cell r="Q239">
            <v>10125000</v>
          </cell>
          <cell r="R239">
            <v>7121810</v>
          </cell>
          <cell r="S239">
            <v>5644007</v>
          </cell>
          <cell r="T239">
            <v>20887594.860000003</v>
          </cell>
          <cell r="U239">
            <v>2560525</v>
          </cell>
          <cell r="W239">
            <v>0</v>
          </cell>
          <cell r="X239">
            <v>0</v>
          </cell>
          <cell r="Y239">
            <v>1803840</v>
          </cell>
          <cell r="Z239">
            <v>2300803</v>
          </cell>
          <cell r="AA239">
            <v>8971988.3399999999</v>
          </cell>
          <cell r="AB239">
            <v>2343750</v>
          </cell>
          <cell r="AC239">
            <v>16316247</v>
          </cell>
          <cell r="AD239">
            <v>1050000</v>
          </cell>
          <cell r="AE239">
            <v>44836040.100000001</v>
          </cell>
          <cell r="AF239">
            <v>0</v>
          </cell>
          <cell r="AG239">
            <v>0</v>
          </cell>
          <cell r="AH239">
            <v>844926.57350651431</v>
          </cell>
        </row>
        <row r="240">
          <cell r="A240">
            <v>37089</v>
          </cell>
          <cell r="B240">
            <v>1250000</v>
          </cell>
          <cell r="C240">
            <v>1209030.26</v>
          </cell>
          <cell r="D240">
            <v>770244.5</v>
          </cell>
          <cell r="H240">
            <v>0</v>
          </cell>
          <cell r="I240">
            <v>0</v>
          </cell>
          <cell r="K240">
            <v>2.8312206268310547E-7</v>
          </cell>
          <cell r="L240">
            <v>0</v>
          </cell>
          <cell r="M240">
            <v>137317.57</v>
          </cell>
          <cell r="N240">
            <v>0</v>
          </cell>
          <cell r="O240">
            <v>1100000</v>
          </cell>
          <cell r="P240">
            <v>0</v>
          </cell>
          <cell r="Q240">
            <v>10125000</v>
          </cell>
          <cell r="R240">
            <v>7121810</v>
          </cell>
          <cell r="S240">
            <v>5644007</v>
          </cell>
          <cell r="T240">
            <v>20887594.860000003</v>
          </cell>
          <cell r="U240">
            <v>2560525</v>
          </cell>
          <cell r="W240">
            <v>0</v>
          </cell>
          <cell r="X240">
            <v>0</v>
          </cell>
          <cell r="Y240">
            <v>1803840</v>
          </cell>
          <cell r="Z240">
            <v>2300803</v>
          </cell>
          <cell r="AA240">
            <v>8971988.3399999999</v>
          </cell>
          <cell r="AB240">
            <v>2343750</v>
          </cell>
          <cell r="AC240">
            <v>16316247</v>
          </cell>
          <cell r="AD240">
            <v>1050000</v>
          </cell>
          <cell r="AE240">
            <v>44836040.100000001</v>
          </cell>
          <cell r="AF240">
            <v>0</v>
          </cell>
          <cell r="AG240">
            <v>0</v>
          </cell>
          <cell r="AH240">
            <v>844138.11970289063</v>
          </cell>
        </row>
        <row r="241">
          <cell r="A241">
            <v>37090</v>
          </cell>
          <cell r="B241">
            <v>1250000</v>
          </cell>
          <cell r="C241">
            <v>1209030.26</v>
          </cell>
          <cell r="D241">
            <v>770244.5</v>
          </cell>
          <cell r="H241">
            <v>0</v>
          </cell>
          <cell r="I241">
            <v>0</v>
          </cell>
          <cell r="K241">
            <v>2.8312206268310547E-7</v>
          </cell>
          <cell r="L241">
            <v>0</v>
          </cell>
          <cell r="M241">
            <v>137317.57</v>
          </cell>
          <cell r="N241">
            <v>0</v>
          </cell>
          <cell r="O241">
            <v>1100000</v>
          </cell>
          <cell r="P241">
            <v>0</v>
          </cell>
          <cell r="Q241">
            <v>10125000</v>
          </cell>
          <cell r="R241">
            <v>7121810</v>
          </cell>
          <cell r="S241">
            <v>5644007</v>
          </cell>
          <cell r="T241">
            <v>20887594.860000003</v>
          </cell>
          <cell r="U241">
            <v>2560525</v>
          </cell>
          <cell r="W241">
            <v>0</v>
          </cell>
          <cell r="X241">
            <v>0</v>
          </cell>
          <cell r="Y241">
            <v>1803840</v>
          </cell>
          <cell r="Z241">
            <v>2300803</v>
          </cell>
          <cell r="AA241">
            <v>8971988.3399999999</v>
          </cell>
          <cell r="AB241">
            <v>2343750</v>
          </cell>
          <cell r="AC241">
            <v>16316247</v>
          </cell>
          <cell r="AD241">
            <v>1050000</v>
          </cell>
          <cell r="AE241">
            <v>44836040.100000001</v>
          </cell>
          <cell r="AF241">
            <v>0</v>
          </cell>
          <cell r="AG241">
            <v>0</v>
          </cell>
          <cell r="AH241">
            <v>843724.95400053891</v>
          </cell>
        </row>
        <row r="242">
          <cell r="A242">
            <v>37091</v>
          </cell>
          <cell r="B242">
            <v>1250000</v>
          </cell>
          <cell r="C242">
            <v>1209030.26</v>
          </cell>
          <cell r="D242">
            <v>770244.5</v>
          </cell>
          <cell r="H242">
            <v>0</v>
          </cell>
          <cell r="I242">
            <v>0</v>
          </cell>
          <cell r="K242">
            <v>2.8312206268310547E-7</v>
          </cell>
          <cell r="L242">
            <v>0</v>
          </cell>
          <cell r="M242">
            <v>137317.57</v>
          </cell>
          <cell r="N242">
            <v>0</v>
          </cell>
          <cell r="O242">
            <v>1100000</v>
          </cell>
          <cell r="P242">
            <v>0</v>
          </cell>
          <cell r="Q242">
            <v>10125000</v>
          </cell>
          <cell r="R242">
            <v>7121810</v>
          </cell>
          <cell r="S242">
            <v>5644007</v>
          </cell>
          <cell r="T242">
            <v>20887594.860000003</v>
          </cell>
          <cell r="U242">
            <v>2560525</v>
          </cell>
          <cell r="W242">
            <v>0</v>
          </cell>
          <cell r="X242">
            <v>0</v>
          </cell>
          <cell r="Y242">
            <v>1803840</v>
          </cell>
          <cell r="Z242">
            <v>2300803</v>
          </cell>
          <cell r="AA242">
            <v>8971988.3399999999</v>
          </cell>
          <cell r="AB242">
            <v>2343750</v>
          </cell>
          <cell r="AC242">
            <v>16316247</v>
          </cell>
          <cell r="AD242">
            <v>1050000</v>
          </cell>
          <cell r="AE242">
            <v>44836040.100000001</v>
          </cell>
          <cell r="AF242">
            <v>0</v>
          </cell>
          <cell r="AG242">
            <v>0</v>
          </cell>
          <cell r="AH242">
            <v>843099.9935595378</v>
          </cell>
        </row>
        <row r="243">
          <cell r="A243">
            <v>37092</v>
          </cell>
          <cell r="B243">
            <v>1250000</v>
          </cell>
          <cell r="C243">
            <v>1209030.26</v>
          </cell>
          <cell r="D243">
            <v>770244.5</v>
          </cell>
          <cell r="H243">
            <v>0</v>
          </cell>
          <cell r="I243">
            <v>0</v>
          </cell>
          <cell r="K243">
            <v>2.8312206268310547E-7</v>
          </cell>
          <cell r="L243">
            <v>0</v>
          </cell>
          <cell r="M243">
            <v>137317.57</v>
          </cell>
          <cell r="N243">
            <v>0</v>
          </cell>
          <cell r="O243">
            <v>1100000</v>
          </cell>
          <cell r="P243">
            <v>0</v>
          </cell>
          <cell r="Q243">
            <v>10125000</v>
          </cell>
          <cell r="R243">
            <v>7121810</v>
          </cell>
          <cell r="S243">
            <v>5644007</v>
          </cell>
          <cell r="T243">
            <v>20887594.860000003</v>
          </cell>
          <cell r="U243">
            <v>2560525</v>
          </cell>
          <cell r="W243">
            <v>0</v>
          </cell>
          <cell r="X243">
            <v>0</v>
          </cell>
          <cell r="Y243">
            <v>1803840</v>
          </cell>
          <cell r="Z243">
            <v>2300803</v>
          </cell>
          <cell r="AA243">
            <v>8971988.3399999999</v>
          </cell>
          <cell r="AB243">
            <v>2343750</v>
          </cell>
          <cell r="AC243">
            <v>16316247</v>
          </cell>
          <cell r="AD243">
            <v>1050000</v>
          </cell>
          <cell r="AE243">
            <v>44836040.100000001</v>
          </cell>
          <cell r="AF243">
            <v>0</v>
          </cell>
          <cell r="AG243">
            <v>0</v>
          </cell>
          <cell r="AH243">
            <v>843099.9935595378</v>
          </cell>
        </row>
        <row r="244">
          <cell r="A244">
            <v>37095</v>
          </cell>
          <cell r="B244">
            <v>1250000</v>
          </cell>
          <cell r="C244">
            <v>1209030.26</v>
          </cell>
          <cell r="D244">
            <v>770244.5</v>
          </cell>
          <cell r="H244">
            <v>0</v>
          </cell>
          <cell r="I244">
            <v>0</v>
          </cell>
          <cell r="K244">
            <v>2.8312206268310547E-7</v>
          </cell>
          <cell r="L244">
            <v>0</v>
          </cell>
          <cell r="M244">
            <v>137317.57</v>
          </cell>
          <cell r="N244">
            <v>0</v>
          </cell>
          <cell r="O244">
            <v>1100000</v>
          </cell>
          <cell r="P244">
            <v>0</v>
          </cell>
          <cell r="Q244">
            <v>10125000</v>
          </cell>
          <cell r="R244">
            <v>7121810</v>
          </cell>
          <cell r="S244">
            <v>5644007</v>
          </cell>
          <cell r="T244">
            <v>20887594.860000003</v>
          </cell>
          <cell r="U244">
            <v>2560525</v>
          </cell>
          <cell r="W244">
            <v>0</v>
          </cell>
          <cell r="X244">
            <v>0</v>
          </cell>
          <cell r="Y244">
            <v>1803840</v>
          </cell>
          <cell r="Z244">
            <v>2300803</v>
          </cell>
          <cell r="AA244">
            <v>8971988.3399999999</v>
          </cell>
          <cell r="AB244">
            <v>2343750</v>
          </cell>
          <cell r="AC244">
            <v>16316247</v>
          </cell>
          <cell r="AD244">
            <v>1050000</v>
          </cell>
          <cell r="AE244">
            <v>44836040.100000001</v>
          </cell>
          <cell r="AF244">
            <v>0</v>
          </cell>
          <cell r="AG244">
            <v>0</v>
          </cell>
          <cell r="AH244">
            <v>842210.61924622254</v>
          </cell>
        </row>
        <row r="245">
          <cell r="A245">
            <v>37096</v>
          </cell>
          <cell r="B245">
            <v>1250000</v>
          </cell>
          <cell r="C245">
            <v>1209030.26</v>
          </cell>
          <cell r="D245">
            <v>770244.5</v>
          </cell>
          <cell r="H245">
            <v>0</v>
          </cell>
          <cell r="I245">
            <v>0</v>
          </cell>
          <cell r="K245">
            <v>2.8312206268310547E-7</v>
          </cell>
          <cell r="L245">
            <v>0</v>
          </cell>
          <cell r="M245">
            <v>137317.57</v>
          </cell>
          <cell r="N245">
            <v>0</v>
          </cell>
          <cell r="O245">
            <v>1100000</v>
          </cell>
          <cell r="P245">
            <v>0</v>
          </cell>
          <cell r="Q245">
            <v>10125000</v>
          </cell>
          <cell r="R245">
            <v>7121810</v>
          </cell>
          <cell r="S245">
            <v>5644007</v>
          </cell>
          <cell r="T245">
            <v>20887594.859999999</v>
          </cell>
          <cell r="U245">
            <v>2560525</v>
          </cell>
          <cell r="W245">
            <v>0</v>
          </cell>
          <cell r="X245">
            <v>0</v>
          </cell>
          <cell r="Y245">
            <v>1803840</v>
          </cell>
          <cell r="Z245">
            <v>2300803</v>
          </cell>
          <cell r="AA245">
            <v>8971988.3399999999</v>
          </cell>
          <cell r="AB245">
            <v>2343750</v>
          </cell>
          <cell r="AC245">
            <v>16316247</v>
          </cell>
          <cell r="AD245">
            <v>1050000</v>
          </cell>
          <cell r="AE245">
            <v>44836040.100000001</v>
          </cell>
          <cell r="AF245">
            <v>0</v>
          </cell>
          <cell r="AG245">
            <v>0</v>
          </cell>
          <cell r="AH245">
            <v>841500.57039813115</v>
          </cell>
        </row>
        <row r="246">
          <cell r="A246">
            <v>37097</v>
          </cell>
          <cell r="B246">
            <v>1250000</v>
          </cell>
          <cell r="C246">
            <v>1209030.26</v>
          </cell>
          <cell r="D246">
            <v>770244.5</v>
          </cell>
          <cell r="H246">
            <v>0</v>
          </cell>
          <cell r="I246">
            <v>0</v>
          </cell>
          <cell r="K246">
            <v>2.8312206268310547E-7</v>
          </cell>
          <cell r="L246">
            <v>0</v>
          </cell>
          <cell r="M246">
            <v>137317.57</v>
          </cell>
          <cell r="N246">
            <v>0</v>
          </cell>
          <cell r="O246">
            <v>1100000</v>
          </cell>
          <cell r="P246">
            <v>0</v>
          </cell>
          <cell r="Q246">
            <v>10125000</v>
          </cell>
          <cell r="R246">
            <v>7121810</v>
          </cell>
          <cell r="S246">
            <v>5644007</v>
          </cell>
          <cell r="T246">
            <v>20887594.859999999</v>
          </cell>
          <cell r="U246">
            <v>2560525</v>
          </cell>
          <cell r="W246">
            <v>0</v>
          </cell>
          <cell r="X246">
            <v>0</v>
          </cell>
          <cell r="Y246">
            <v>1803840</v>
          </cell>
          <cell r="Z246">
            <v>2300803</v>
          </cell>
          <cell r="AA246">
            <v>8971988.3399999999</v>
          </cell>
          <cell r="AB246">
            <v>2343750</v>
          </cell>
          <cell r="AC246">
            <v>16316247</v>
          </cell>
          <cell r="AD246">
            <v>1050000</v>
          </cell>
          <cell r="AE246">
            <v>44836040.100000001</v>
          </cell>
          <cell r="AF246">
            <v>0</v>
          </cell>
          <cell r="AG246">
            <v>0</v>
          </cell>
          <cell r="AH246">
            <v>840508.40161700267</v>
          </cell>
        </row>
        <row r="247">
          <cell r="A247">
            <v>37098</v>
          </cell>
          <cell r="B247">
            <v>1250000</v>
          </cell>
          <cell r="C247">
            <v>1209030.26</v>
          </cell>
          <cell r="D247">
            <v>770244.5</v>
          </cell>
          <cell r="H247">
            <v>0</v>
          </cell>
          <cell r="I247">
            <v>0</v>
          </cell>
          <cell r="K247">
            <v>2.8312206268310547E-7</v>
          </cell>
          <cell r="L247">
            <v>0</v>
          </cell>
          <cell r="M247">
            <v>137317.57</v>
          </cell>
          <cell r="N247">
            <v>0</v>
          </cell>
          <cell r="O247">
            <v>1100000</v>
          </cell>
          <cell r="P247">
            <v>0</v>
          </cell>
          <cell r="Q247">
            <v>10125000</v>
          </cell>
          <cell r="R247">
            <v>7121810</v>
          </cell>
          <cell r="S247">
            <v>5644007</v>
          </cell>
          <cell r="T247">
            <v>20887594.859999999</v>
          </cell>
          <cell r="U247">
            <v>2560525</v>
          </cell>
          <cell r="W247">
            <v>0</v>
          </cell>
          <cell r="X247">
            <v>0</v>
          </cell>
          <cell r="Y247">
            <v>1803840</v>
          </cell>
          <cell r="Z247">
            <v>2300803</v>
          </cell>
          <cell r="AA247">
            <v>8971988.3399999999</v>
          </cell>
          <cell r="AB247">
            <v>2343750</v>
          </cell>
          <cell r="AC247">
            <v>16316247</v>
          </cell>
          <cell r="AD247">
            <v>1050000</v>
          </cell>
          <cell r="AE247">
            <v>44836040.100000001</v>
          </cell>
          <cell r="AF247">
            <v>0</v>
          </cell>
          <cell r="AG247">
            <v>0</v>
          </cell>
          <cell r="AH247">
            <v>840881.20882369741</v>
          </cell>
        </row>
        <row r="248">
          <cell r="A248">
            <v>37099</v>
          </cell>
          <cell r="B248">
            <v>1250000</v>
          </cell>
          <cell r="C248">
            <v>1209030.26</v>
          </cell>
          <cell r="D248">
            <v>770244.5</v>
          </cell>
          <cell r="H248">
            <v>0</v>
          </cell>
          <cell r="I248">
            <v>0</v>
          </cell>
          <cell r="K248">
            <v>2.8312206268310547E-7</v>
          </cell>
          <cell r="L248">
            <v>0</v>
          </cell>
          <cell r="M248">
            <v>137317.57</v>
          </cell>
          <cell r="N248">
            <v>0</v>
          </cell>
          <cell r="O248">
            <v>1100000</v>
          </cell>
          <cell r="P248">
            <v>0</v>
          </cell>
          <cell r="Q248">
            <v>10125000</v>
          </cell>
          <cell r="R248">
            <v>7121810</v>
          </cell>
          <cell r="S248">
            <v>5644007</v>
          </cell>
          <cell r="T248">
            <v>20887594.859999999</v>
          </cell>
          <cell r="U248">
            <v>2560525</v>
          </cell>
          <cell r="W248">
            <v>0</v>
          </cell>
          <cell r="X248">
            <v>0</v>
          </cell>
          <cell r="Y248">
            <v>1803840</v>
          </cell>
          <cell r="Z248">
            <v>2300803</v>
          </cell>
          <cell r="AA248">
            <v>8971988.3399999999</v>
          </cell>
          <cell r="AB248">
            <v>2343750</v>
          </cell>
          <cell r="AC248">
            <v>16316247</v>
          </cell>
          <cell r="AD248">
            <v>1050000</v>
          </cell>
          <cell r="AE248">
            <v>44836040.100000001</v>
          </cell>
          <cell r="AF248">
            <v>0</v>
          </cell>
          <cell r="AG248">
            <v>0</v>
          </cell>
          <cell r="AH248">
            <v>840236.11571870046</v>
          </cell>
        </row>
        <row r="249">
          <cell r="A249">
            <v>37102</v>
          </cell>
          <cell r="B249">
            <v>1250000</v>
          </cell>
          <cell r="C249">
            <v>1209030.26</v>
          </cell>
          <cell r="D249">
            <v>770244.5</v>
          </cell>
          <cell r="H249">
            <v>0</v>
          </cell>
          <cell r="I249">
            <v>0</v>
          </cell>
          <cell r="K249">
            <v>2.8312206268310547E-7</v>
          </cell>
          <cell r="L249">
            <v>0</v>
          </cell>
          <cell r="M249">
            <v>137317.57</v>
          </cell>
          <cell r="N249">
            <v>0</v>
          </cell>
          <cell r="O249">
            <v>1100000</v>
          </cell>
          <cell r="P249">
            <v>0</v>
          </cell>
          <cell r="Q249">
            <v>10125000</v>
          </cell>
          <cell r="R249">
            <v>7121810</v>
          </cell>
          <cell r="S249">
            <v>5644007</v>
          </cell>
          <cell r="T249">
            <v>20887594.859999999</v>
          </cell>
          <cell r="U249">
            <v>2560525</v>
          </cell>
          <cell r="W249">
            <v>0</v>
          </cell>
          <cell r="X249">
            <v>0</v>
          </cell>
          <cell r="Y249">
            <v>1803840</v>
          </cell>
          <cell r="Z249">
            <v>2300803</v>
          </cell>
          <cell r="AA249">
            <v>8971988.3399999999</v>
          </cell>
          <cell r="AB249">
            <v>2343750</v>
          </cell>
          <cell r="AC249">
            <v>16316247</v>
          </cell>
          <cell r="AD249">
            <v>1050000</v>
          </cell>
          <cell r="AE249">
            <v>44836040.100000001</v>
          </cell>
          <cell r="AF249">
            <v>0</v>
          </cell>
          <cell r="AG249">
            <v>0</v>
          </cell>
          <cell r="AH249">
            <v>842608.85012804868</v>
          </cell>
        </row>
        <row r="250">
          <cell r="A250">
            <v>37103</v>
          </cell>
          <cell r="B250">
            <v>1250000</v>
          </cell>
          <cell r="C250">
            <v>1209030.26</v>
          </cell>
          <cell r="D250">
            <v>770244.5</v>
          </cell>
          <cell r="H250">
            <v>0</v>
          </cell>
          <cell r="I250">
            <v>0</v>
          </cell>
          <cell r="K250">
            <v>2.8312206268310547E-7</v>
          </cell>
          <cell r="L250">
            <v>0</v>
          </cell>
          <cell r="M250">
            <v>137317.57</v>
          </cell>
          <cell r="N250">
            <v>0</v>
          </cell>
          <cell r="O250">
            <v>1100000</v>
          </cell>
          <cell r="P250">
            <v>0</v>
          </cell>
          <cell r="Q250">
            <v>10125000</v>
          </cell>
          <cell r="R250">
            <v>7121810</v>
          </cell>
          <cell r="S250">
            <v>5644007</v>
          </cell>
          <cell r="T250">
            <v>20887594.859999999</v>
          </cell>
          <cell r="U250">
            <v>2560525</v>
          </cell>
          <cell r="W250">
            <v>0</v>
          </cell>
          <cell r="X250">
            <v>0</v>
          </cell>
          <cell r="Y250">
            <v>1803840</v>
          </cell>
          <cell r="Z250">
            <v>2300803</v>
          </cell>
          <cell r="AA250">
            <v>8971988.3399999999</v>
          </cell>
          <cell r="AB250">
            <v>2343750</v>
          </cell>
          <cell r="AC250">
            <v>16316247</v>
          </cell>
          <cell r="AD250">
            <v>1050000</v>
          </cell>
          <cell r="AE250">
            <v>44836040.100000001</v>
          </cell>
          <cell r="AF250">
            <v>0</v>
          </cell>
          <cell r="AG250">
            <v>0</v>
          </cell>
          <cell r="AH250">
            <v>841829.97624003014</v>
          </cell>
        </row>
        <row r="251">
          <cell r="A251">
            <v>37104</v>
          </cell>
          <cell r="B251">
            <v>1250000</v>
          </cell>
          <cell r="C251">
            <v>1209030.26</v>
          </cell>
          <cell r="D251">
            <v>770244.5</v>
          </cell>
          <cell r="H251">
            <v>0</v>
          </cell>
          <cell r="I251">
            <v>0</v>
          </cell>
          <cell r="K251">
            <v>2.8312206268310547E-7</v>
          </cell>
          <cell r="L251">
            <v>0</v>
          </cell>
          <cell r="M251">
            <v>137317.57</v>
          </cell>
          <cell r="N251">
            <v>0</v>
          </cell>
          <cell r="O251">
            <v>1100000</v>
          </cell>
          <cell r="P251">
            <v>0</v>
          </cell>
          <cell r="Q251">
            <v>10125000</v>
          </cell>
          <cell r="R251">
            <v>7121810</v>
          </cell>
          <cell r="S251">
            <v>5644007</v>
          </cell>
          <cell r="T251">
            <v>20887594.859999999</v>
          </cell>
          <cell r="U251">
            <v>2560525</v>
          </cell>
          <cell r="W251">
            <v>0</v>
          </cell>
          <cell r="X251">
            <v>0</v>
          </cell>
          <cell r="Y251">
            <v>1803840</v>
          </cell>
          <cell r="Z251">
            <v>2300803</v>
          </cell>
          <cell r="AA251">
            <v>8971988.3399999999</v>
          </cell>
          <cell r="AB251">
            <v>2343750</v>
          </cell>
          <cell r="AC251">
            <v>16316247</v>
          </cell>
          <cell r="AD251">
            <v>1050000</v>
          </cell>
          <cell r="AE251">
            <v>44836040.100000001</v>
          </cell>
          <cell r="AF251">
            <v>0</v>
          </cell>
          <cell r="AG251">
            <v>0</v>
          </cell>
          <cell r="AH251">
            <v>841740.60499733628</v>
          </cell>
        </row>
        <row r="252">
          <cell r="A252">
            <v>37105</v>
          </cell>
          <cell r="B252">
            <v>1250000</v>
          </cell>
          <cell r="C252">
            <v>1209030.26</v>
          </cell>
          <cell r="D252">
            <v>770244.5</v>
          </cell>
          <cell r="H252">
            <v>0</v>
          </cell>
          <cell r="I252">
            <v>0</v>
          </cell>
          <cell r="K252">
            <v>2.8312206268310547E-7</v>
          </cell>
          <cell r="L252">
            <v>0</v>
          </cell>
          <cell r="M252">
            <v>137317.57</v>
          </cell>
          <cell r="N252">
            <v>0</v>
          </cell>
          <cell r="O252">
            <v>1100000</v>
          </cell>
          <cell r="P252">
            <v>0</v>
          </cell>
          <cell r="Q252">
            <v>10125000</v>
          </cell>
          <cell r="R252">
            <v>7121810</v>
          </cell>
          <cell r="S252">
            <v>5644007</v>
          </cell>
          <cell r="T252">
            <v>20887594.859999999</v>
          </cell>
          <cell r="U252">
            <v>2560525</v>
          </cell>
          <cell r="W252">
            <v>0</v>
          </cell>
          <cell r="X252">
            <v>0</v>
          </cell>
          <cell r="Y252">
            <v>1803840</v>
          </cell>
          <cell r="Z252">
            <v>2300803</v>
          </cell>
          <cell r="AA252">
            <v>8971988.3399999999</v>
          </cell>
          <cell r="AB252">
            <v>2343750</v>
          </cell>
          <cell r="AC252">
            <v>16316247</v>
          </cell>
          <cell r="AD252">
            <v>1050000</v>
          </cell>
          <cell r="AE252">
            <v>44836040.100000001</v>
          </cell>
          <cell r="AF252">
            <v>0</v>
          </cell>
          <cell r="AG252">
            <v>0</v>
          </cell>
          <cell r="AH252">
            <v>840709.69732888823</v>
          </cell>
        </row>
        <row r="253">
          <cell r="A253">
            <v>37106</v>
          </cell>
          <cell r="B253">
            <v>1250000</v>
          </cell>
          <cell r="C253">
            <v>1209030.26</v>
          </cell>
          <cell r="D253">
            <v>770244.5</v>
          </cell>
          <cell r="H253">
            <v>0</v>
          </cell>
          <cell r="I253">
            <v>0</v>
          </cell>
          <cell r="K253">
            <v>2.8312206268310547E-7</v>
          </cell>
          <cell r="L253">
            <v>0</v>
          </cell>
          <cell r="M253">
            <v>137317.57</v>
          </cell>
          <cell r="N253">
            <v>0</v>
          </cell>
          <cell r="O253">
            <v>1100000</v>
          </cell>
          <cell r="P253">
            <v>0</v>
          </cell>
          <cell r="Q253">
            <v>10125000</v>
          </cell>
          <cell r="R253">
            <v>7121810</v>
          </cell>
          <cell r="S253">
            <v>5644007</v>
          </cell>
          <cell r="T253">
            <v>20887594.859999999</v>
          </cell>
          <cell r="U253">
            <v>2560525</v>
          </cell>
          <cell r="W253">
            <v>0</v>
          </cell>
          <cell r="X253">
            <v>0</v>
          </cell>
          <cell r="Y253">
            <v>1803840</v>
          </cell>
          <cell r="Z253">
            <v>2300803</v>
          </cell>
          <cell r="AA253">
            <v>8971988.3399999999</v>
          </cell>
          <cell r="AB253">
            <v>2343750</v>
          </cell>
          <cell r="AC253">
            <v>16316247</v>
          </cell>
          <cell r="AD253">
            <v>1050000</v>
          </cell>
          <cell r="AE253">
            <v>44836040.100000001</v>
          </cell>
          <cell r="AF253">
            <v>0</v>
          </cell>
          <cell r="AG253">
            <v>0</v>
          </cell>
          <cell r="AH253">
            <v>841717.8201212883</v>
          </cell>
        </row>
        <row r="254">
          <cell r="A254">
            <v>37109</v>
          </cell>
          <cell r="B254">
            <v>1250000</v>
          </cell>
          <cell r="C254">
            <v>1209030.26</v>
          </cell>
          <cell r="D254">
            <v>770244.5</v>
          </cell>
          <cell r="H254">
            <v>0</v>
          </cell>
          <cell r="I254">
            <v>0</v>
          </cell>
          <cell r="K254">
            <v>2.8312206268310547E-7</v>
          </cell>
          <cell r="L254">
            <v>0</v>
          </cell>
          <cell r="M254">
            <v>137317.57</v>
          </cell>
          <cell r="N254">
            <v>0</v>
          </cell>
          <cell r="O254">
            <v>1100000</v>
          </cell>
          <cell r="P254">
            <v>0</v>
          </cell>
          <cell r="Q254">
            <v>10125000</v>
          </cell>
          <cell r="R254">
            <v>7121810</v>
          </cell>
          <cell r="S254">
            <v>5644007</v>
          </cell>
          <cell r="T254">
            <v>20887594.859999999</v>
          </cell>
          <cell r="U254">
            <v>2560525</v>
          </cell>
          <cell r="W254">
            <v>0</v>
          </cell>
          <cell r="X254">
            <v>0</v>
          </cell>
          <cell r="Y254">
            <v>1803840</v>
          </cell>
          <cell r="Z254">
            <v>2300803</v>
          </cell>
          <cell r="AA254">
            <v>8971988.3399999999</v>
          </cell>
          <cell r="AB254">
            <v>2343750</v>
          </cell>
          <cell r="AC254">
            <v>16316247</v>
          </cell>
          <cell r="AD254">
            <v>1050000</v>
          </cell>
          <cell r="AE254">
            <v>44836040.100000001</v>
          </cell>
          <cell r="AF254">
            <v>0</v>
          </cell>
          <cell r="AG254">
            <v>0</v>
          </cell>
          <cell r="AH254">
            <v>841961.86128928838</v>
          </cell>
        </row>
        <row r="255">
          <cell r="A255">
            <v>37110</v>
          </cell>
          <cell r="B255">
            <v>1250000</v>
          </cell>
          <cell r="C255">
            <v>1209030.26</v>
          </cell>
          <cell r="D255">
            <v>770244.5</v>
          </cell>
          <cell r="H255">
            <v>0</v>
          </cell>
          <cell r="I255">
            <v>0</v>
          </cell>
          <cell r="K255">
            <v>2.8312206268310547E-7</v>
          </cell>
          <cell r="L255">
            <v>0</v>
          </cell>
          <cell r="M255">
            <v>137317.57</v>
          </cell>
          <cell r="N255">
            <v>0</v>
          </cell>
          <cell r="O255">
            <v>1100000</v>
          </cell>
          <cell r="P255">
            <v>0</v>
          </cell>
          <cell r="Q255">
            <v>10125000</v>
          </cell>
          <cell r="R255">
            <v>7121810</v>
          </cell>
          <cell r="S255">
            <v>5644007</v>
          </cell>
          <cell r="T255">
            <v>20887594.859999999</v>
          </cell>
          <cell r="U255">
            <v>2560525</v>
          </cell>
          <cell r="W255">
            <v>0</v>
          </cell>
          <cell r="X255">
            <v>0</v>
          </cell>
          <cell r="Y255">
            <v>1803840</v>
          </cell>
          <cell r="Z255">
            <v>2300803</v>
          </cell>
          <cell r="AA255">
            <v>8971988.3399999999</v>
          </cell>
          <cell r="AB255">
            <v>2343750</v>
          </cell>
          <cell r="AC255">
            <v>16316247</v>
          </cell>
          <cell r="AD255">
            <v>1050000</v>
          </cell>
          <cell r="AE255">
            <v>44836040.100000001</v>
          </cell>
          <cell r="AF255">
            <v>0</v>
          </cell>
          <cell r="AG255">
            <v>0</v>
          </cell>
          <cell r="AH255">
            <v>840017.87810226239</v>
          </cell>
        </row>
        <row r="256">
          <cell r="A256">
            <v>37111</v>
          </cell>
          <cell r="B256">
            <v>1250000</v>
          </cell>
          <cell r="C256">
            <v>1209030.26</v>
          </cell>
          <cell r="D256">
            <v>770244.5</v>
          </cell>
          <cell r="H256">
            <v>0</v>
          </cell>
          <cell r="I256">
            <v>0</v>
          </cell>
          <cell r="K256">
            <v>2.8312206268310547E-7</v>
          </cell>
          <cell r="L256">
            <v>0</v>
          </cell>
          <cell r="M256">
            <v>137317.57</v>
          </cell>
          <cell r="N256">
            <v>0</v>
          </cell>
          <cell r="O256">
            <v>1100000</v>
          </cell>
          <cell r="P256">
            <v>0</v>
          </cell>
          <cell r="Q256">
            <v>10125000</v>
          </cell>
          <cell r="R256">
            <v>7121810</v>
          </cell>
          <cell r="S256">
            <v>5644007</v>
          </cell>
          <cell r="T256">
            <v>20887594.859999999</v>
          </cell>
          <cell r="U256">
            <v>2560525</v>
          </cell>
          <cell r="W256">
            <v>0</v>
          </cell>
          <cell r="X256">
            <v>0</v>
          </cell>
          <cell r="Y256">
            <v>1803840</v>
          </cell>
          <cell r="Z256">
            <v>2300803</v>
          </cell>
          <cell r="AA256">
            <v>8971988.3399999999</v>
          </cell>
          <cell r="AB256">
            <v>2343750</v>
          </cell>
          <cell r="AC256">
            <v>16316247</v>
          </cell>
          <cell r="AD256">
            <v>1050000</v>
          </cell>
          <cell r="AE256">
            <v>44836040.100000001</v>
          </cell>
          <cell r="AF256">
            <v>0</v>
          </cell>
          <cell r="AG256">
            <v>0</v>
          </cell>
          <cell r="AH256">
            <v>839932.09991619876</v>
          </cell>
        </row>
        <row r="257">
          <cell r="A257">
            <v>37112</v>
          </cell>
          <cell r="B257">
            <v>1250000</v>
          </cell>
          <cell r="C257">
            <v>1209030.26</v>
          </cell>
          <cell r="D257">
            <v>770244.5</v>
          </cell>
          <cell r="H257">
            <v>0</v>
          </cell>
          <cell r="I257">
            <v>0</v>
          </cell>
          <cell r="K257">
            <v>2.8312206268310547E-7</v>
          </cell>
          <cell r="L257">
            <v>0</v>
          </cell>
          <cell r="M257">
            <v>137317.57</v>
          </cell>
          <cell r="N257">
            <v>0</v>
          </cell>
          <cell r="O257">
            <v>1100000</v>
          </cell>
          <cell r="P257">
            <v>0</v>
          </cell>
          <cell r="Q257">
            <v>10125000</v>
          </cell>
          <cell r="R257">
            <v>7121810</v>
          </cell>
          <cell r="S257">
            <v>5644007</v>
          </cell>
          <cell r="T257">
            <v>20887594.859999999</v>
          </cell>
          <cell r="U257">
            <v>2560525</v>
          </cell>
          <cell r="W257">
            <v>0</v>
          </cell>
          <cell r="X257">
            <v>0</v>
          </cell>
          <cell r="Y257">
            <v>1803840</v>
          </cell>
          <cell r="Z257">
            <v>2300803</v>
          </cell>
          <cell r="AA257">
            <v>8971988.3399999999</v>
          </cell>
          <cell r="AB257">
            <v>2343750</v>
          </cell>
          <cell r="AC257">
            <v>16316247</v>
          </cell>
          <cell r="AD257">
            <v>1050000</v>
          </cell>
          <cell r="AE257">
            <v>44836040.100000001</v>
          </cell>
          <cell r="AF257">
            <v>0</v>
          </cell>
          <cell r="AG257">
            <v>0</v>
          </cell>
          <cell r="AH257">
            <v>838077.91826543049</v>
          </cell>
        </row>
        <row r="258">
          <cell r="A258">
            <v>37113</v>
          </cell>
          <cell r="B258">
            <v>1250000</v>
          </cell>
          <cell r="C258">
            <v>1209030.26</v>
          </cell>
          <cell r="D258">
            <v>770244.5</v>
          </cell>
          <cell r="H258">
            <v>0</v>
          </cell>
          <cell r="I258">
            <v>0</v>
          </cell>
          <cell r="K258">
            <v>2.8312206268310547E-7</v>
          </cell>
          <cell r="L258">
            <v>0</v>
          </cell>
          <cell r="M258">
            <v>137317.57</v>
          </cell>
          <cell r="N258">
            <v>0</v>
          </cell>
          <cell r="O258">
            <v>1100000</v>
          </cell>
          <cell r="P258">
            <v>0</v>
          </cell>
          <cell r="Q258">
            <v>10125000</v>
          </cell>
          <cell r="R258">
            <v>7121810</v>
          </cell>
          <cell r="S258">
            <v>5644007</v>
          </cell>
          <cell r="T258">
            <v>20887594.859999999</v>
          </cell>
          <cell r="U258">
            <v>2560525</v>
          </cell>
          <cell r="W258">
            <v>0</v>
          </cell>
          <cell r="X258">
            <v>0</v>
          </cell>
          <cell r="Y258">
            <v>1803840</v>
          </cell>
          <cell r="Z258">
            <v>2300803</v>
          </cell>
          <cell r="AA258">
            <v>8971988.3399999999</v>
          </cell>
          <cell r="AB258">
            <v>2343750</v>
          </cell>
          <cell r="AC258">
            <v>16316247</v>
          </cell>
          <cell r="AD258">
            <v>1050000</v>
          </cell>
          <cell r="AE258">
            <v>44836040.100000001</v>
          </cell>
          <cell r="AF258">
            <v>0</v>
          </cell>
          <cell r="AG258">
            <v>0</v>
          </cell>
          <cell r="AH258">
            <v>838558.1560581919</v>
          </cell>
        </row>
        <row r="259">
          <cell r="A259">
            <v>37116</v>
          </cell>
          <cell r="B259">
            <v>1250000</v>
          </cell>
          <cell r="C259">
            <v>1209030.26</v>
          </cell>
          <cell r="D259">
            <v>770244.5</v>
          </cell>
          <cell r="H259">
            <v>0</v>
          </cell>
          <cell r="I259">
            <v>0</v>
          </cell>
          <cell r="K259">
            <v>2.8312206268310547E-7</v>
          </cell>
          <cell r="L259">
            <v>0</v>
          </cell>
          <cell r="M259">
            <v>137317.57</v>
          </cell>
          <cell r="N259">
            <v>0</v>
          </cell>
          <cell r="O259">
            <v>1100000</v>
          </cell>
          <cell r="P259">
            <v>0</v>
          </cell>
          <cell r="Q259">
            <v>10125000</v>
          </cell>
          <cell r="R259">
            <v>7121810</v>
          </cell>
          <cell r="S259">
            <v>5644007</v>
          </cell>
          <cell r="T259">
            <v>20887594.859999999</v>
          </cell>
          <cell r="U259">
            <v>2560525</v>
          </cell>
          <cell r="W259">
            <v>0</v>
          </cell>
          <cell r="X259">
            <v>0</v>
          </cell>
          <cell r="Y259">
            <v>1803840</v>
          </cell>
          <cell r="Z259">
            <v>2300803</v>
          </cell>
          <cell r="AA259">
            <v>8971988.3399999999</v>
          </cell>
          <cell r="AB259">
            <v>2343750</v>
          </cell>
          <cell r="AC259">
            <v>16316247</v>
          </cell>
          <cell r="AD259">
            <v>1050000</v>
          </cell>
          <cell r="AE259">
            <v>44836040.100000001</v>
          </cell>
          <cell r="AF259">
            <v>0</v>
          </cell>
          <cell r="AG259">
            <v>0</v>
          </cell>
          <cell r="AH259">
            <v>838534.14731638087</v>
          </cell>
        </row>
        <row r="260">
          <cell r="A260">
            <v>37117</v>
          </cell>
          <cell r="B260">
            <v>1250000</v>
          </cell>
          <cell r="C260">
            <v>1209030.26</v>
          </cell>
          <cell r="D260">
            <v>770244.5</v>
          </cell>
          <cell r="H260">
            <v>0</v>
          </cell>
          <cell r="I260">
            <v>0</v>
          </cell>
          <cell r="K260">
            <v>2.8312206268310547E-7</v>
          </cell>
          <cell r="L260">
            <v>0</v>
          </cell>
          <cell r="M260">
            <v>137317.57</v>
          </cell>
          <cell r="N260">
            <v>0</v>
          </cell>
          <cell r="O260">
            <v>1100000</v>
          </cell>
          <cell r="P260">
            <v>0</v>
          </cell>
          <cell r="Q260">
            <v>10125000</v>
          </cell>
          <cell r="R260">
            <v>7121810</v>
          </cell>
          <cell r="S260">
            <v>5644007</v>
          </cell>
          <cell r="T260">
            <v>20887594.859999999</v>
          </cell>
          <cell r="U260">
            <v>2560525</v>
          </cell>
          <cell r="W260">
            <v>0</v>
          </cell>
          <cell r="X260">
            <v>0</v>
          </cell>
          <cell r="Y260">
            <v>1803840</v>
          </cell>
          <cell r="Z260">
            <v>2300803</v>
          </cell>
          <cell r="AA260">
            <v>8971988.3399999999</v>
          </cell>
          <cell r="AB260">
            <v>2343750</v>
          </cell>
          <cell r="AC260">
            <v>16316247</v>
          </cell>
          <cell r="AD260">
            <v>1050000</v>
          </cell>
          <cell r="AE260">
            <v>44836040.100000001</v>
          </cell>
          <cell r="AF260">
            <v>0</v>
          </cell>
          <cell r="AG260">
            <v>0</v>
          </cell>
          <cell r="AH260">
            <v>834476.21477749664</v>
          </cell>
        </row>
        <row r="375">
          <cell r="A375" t="str">
            <v>End of Range</v>
          </cell>
          <cell r="B375" t="str">
            <v>End of Range</v>
          </cell>
          <cell r="C375" t="str">
            <v>End of Range</v>
          </cell>
          <cell r="D375" t="str">
            <v>End of Range</v>
          </cell>
          <cell r="E375" t="str">
            <v>End of Range</v>
          </cell>
          <cell r="F375" t="str">
            <v>End of Range</v>
          </cell>
          <cell r="G375" t="str">
            <v>End of Range</v>
          </cell>
          <cell r="H375" t="str">
            <v>End of Range</v>
          </cell>
          <cell r="I375" t="str">
            <v>End of Range</v>
          </cell>
          <cell r="J375" t="str">
            <v>End of Range</v>
          </cell>
          <cell r="K375" t="str">
            <v>End of Range</v>
          </cell>
          <cell r="L375" t="str">
            <v>End of Range</v>
          </cell>
          <cell r="M375" t="str">
            <v>End of Range</v>
          </cell>
          <cell r="N375" t="str">
            <v>End of Range</v>
          </cell>
          <cell r="O375" t="str">
            <v>End of Range</v>
          </cell>
          <cell r="P375" t="str">
            <v>End of Range</v>
          </cell>
          <cell r="Q375" t="str">
            <v>End of Range</v>
          </cell>
          <cell r="R375" t="str">
            <v>End of Range</v>
          </cell>
          <cell r="S375" t="str">
            <v>End of Range</v>
          </cell>
          <cell r="T375" t="str">
            <v>End of Range</v>
          </cell>
          <cell r="U375" t="str">
            <v>End of Range</v>
          </cell>
          <cell r="V375" t="str">
            <v>End of Range</v>
          </cell>
          <cell r="W375" t="str">
            <v>End of Range</v>
          </cell>
          <cell r="X375" t="str">
            <v>End of Range</v>
          </cell>
          <cell r="Y375" t="str">
            <v>End of Range</v>
          </cell>
          <cell r="Z375" t="str">
            <v>End of Range</v>
          </cell>
          <cell r="AA375" t="str">
            <v>End of Range</v>
          </cell>
          <cell r="AB375" t="str">
            <v>End of Range</v>
          </cell>
          <cell r="AC375" t="str">
            <v>End of Range</v>
          </cell>
          <cell r="AD375" t="str">
            <v>End of Range</v>
          </cell>
          <cell r="AE375" t="str">
            <v>End of Range</v>
          </cell>
          <cell r="AF375" t="str">
            <v>End of Range</v>
          </cell>
          <cell r="AG375" t="str">
            <v>End of Range</v>
          </cell>
          <cell r="AH375" t="str">
            <v>End of Range</v>
          </cell>
        </row>
      </sheetData>
      <sheetData sheetId="4"/>
      <sheetData sheetId="5">
        <row r="15">
          <cell r="I15">
            <v>86230984.14040114</v>
          </cell>
        </row>
        <row r="17">
          <cell r="I17">
            <v>128177698.53785174</v>
          </cell>
        </row>
        <row r="19">
          <cell r="I19">
            <v>289938455.10000002</v>
          </cell>
        </row>
        <row r="34">
          <cell r="I34">
            <v>0</v>
          </cell>
        </row>
        <row r="37">
          <cell r="I37">
            <v>0</v>
          </cell>
        </row>
        <row r="39">
          <cell r="I39">
            <v>-395120466.36561501</v>
          </cell>
        </row>
      </sheetData>
      <sheetData sheetId="6"/>
      <sheetData sheetId="7">
        <row r="30">
          <cell r="D30">
            <v>36741698.630136989</v>
          </cell>
        </row>
      </sheetData>
      <sheetData sheetId="8"/>
      <sheetData sheetId="9">
        <row r="14">
          <cell r="B14">
            <v>0</v>
          </cell>
        </row>
      </sheetData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Financials QTR"/>
      <sheetName val="Cash-Int-Trans"/>
      <sheetName val="Jedi Shares"/>
      <sheetName val="Amort"/>
      <sheetName val="Shares"/>
      <sheetName val="MPR Raptor"/>
    </sheetNames>
    <sheetDataSet>
      <sheetData sheetId="0">
        <row r="15">
          <cell r="C15">
            <v>-53095720</v>
          </cell>
        </row>
        <row r="21">
          <cell r="C21">
            <v>127221080.6655196</v>
          </cell>
        </row>
      </sheetData>
      <sheetData sheetId="1">
        <row r="6">
          <cell r="I6">
            <v>460000000</v>
          </cell>
          <cell r="O6">
            <v>37117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</row>
        <row r="10">
          <cell r="H10">
            <v>3314340</v>
          </cell>
          <cell r="I10">
            <v>33143400</v>
          </cell>
          <cell r="N10">
            <v>31.1</v>
          </cell>
          <cell r="P10">
            <v>-26103336</v>
          </cell>
          <cell r="Q10">
            <v>-7040064</v>
          </cell>
          <cell r="R10">
            <v>-33143400</v>
          </cell>
          <cell r="S10">
            <v>-7040064</v>
          </cell>
          <cell r="T10">
            <v>-33143400</v>
          </cell>
          <cell r="U10">
            <v>30.95</v>
          </cell>
        </row>
        <row r="11">
          <cell r="H11">
            <v>1995232</v>
          </cell>
          <cell r="I11">
            <v>19952320</v>
          </cell>
          <cell r="P11">
            <v>-15714201.471999999</v>
          </cell>
          <cell r="Q11">
            <v>-4238118.5280000009</v>
          </cell>
          <cell r="R11">
            <v>-19952320</v>
          </cell>
          <cell r="S11">
            <v>-4238118.5280000009</v>
          </cell>
          <cell r="T11">
            <v>-19952320</v>
          </cell>
        </row>
        <row r="15">
          <cell r="Q15">
            <v>-11278182.528000001</v>
          </cell>
        </row>
        <row r="21">
          <cell r="I21">
            <v>0</v>
          </cell>
        </row>
      </sheetData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105">
          <cell r="A105">
            <v>36935</v>
          </cell>
          <cell r="B105">
            <v>81.150000000000006</v>
          </cell>
          <cell r="C105">
            <v>38.9</v>
          </cell>
        </row>
        <row r="106">
          <cell r="A106">
            <v>36936</v>
          </cell>
          <cell r="B106">
            <v>80</v>
          </cell>
          <cell r="C106">
            <v>39.49</v>
          </cell>
        </row>
        <row r="107">
          <cell r="A107">
            <v>36937</v>
          </cell>
          <cell r="B107">
            <v>77.900000000000006</v>
          </cell>
          <cell r="C107">
            <v>39.57</v>
          </cell>
        </row>
        <row r="108">
          <cell r="A108">
            <v>36938</v>
          </cell>
          <cell r="B108">
            <v>76.19</v>
          </cell>
          <cell r="C108">
            <v>38.92</v>
          </cell>
        </row>
        <row r="109">
          <cell r="A109">
            <v>36942</v>
          </cell>
          <cell r="B109">
            <v>75.09</v>
          </cell>
          <cell r="C109">
            <v>38.43</v>
          </cell>
        </row>
        <row r="110">
          <cell r="A110">
            <v>36943</v>
          </cell>
          <cell r="B110">
            <v>73.09</v>
          </cell>
          <cell r="C110">
            <v>38.200000000000003</v>
          </cell>
        </row>
        <row r="111">
          <cell r="A111">
            <v>36944</v>
          </cell>
          <cell r="B111">
            <v>72.150000000000006</v>
          </cell>
          <cell r="C111">
            <v>37.21</v>
          </cell>
        </row>
        <row r="112">
          <cell r="A112">
            <v>36945</v>
          </cell>
          <cell r="B112">
            <v>71</v>
          </cell>
          <cell r="C112">
            <v>36.97</v>
          </cell>
        </row>
        <row r="113">
          <cell r="A113">
            <v>36948</v>
          </cell>
          <cell r="B113">
            <v>70.56</v>
          </cell>
          <cell r="C113">
            <v>37.69</v>
          </cell>
        </row>
        <row r="114">
          <cell r="A114">
            <v>36949</v>
          </cell>
          <cell r="B114">
            <v>70.040000000000006</v>
          </cell>
          <cell r="C114">
            <v>37.729999999999997</v>
          </cell>
        </row>
        <row r="115">
          <cell r="A115">
            <v>36950</v>
          </cell>
          <cell r="B115">
            <v>68.5</v>
          </cell>
          <cell r="C115">
            <v>37.5</v>
          </cell>
        </row>
        <row r="116">
          <cell r="A116">
            <v>36951</v>
          </cell>
          <cell r="B116">
            <v>68.680000000000007</v>
          </cell>
          <cell r="C116">
            <v>37.42</v>
          </cell>
        </row>
        <row r="117">
          <cell r="A117">
            <v>36952</v>
          </cell>
          <cell r="B117">
            <v>70.19</v>
          </cell>
          <cell r="C117">
            <v>38.520000000000003</v>
          </cell>
        </row>
        <row r="118">
          <cell r="A118">
            <v>36955</v>
          </cell>
          <cell r="B118">
            <v>70.11</v>
          </cell>
          <cell r="C118">
            <v>38.65</v>
          </cell>
        </row>
        <row r="119">
          <cell r="A119">
            <v>36956</v>
          </cell>
          <cell r="B119">
            <v>68.87</v>
          </cell>
          <cell r="C119">
            <v>38.340000000000003</v>
          </cell>
        </row>
        <row r="120">
          <cell r="A120">
            <v>36957</v>
          </cell>
          <cell r="B120">
            <v>70</v>
          </cell>
          <cell r="C120">
            <v>40.5</v>
          </cell>
        </row>
        <row r="121">
          <cell r="A121">
            <v>36958</v>
          </cell>
          <cell r="B121">
            <v>70.59</v>
          </cell>
          <cell r="C121">
            <v>40.5</v>
          </cell>
        </row>
        <row r="122">
          <cell r="A122">
            <v>36959</v>
          </cell>
          <cell r="B122">
            <v>68.84</v>
          </cell>
          <cell r="C122">
            <v>40</v>
          </cell>
        </row>
        <row r="123">
          <cell r="A123">
            <v>36962</v>
          </cell>
          <cell r="B123">
            <v>61.27</v>
          </cell>
          <cell r="C123">
            <v>38.97</v>
          </cell>
        </row>
        <row r="124">
          <cell r="A124">
            <v>36963</v>
          </cell>
          <cell r="B124">
            <v>62.05</v>
          </cell>
          <cell r="C124">
            <v>38.03</v>
          </cell>
        </row>
        <row r="125">
          <cell r="A125">
            <v>36964</v>
          </cell>
          <cell r="B125">
            <v>62.75</v>
          </cell>
          <cell r="C125">
            <v>37.04</v>
          </cell>
        </row>
        <row r="126">
          <cell r="A126">
            <v>36965</v>
          </cell>
          <cell r="B126">
            <v>66.53</v>
          </cell>
          <cell r="C126">
            <v>35.26</v>
          </cell>
        </row>
        <row r="127">
          <cell r="A127">
            <v>36966</v>
          </cell>
          <cell r="B127">
            <v>62.24</v>
          </cell>
          <cell r="C127">
            <v>33.65</v>
          </cell>
        </row>
        <row r="128">
          <cell r="A128">
            <v>36969</v>
          </cell>
          <cell r="B128">
            <v>61.8</v>
          </cell>
          <cell r="C128">
            <v>34.159999999999997</v>
          </cell>
        </row>
        <row r="129">
          <cell r="A129">
            <v>36970</v>
          </cell>
          <cell r="B129">
            <v>60.95</v>
          </cell>
          <cell r="C129">
            <v>33.76</v>
          </cell>
        </row>
        <row r="130">
          <cell r="A130">
            <v>36971</v>
          </cell>
          <cell r="B130">
            <v>55.89</v>
          </cell>
          <cell r="C130">
            <v>32.53</v>
          </cell>
        </row>
        <row r="131">
          <cell r="A131">
            <v>36972</v>
          </cell>
          <cell r="B131">
            <v>55.02</v>
          </cell>
          <cell r="C131">
            <v>31</v>
          </cell>
        </row>
        <row r="132">
          <cell r="A132">
            <v>36973</v>
          </cell>
          <cell r="B132">
            <v>59.4</v>
          </cell>
          <cell r="C132">
            <v>32.020000000000003</v>
          </cell>
        </row>
        <row r="133">
          <cell r="A133">
            <v>36976</v>
          </cell>
          <cell r="B133">
            <v>61.48</v>
          </cell>
          <cell r="C133">
            <v>33.450000000000003</v>
          </cell>
        </row>
        <row r="134">
          <cell r="A134">
            <v>36977</v>
          </cell>
          <cell r="B134">
            <v>60.46</v>
          </cell>
          <cell r="C134">
            <v>34.119999999999997</v>
          </cell>
        </row>
        <row r="135">
          <cell r="A135">
            <v>36978</v>
          </cell>
          <cell r="B135">
            <v>58.1</v>
          </cell>
          <cell r="C135">
            <v>33.340000000000003</v>
          </cell>
        </row>
        <row r="136">
          <cell r="A136">
            <v>36979</v>
          </cell>
          <cell r="B136">
            <v>55.31</v>
          </cell>
          <cell r="C136">
            <v>32.35</v>
          </cell>
        </row>
        <row r="137">
          <cell r="A137">
            <v>36980</v>
          </cell>
          <cell r="B137">
            <v>58.1</v>
          </cell>
          <cell r="C137">
            <v>31.7</v>
          </cell>
        </row>
        <row r="138">
          <cell r="A138">
            <v>36981</v>
          </cell>
          <cell r="B138">
            <v>58.1</v>
          </cell>
          <cell r="C138">
            <v>31.7</v>
          </cell>
        </row>
        <row r="139">
          <cell r="A139">
            <v>36983</v>
          </cell>
          <cell r="B139">
            <v>56.57</v>
          </cell>
          <cell r="C139">
            <v>31.71</v>
          </cell>
        </row>
        <row r="140">
          <cell r="A140">
            <v>36984</v>
          </cell>
          <cell r="B140">
            <v>54.06</v>
          </cell>
          <cell r="C140">
            <v>30.45</v>
          </cell>
        </row>
        <row r="141">
          <cell r="A141">
            <v>36985</v>
          </cell>
          <cell r="B141">
            <v>53.72</v>
          </cell>
          <cell r="C141">
            <v>31.56</v>
          </cell>
        </row>
        <row r="142">
          <cell r="A142">
            <v>36986</v>
          </cell>
          <cell r="B142">
            <v>55.7</v>
          </cell>
          <cell r="C142">
            <v>33.11</v>
          </cell>
        </row>
        <row r="143">
          <cell r="A143">
            <v>36987</v>
          </cell>
          <cell r="B143">
            <v>53.5</v>
          </cell>
          <cell r="C143">
            <v>32.92</v>
          </cell>
        </row>
        <row r="144">
          <cell r="A144">
            <v>36990</v>
          </cell>
          <cell r="B144">
            <v>55.96</v>
          </cell>
          <cell r="C144">
            <v>34.44</v>
          </cell>
        </row>
        <row r="145">
          <cell r="A145">
            <v>36991</v>
          </cell>
          <cell r="B145">
            <v>58.82</v>
          </cell>
          <cell r="C145">
            <v>35.19</v>
          </cell>
        </row>
        <row r="146">
          <cell r="A146">
            <v>36992</v>
          </cell>
          <cell r="B146">
            <v>58.51</v>
          </cell>
          <cell r="C146">
            <v>34.61</v>
          </cell>
        </row>
        <row r="147">
          <cell r="A147">
            <v>36993</v>
          </cell>
          <cell r="B147">
            <v>57.3</v>
          </cell>
          <cell r="C147">
            <v>35.24</v>
          </cell>
        </row>
        <row r="148">
          <cell r="A148">
            <v>36997</v>
          </cell>
          <cell r="B148">
            <v>59.44</v>
          </cell>
          <cell r="C148">
            <v>34.979999999999997</v>
          </cell>
        </row>
        <row r="149">
          <cell r="A149">
            <v>36998</v>
          </cell>
          <cell r="B149">
            <v>60</v>
          </cell>
          <cell r="C149">
            <v>35.299999999999997</v>
          </cell>
        </row>
        <row r="150">
          <cell r="A150">
            <v>36999</v>
          </cell>
          <cell r="B150">
            <v>61.62</v>
          </cell>
          <cell r="C150">
            <v>35.21</v>
          </cell>
        </row>
        <row r="151">
          <cell r="A151">
            <v>37000</v>
          </cell>
          <cell r="B151">
            <v>61.16</v>
          </cell>
          <cell r="C151">
            <v>33.94</v>
          </cell>
        </row>
        <row r="152">
          <cell r="A152">
            <v>37001</v>
          </cell>
          <cell r="B152">
            <v>59.99</v>
          </cell>
          <cell r="C152">
            <v>33.85</v>
          </cell>
        </row>
        <row r="153">
          <cell r="A153">
            <v>37004</v>
          </cell>
          <cell r="B153">
            <v>61.65</v>
          </cell>
          <cell r="C153">
            <v>34.29</v>
          </cell>
        </row>
        <row r="154">
          <cell r="A154">
            <v>37005</v>
          </cell>
          <cell r="B154">
            <v>61.87</v>
          </cell>
          <cell r="C154">
            <v>34.18</v>
          </cell>
        </row>
        <row r="155">
          <cell r="A155">
            <v>37006</v>
          </cell>
          <cell r="B155">
            <v>62.88</v>
          </cell>
          <cell r="C155">
            <v>34.36</v>
          </cell>
        </row>
        <row r="156">
          <cell r="A156">
            <v>37007</v>
          </cell>
          <cell r="B156">
            <v>63.66</v>
          </cell>
          <cell r="C156">
            <v>35.17</v>
          </cell>
        </row>
        <row r="157">
          <cell r="A157">
            <v>37008</v>
          </cell>
          <cell r="B157">
            <v>63.5</v>
          </cell>
          <cell r="C157">
            <v>35.61</v>
          </cell>
        </row>
        <row r="158">
          <cell r="A158">
            <v>37011</v>
          </cell>
          <cell r="B158">
            <v>62.72</v>
          </cell>
          <cell r="C158">
            <v>36.4</v>
          </cell>
        </row>
        <row r="159">
          <cell r="A159">
            <v>37012</v>
          </cell>
          <cell r="B159">
            <v>62.41</v>
          </cell>
          <cell r="C159">
            <v>36.26</v>
          </cell>
        </row>
        <row r="160">
          <cell r="A160">
            <v>37013</v>
          </cell>
          <cell r="B160">
            <v>60.5</v>
          </cell>
          <cell r="C160">
            <v>34.5</v>
          </cell>
        </row>
        <row r="161">
          <cell r="A161">
            <v>37014</v>
          </cell>
          <cell r="B161">
            <v>58.35</v>
          </cell>
          <cell r="C161">
            <v>34</v>
          </cell>
        </row>
        <row r="162">
          <cell r="A162">
            <v>37015</v>
          </cell>
          <cell r="B162">
            <v>59.48</v>
          </cell>
          <cell r="C162">
            <v>34</v>
          </cell>
        </row>
        <row r="163">
          <cell r="A163">
            <v>37018</v>
          </cell>
          <cell r="B163">
            <v>58.04</v>
          </cell>
          <cell r="C163">
            <v>35.25</v>
          </cell>
        </row>
        <row r="164">
          <cell r="A164">
            <v>37019</v>
          </cell>
          <cell r="B164">
            <v>56.11</v>
          </cell>
          <cell r="C164">
            <v>34.26</v>
          </cell>
        </row>
        <row r="165">
          <cell r="A165">
            <v>37020</v>
          </cell>
          <cell r="B165">
            <v>59.2</v>
          </cell>
          <cell r="C165">
            <v>35.520000000000003</v>
          </cell>
        </row>
        <row r="166">
          <cell r="A166">
            <v>37021</v>
          </cell>
          <cell r="B166">
            <v>57.6</v>
          </cell>
          <cell r="C166">
            <v>35.97</v>
          </cell>
        </row>
        <row r="167">
          <cell r="A167">
            <v>37022</v>
          </cell>
          <cell r="B167">
            <v>58.2</v>
          </cell>
          <cell r="C167">
            <v>35.119999999999997</v>
          </cell>
        </row>
        <row r="168">
          <cell r="A168">
            <v>37025</v>
          </cell>
          <cell r="B168">
            <v>58.75</v>
          </cell>
          <cell r="C168">
            <v>36.369999999999997</v>
          </cell>
        </row>
        <row r="169">
          <cell r="A169">
            <v>37026</v>
          </cell>
          <cell r="B169">
            <v>56.99</v>
          </cell>
          <cell r="C169">
            <v>37.119999999999997</v>
          </cell>
        </row>
        <row r="170">
          <cell r="A170">
            <v>37027</v>
          </cell>
          <cell r="B170">
            <v>55.01</v>
          </cell>
          <cell r="C170">
            <v>37.799999999999997</v>
          </cell>
        </row>
        <row r="171">
          <cell r="A171">
            <v>37028</v>
          </cell>
          <cell r="B171">
            <v>52.2</v>
          </cell>
          <cell r="C171">
            <v>38.85</v>
          </cell>
        </row>
        <row r="172">
          <cell r="A172">
            <v>37029</v>
          </cell>
          <cell r="B172">
            <v>54.9</v>
          </cell>
          <cell r="C172">
            <v>38.270000000000003</v>
          </cell>
        </row>
        <row r="173">
          <cell r="A173">
            <v>37032</v>
          </cell>
          <cell r="B173">
            <v>54.99</v>
          </cell>
          <cell r="C173">
            <v>38.770000000000003</v>
          </cell>
        </row>
        <row r="174">
          <cell r="A174">
            <v>37033</v>
          </cell>
          <cell r="B174">
            <v>54.95</v>
          </cell>
          <cell r="C174">
            <v>38.83</v>
          </cell>
        </row>
        <row r="175">
          <cell r="A175">
            <v>37034</v>
          </cell>
          <cell r="B175">
            <v>55.35</v>
          </cell>
          <cell r="C175">
            <v>38.01</v>
          </cell>
        </row>
        <row r="176">
          <cell r="A176">
            <v>37035</v>
          </cell>
          <cell r="B176">
            <v>54.16</v>
          </cell>
          <cell r="C176">
            <v>36.700000000000003</v>
          </cell>
        </row>
        <row r="177">
          <cell r="A177">
            <v>37036</v>
          </cell>
          <cell r="B177">
            <v>53</v>
          </cell>
          <cell r="C177">
            <v>37.61</v>
          </cell>
        </row>
        <row r="178">
          <cell r="A178">
            <v>37040</v>
          </cell>
          <cell r="B178">
            <v>53.05</v>
          </cell>
          <cell r="C178">
            <v>37.299999999999997</v>
          </cell>
        </row>
        <row r="179">
          <cell r="A179">
            <v>37041</v>
          </cell>
          <cell r="B179">
            <v>53.23</v>
          </cell>
          <cell r="C179">
            <v>36.54</v>
          </cell>
        </row>
        <row r="180">
          <cell r="A180">
            <v>37042</v>
          </cell>
          <cell r="B180">
            <v>52.91</v>
          </cell>
          <cell r="C180">
            <v>36.99</v>
          </cell>
        </row>
        <row r="181">
          <cell r="A181">
            <v>37043</v>
          </cell>
          <cell r="B181">
            <v>53.04</v>
          </cell>
          <cell r="C181">
            <v>37.49</v>
          </cell>
        </row>
        <row r="182">
          <cell r="A182">
            <v>37046</v>
          </cell>
          <cell r="B182">
            <v>54.54</v>
          </cell>
          <cell r="C182">
            <v>38.75</v>
          </cell>
        </row>
        <row r="183">
          <cell r="A183">
            <v>37047</v>
          </cell>
          <cell r="B183">
            <v>53.75</v>
          </cell>
          <cell r="C183">
            <v>38.18</v>
          </cell>
        </row>
        <row r="184">
          <cell r="A184">
            <v>37048</v>
          </cell>
          <cell r="B184">
            <v>52.33</v>
          </cell>
          <cell r="C184">
            <v>36.6</v>
          </cell>
        </row>
        <row r="185">
          <cell r="A185">
            <v>37049</v>
          </cell>
          <cell r="B185">
            <v>50.52</v>
          </cell>
          <cell r="C185">
            <v>35.24</v>
          </cell>
        </row>
        <row r="186">
          <cell r="A186">
            <v>37050</v>
          </cell>
          <cell r="B186">
            <v>51.13</v>
          </cell>
          <cell r="C186">
            <v>35.24</v>
          </cell>
        </row>
        <row r="187">
          <cell r="A187">
            <v>37053</v>
          </cell>
          <cell r="B187">
            <v>51</v>
          </cell>
          <cell r="C187">
            <v>34.86</v>
          </cell>
        </row>
        <row r="188">
          <cell r="A188">
            <v>37054</v>
          </cell>
          <cell r="B188">
            <v>50.37</v>
          </cell>
          <cell r="C188">
            <v>34.72</v>
          </cell>
        </row>
        <row r="189">
          <cell r="A189">
            <v>37055</v>
          </cell>
          <cell r="B189">
            <v>49.92</v>
          </cell>
          <cell r="C189">
            <v>35.6</v>
          </cell>
        </row>
        <row r="190">
          <cell r="A190">
            <v>37056</v>
          </cell>
          <cell r="B190">
            <v>47.91</v>
          </cell>
          <cell r="C190">
            <v>37.15</v>
          </cell>
        </row>
        <row r="191">
          <cell r="A191">
            <v>37057</v>
          </cell>
          <cell r="B191">
            <v>47.26</v>
          </cell>
          <cell r="C191">
            <v>39</v>
          </cell>
        </row>
        <row r="192">
          <cell r="A192">
            <v>37060</v>
          </cell>
          <cell r="B192">
            <v>44.7</v>
          </cell>
          <cell r="C192">
            <v>40.03</v>
          </cell>
        </row>
        <row r="193">
          <cell r="A193">
            <v>37061</v>
          </cell>
          <cell r="B193">
            <v>46.18</v>
          </cell>
          <cell r="C193">
            <v>38.630000000000003</v>
          </cell>
        </row>
        <row r="194">
          <cell r="A194">
            <v>37062</v>
          </cell>
          <cell r="B194">
            <v>45.8</v>
          </cell>
          <cell r="C194">
            <v>39.020000000000003</v>
          </cell>
        </row>
        <row r="195">
          <cell r="A195">
            <v>37063</v>
          </cell>
          <cell r="B195">
            <v>44.05</v>
          </cell>
          <cell r="C195">
            <v>35.5</v>
          </cell>
        </row>
        <row r="196">
          <cell r="A196">
            <v>37064</v>
          </cell>
          <cell r="B196">
            <v>44.88</v>
          </cell>
          <cell r="C196">
            <v>34.6</v>
          </cell>
        </row>
        <row r="197">
          <cell r="A197">
            <v>37067</v>
          </cell>
          <cell r="B197">
            <v>44.07</v>
          </cell>
          <cell r="C197">
            <v>33.89</v>
          </cell>
        </row>
        <row r="198">
          <cell r="A198">
            <v>37068</v>
          </cell>
          <cell r="B198">
            <v>44.19</v>
          </cell>
          <cell r="C198">
            <v>35.450000000000003</v>
          </cell>
        </row>
        <row r="199">
          <cell r="A199">
            <v>37069</v>
          </cell>
          <cell r="B199">
            <v>46.72</v>
          </cell>
          <cell r="C199">
            <v>34.76</v>
          </cell>
        </row>
        <row r="200">
          <cell r="A200">
            <v>37070</v>
          </cell>
          <cell r="B200">
            <v>48.34</v>
          </cell>
          <cell r="C200">
            <v>33.67</v>
          </cell>
        </row>
        <row r="201">
          <cell r="A201">
            <v>37071</v>
          </cell>
          <cell r="B201">
            <v>49.1</v>
          </cell>
          <cell r="C201">
            <v>33.090000000000003</v>
          </cell>
        </row>
        <row r="202">
          <cell r="A202">
            <v>37083</v>
          </cell>
          <cell r="B202">
            <v>49.1</v>
          </cell>
          <cell r="C202">
            <v>31.99</v>
          </cell>
        </row>
        <row r="203">
          <cell r="A203">
            <v>37084</v>
          </cell>
          <cell r="B203">
            <v>49.55</v>
          </cell>
          <cell r="C203">
            <v>31.41</v>
          </cell>
        </row>
        <row r="204">
          <cell r="A204">
            <v>37085</v>
          </cell>
          <cell r="B204">
            <v>48.78</v>
          </cell>
          <cell r="C204">
            <v>30.99</v>
          </cell>
        </row>
        <row r="205">
          <cell r="A205">
            <v>37088</v>
          </cell>
          <cell r="B205">
            <v>49.12</v>
          </cell>
          <cell r="C205">
            <v>30.69</v>
          </cell>
        </row>
        <row r="206">
          <cell r="A206">
            <v>37089</v>
          </cell>
          <cell r="B206">
            <v>49.85</v>
          </cell>
          <cell r="C206">
            <v>30.13</v>
          </cell>
        </row>
        <row r="207">
          <cell r="A207">
            <v>37090</v>
          </cell>
          <cell r="B207">
            <v>48.97</v>
          </cell>
          <cell r="C207">
            <v>29.65</v>
          </cell>
        </row>
        <row r="208">
          <cell r="A208">
            <v>37091</v>
          </cell>
          <cell r="B208">
            <v>49.08</v>
          </cell>
          <cell r="C208">
            <v>30.46</v>
          </cell>
        </row>
        <row r="209">
          <cell r="A209">
            <v>37092</v>
          </cell>
          <cell r="B209">
            <v>48.16</v>
          </cell>
          <cell r="C209">
            <v>31.03</v>
          </cell>
        </row>
        <row r="210">
          <cell r="A210">
            <v>37095</v>
          </cell>
          <cell r="B210">
            <v>46.66</v>
          </cell>
          <cell r="C210">
            <v>31.85</v>
          </cell>
        </row>
        <row r="211">
          <cell r="A211">
            <v>37096</v>
          </cell>
          <cell r="B211">
            <v>43.24</v>
          </cell>
          <cell r="C211">
            <v>31.19</v>
          </cell>
        </row>
        <row r="212">
          <cell r="A212">
            <v>37097</v>
          </cell>
          <cell r="B212">
            <v>44.96</v>
          </cell>
          <cell r="C212">
            <v>32.42</v>
          </cell>
        </row>
        <row r="213">
          <cell r="A213">
            <v>37098</v>
          </cell>
          <cell r="B213">
            <v>46.84</v>
          </cell>
          <cell r="C213">
            <v>32.4</v>
          </cell>
        </row>
        <row r="214">
          <cell r="A214">
            <v>37099</v>
          </cell>
          <cell r="B214">
            <v>46.1</v>
          </cell>
          <cell r="C214">
            <v>32.590000000000003</v>
          </cell>
        </row>
        <row r="215">
          <cell r="A215">
            <v>37102</v>
          </cell>
          <cell r="B215">
            <v>45.73</v>
          </cell>
          <cell r="C215">
            <v>32.96</v>
          </cell>
        </row>
        <row r="216">
          <cell r="A216">
            <v>37103</v>
          </cell>
          <cell r="B216">
            <v>45.35</v>
          </cell>
          <cell r="C216">
            <v>33.47</v>
          </cell>
        </row>
        <row r="217">
          <cell r="A217">
            <v>37104</v>
          </cell>
          <cell r="B217">
            <v>45.61</v>
          </cell>
          <cell r="C217">
            <v>33.619999999999997</v>
          </cell>
        </row>
        <row r="218">
          <cell r="A218">
            <v>37105</v>
          </cell>
          <cell r="B218">
            <v>45.58</v>
          </cell>
          <cell r="C218">
            <v>32.89</v>
          </cell>
        </row>
        <row r="219">
          <cell r="A219">
            <v>37106</v>
          </cell>
          <cell r="B219">
            <v>45.36</v>
          </cell>
          <cell r="C219">
            <v>31.9</v>
          </cell>
        </row>
        <row r="220">
          <cell r="A220">
            <v>37109</v>
          </cell>
          <cell r="B220">
            <v>44.5</v>
          </cell>
          <cell r="C220">
            <v>31.24</v>
          </cell>
        </row>
        <row r="221">
          <cell r="A221">
            <v>37110</v>
          </cell>
          <cell r="B221">
            <v>43.6</v>
          </cell>
          <cell r="C221">
            <v>30.44</v>
          </cell>
        </row>
        <row r="222">
          <cell r="A222">
            <v>37111</v>
          </cell>
          <cell r="B222">
            <v>42.85</v>
          </cell>
          <cell r="C222">
            <v>29.77</v>
          </cell>
        </row>
        <row r="223">
          <cell r="A223">
            <v>37112</v>
          </cell>
          <cell r="B223">
            <v>42.78</v>
          </cell>
          <cell r="C223">
            <v>30.73</v>
          </cell>
        </row>
        <row r="224">
          <cell r="A224">
            <v>37113</v>
          </cell>
          <cell r="B224">
            <v>42.81</v>
          </cell>
          <cell r="C224">
            <v>31.3</v>
          </cell>
        </row>
        <row r="225">
          <cell r="A225">
            <v>37116</v>
          </cell>
          <cell r="B225">
            <v>42.15</v>
          </cell>
          <cell r="C225">
            <v>30.95</v>
          </cell>
        </row>
        <row r="226">
          <cell r="A226">
            <v>37117</v>
          </cell>
          <cell r="B226">
            <v>42.93</v>
          </cell>
          <cell r="C226">
            <v>31.1</v>
          </cell>
        </row>
      </sheetData>
      <sheetData sheetId="3">
        <row r="15">
          <cell r="I15">
            <v>78795260.192307696</v>
          </cell>
        </row>
        <row r="16">
          <cell r="I16">
            <v>10995272.005445683</v>
          </cell>
        </row>
        <row r="18">
          <cell r="I18">
            <v>84152633.443273067</v>
          </cell>
        </row>
        <row r="20">
          <cell r="I20">
            <v>280722901.55000001</v>
          </cell>
        </row>
        <row r="21">
          <cell r="I21">
            <v>146904740.14999998</v>
          </cell>
        </row>
        <row r="42">
          <cell r="I42">
            <v>127221080.6655196</v>
          </cell>
        </row>
      </sheetData>
      <sheetData sheetId="4"/>
      <sheetData sheetId="5">
        <row r="107">
          <cell r="D107">
            <v>31217895.89041096</v>
          </cell>
        </row>
      </sheetData>
      <sheetData sheetId="6"/>
      <sheetData sheetId="7"/>
      <sheetData sheetId="8">
        <row r="23">
          <cell r="B23">
            <v>0</v>
          </cell>
        </row>
        <row r="39">
          <cell r="C39">
            <v>6326045</v>
          </cell>
          <cell r="D39">
            <v>118425531</v>
          </cell>
        </row>
      </sheetData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Financials"/>
      <sheetName val="Financials QTR"/>
      <sheetName val="Cash-Int-Trans"/>
      <sheetName val="Jedi Shares"/>
      <sheetName val="Amort"/>
      <sheetName val="Shares"/>
      <sheetName val="MRP Raptor"/>
    </sheetNames>
    <sheetDataSet>
      <sheetData sheetId="0">
        <row r="15">
          <cell r="C15">
            <v>0</v>
          </cell>
        </row>
        <row r="18">
          <cell r="C18">
            <v>188053356.06370854</v>
          </cell>
        </row>
        <row r="21">
          <cell r="C21">
            <v>316002491.22379929</v>
          </cell>
        </row>
      </sheetData>
      <sheetData sheetId="1"/>
      <sheetData sheetId="2"/>
      <sheetData sheetId="3"/>
      <sheetData sheetId="4">
        <row r="15">
          <cell r="I15">
            <v>69914621.952691451</v>
          </cell>
        </row>
        <row r="16">
          <cell r="I16">
            <v>5665507.9388440112</v>
          </cell>
        </row>
        <row r="18">
          <cell r="I18">
            <v>80311713.935334802</v>
          </cell>
        </row>
        <row r="20">
          <cell r="I20">
            <v>253484623.15000001</v>
          </cell>
        </row>
        <row r="21">
          <cell r="I21">
            <v>75695259.849999994</v>
          </cell>
        </row>
        <row r="31">
          <cell r="I31">
            <v>30000000</v>
          </cell>
        </row>
        <row r="38">
          <cell r="I38">
            <v>0</v>
          </cell>
        </row>
        <row r="41">
          <cell r="I41">
            <v>-40469683.799999997</v>
          </cell>
        </row>
        <row r="42">
          <cell r="I42">
            <v>316002491.22379929</v>
          </cell>
        </row>
      </sheetData>
      <sheetData sheetId="5"/>
      <sheetData sheetId="6"/>
      <sheetData sheetId="7"/>
      <sheetData sheetId="8"/>
      <sheetData sheetId="9">
        <row r="23">
          <cell r="B23">
            <v>0</v>
          </cell>
        </row>
        <row r="39">
          <cell r="C39">
            <v>11686545</v>
          </cell>
          <cell r="D39">
            <v>141147192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75"/>
  <sheetViews>
    <sheetView showGridLines="0" zoomScaleNormal="100" workbookViewId="0">
      <selection activeCell="A6" sqref="A6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85546875" style="2" bestFit="1" customWidth="1"/>
    <col min="6" max="7" width="18.425781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20.42578125" customWidth="1"/>
    <col min="13" max="13" width="4.5703125" customWidth="1"/>
    <col min="14" max="14" width="17.85546875" bestFit="1" customWidth="1"/>
    <col min="15" max="15" width="17.7109375" customWidth="1"/>
    <col min="16" max="16" width="3.140625" customWidth="1"/>
    <col min="17" max="17" width="16.7109375" bestFit="1" customWidth="1"/>
    <col min="18" max="18" width="14.5703125" bestFit="1" customWidth="1"/>
    <col min="19" max="19" width="19.140625" bestFit="1" customWidth="1"/>
    <col min="20" max="20" width="16.28515625" bestFit="1" customWidth="1"/>
    <col min="21" max="31" width="13.7109375" customWidth="1"/>
  </cols>
  <sheetData>
    <row r="1" spans="1:19" x14ac:dyDescent="0.2">
      <c r="A1" s="140" t="s">
        <v>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</row>
    <row r="2" spans="1:19" x14ac:dyDescent="0.2">
      <c r="A2" s="140" t="s">
        <v>141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</row>
    <row r="3" spans="1:19" x14ac:dyDescent="0.2">
      <c r="A3" s="141" t="s">
        <v>165</v>
      </c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</row>
    <row r="4" spans="1:19" x14ac:dyDescent="0.2">
      <c r="A4" s="25" t="s">
        <v>41</v>
      </c>
      <c r="C4" s="77">
        <f>+Table!B4</f>
        <v>5.22</v>
      </c>
    </row>
    <row r="5" spans="1:19" x14ac:dyDescent="0.2">
      <c r="A5" t="s">
        <v>32</v>
      </c>
      <c r="C5" s="77">
        <f>+Table!B5</f>
        <v>42.93</v>
      </c>
      <c r="J5" s="32"/>
    </row>
    <row r="6" spans="1:19" x14ac:dyDescent="0.2">
      <c r="F6" s="32" t="s">
        <v>25</v>
      </c>
      <c r="G6" s="32" t="s">
        <v>26</v>
      </c>
      <c r="H6" s="32" t="s">
        <v>33</v>
      </c>
      <c r="I6" s="32" t="s">
        <v>63</v>
      </c>
      <c r="J6" s="32"/>
      <c r="K6" s="32" t="s">
        <v>35</v>
      </c>
      <c r="L6" s="32" t="s">
        <v>36</v>
      </c>
      <c r="M6" s="32"/>
      <c r="N6" s="32" t="s">
        <v>37</v>
      </c>
      <c r="O6" s="32" t="s">
        <v>38</v>
      </c>
      <c r="P6" s="32"/>
      <c r="Q6" s="32" t="s">
        <v>39</v>
      </c>
    </row>
    <row r="7" spans="1:19" s="5" customFormat="1" ht="39" customHeight="1" thickBot="1" x14ac:dyDescent="0.25">
      <c r="A7" s="7" t="s">
        <v>12</v>
      </c>
      <c r="B7" s="7" t="s">
        <v>5</v>
      </c>
      <c r="C7" s="7" t="s">
        <v>23</v>
      </c>
      <c r="D7" s="7"/>
      <c r="E7" s="8" t="s">
        <v>6</v>
      </c>
      <c r="F7" s="7" t="s">
        <v>11</v>
      </c>
      <c r="G7" s="7" t="s">
        <v>15</v>
      </c>
      <c r="H7" s="7" t="s">
        <v>31</v>
      </c>
      <c r="I7" s="7" t="s">
        <v>145</v>
      </c>
      <c r="J7" s="7"/>
      <c r="K7" s="7" t="s">
        <v>43</v>
      </c>
      <c r="L7" s="7" t="s">
        <v>131</v>
      </c>
      <c r="M7" s="7"/>
      <c r="N7" s="7" t="s">
        <v>42</v>
      </c>
      <c r="O7" s="7" t="s">
        <v>135</v>
      </c>
      <c r="P7" s="7"/>
      <c r="Q7" s="7" t="s">
        <v>30</v>
      </c>
    </row>
    <row r="8" spans="1:19" x14ac:dyDescent="0.2">
      <c r="A8" s="9" t="s">
        <v>1</v>
      </c>
      <c r="B8" t="s">
        <v>7</v>
      </c>
      <c r="C8" s="1">
        <v>3739175</v>
      </c>
      <c r="D8" s="1" t="s">
        <v>25</v>
      </c>
      <c r="E8" s="2">
        <v>70.5</v>
      </c>
      <c r="F8" s="3">
        <f>C8*E8</f>
        <v>263611837.5</v>
      </c>
      <c r="G8" s="3"/>
      <c r="H8" s="3"/>
      <c r="I8" s="3"/>
      <c r="J8" s="3"/>
      <c r="L8" s="3"/>
      <c r="M8" s="3"/>
    </row>
    <row r="9" spans="1:19" x14ac:dyDescent="0.2">
      <c r="B9" t="s">
        <v>8</v>
      </c>
      <c r="C9" s="1">
        <v>3876755</v>
      </c>
      <c r="D9" s="1" t="s">
        <v>26</v>
      </c>
      <c r="E9" s="2">
        <v>70.5</v>
      </c>
      <c r="F9" s="4">
        <f>C9*E9</f>
        <v>273311227.5</v>
      </c>
      <c r="G9" s="3"/>
      <c r="H9" s="3"/>
      <c r="I9" s="3"/>
      <c r="J9" s="3"/>
      <c r="L9" s="3"/>
      <c r="M9" s="3"/>
    </row>
    <row r="10" spans="1:19" x14ac:dyDescent="0.2">
      <c r="B10" t="s">
        <v>16</v>
      </c>
      <c r="C10" s="1"/>
      <c r="D10" s="1"/>
      <c r="F10" s="3">
        <f>SUM(F8:F9)</f>
        <v>536923065</v>
      </c>
      <c r="G10" s="3">
        <v>350000000</v>
      </c>
      <c r="H10" s="3"/>
      <c r="I10" s="3"/>
      <c r="J10" s="3"/>
      <c r="L10" s="3"/>
      <c r="M10" s="3"/>
    </row>
    <row r="11" spans="1:19" x14ac:dyDescent="0.2">
      <c r="B11" t="s">
        <v>9</v>
      </c>
      <c r="C11" s="1"/>
      <c r="D11" s="1"/>
      <c r="F11" s="3">
        <v>50000000</v>
      </c>
      <c r="G11" s="3">
        <f>F11</f>
        <v>50000000</v>
      </c>
      <c r="H11" s="3"/>
      <c r="I11" s="3"/>
      <c r="J11" s="3"/>
      <c r="L11" s="3"/>
      <c r="M11" s="3"/>
    </row>
    <row r="12" spans="1:19" x14ac:dyDescent="0.2">
      <c r="B12" t="s">
        <v>10</v>
      </c>
      <c r="C12" s="1"/>
      <c r="D12" s="1"/>
      <c r="F12" s="4">
        <v>1000</v>
      </c>
      <c r="G12" s="4">
        <f>F12</f>
        <v>1000</v>
      </c>
      <c r="H12" s="20"/>
      <c r="I12" s="20"/>
      <c r="J12" s="20"/>
      <c r="L12" s="20"/>
      <c r="M12" s="20"/>
    </row>
    <row r="13" spans="1:19" x14ac:dyDescent="0.2">
      <c r="B13" s="12" t="s">
        <v>14</v>
      </c>
      <c r="C13" s="1"/>
      <c r="D13" s="1"/>
      <c r="F13" s="3">
        <f>SUM(F10:F12)</f>
        <v>586924065</v>
      </c>
      <c r="G13" s="3">
        <f>SUM(G10:G12)</f>
        <v>400001000</v>
      </c>
      <c r="H13" s="3">
        <v>36000000</v>
      </c>
      <c r="I13" s="3">
        <f>F13-G13+H13</f>
        <v>222923065</v>
      </c>
      <c r="J13" s="3"/>
      <c r="K13" s="6">
        <v>-41000000</v>
      </c>
      <c r="L13" s="21">
        <f>(C8+C9)*(C5-E8)+[2]Financials!$I$19+H68*C5</f>
        <v>-86461827.149999976</v>
      </c>
      <c r="M13" s="3" t="s">
        <v>36</v>
      </c>
      <c r="N13" s="6">
        <f>+[2]Summary!$C$15</f>
        <v>-532528418.61306578</v>
      </c>
      <c r="O13" s="6">
        <f>+[2]Financials!$I$17-[2]Financials!$I$15+[2]Financials!$I$37+[2]Financials!$I$34</f>
        <v>41946714.397450596</v>
      </c>
      <c r="P13" s="53"/>
      <c r="Q13" s="6">
        <f>ROUND(SUM(I13:O13),2)</f>
        <v>-395120466.37</v>
      </c>
      <c r="R13" s="34">
        <f>+Q13-[2]Summary!$C$21</f>
        <v>0</v>
      </c>
      <c r="S13" s="35"/>
    </row>
    <row r="14" spans="1:19" ht="15" x14ac:dyDescent="0.35">
      <c r="B14" s="18" t="s">
        <v>19</v>
      </c>
      <c r="C14" s="17" t="s">
        <v>87</v>
      </c>
      <c r="D14" s="17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5" t="s">
        <v>21</v>
      </c>
      <c r="C15" s="6">
        <f>SUM('Raptor I&amp;2 Hedges'!I5:I14)+SUM('Raptor I&amp;2 Hedges'!I51:I55)+'Raptor I&amp;2 Hedges'!I61</f>
        <v>310806225.06283426</v>
      </c>
      <c r="D15" s="6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x14ac:dyDescent="0.2">
      <c r="B16" s="25" t="s">
        <v>22</v>
      </c>
      <c r="C16" s="22">
        <f>+C17-C15</f>
        <v>238748758.77999997</v>
      </c>
      <c r="D16" s="21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9" ht="13.5" thickBot="1" x14ac:dyDescent="0.25">
      <c r="B17" s="25" t="s">
        <v>24</v>
      </c>
      <c r="C17" s="23">
        <f>+'Raptor I&amp;2 Hedges'!I59+'Raptor I&amp;2 Hedges'!I61+'Raptor I&amp;2 Hedges'!I62</f>
        <v>549554983.84283423</v>
      </c>
      <c r="D17" s="27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9" ht="13.5" thickTop="1" x14ac:dyDescent="0.2">
      <c r="B18" s="12"/>
      <c r="C18" s="1"/>
      <c r="D18" s="1"/>
      <c r="F18" s="3"/>
      <c r="G18" s="3"/>
      <c r="H18" s="3"/>
      <c r="I18" s="3"/>
      <c r="J18" s="3"/>
      <c r="L18" s="3"/>
      <c r="M18" s="3"/>
      <c r="N18" s="6"/>
      <c r="O18" s="6"/>
      <c r="P18" s="6"/>
      <c r="Q18" s="6"/>
    </row>
    <row r="19" spans="1:19" x14ac:dyDescent="0.2">
      <c r="A19" s="9" t="s">
        <v>2</v>
      </c>
      <c r="B19" t="s">
        <v>8</v>
      </c>
      <c r="C19" s="1">
        <v>7809790</v>
      </c>
      <c r="D19" s="1" t="s">
        <v>26</v>
      </c>
      <c r="E19" s="2">
        <v>68.75</v>
      </c>
      <c r="F19" s="3">
        <f>C19*E19</f>
        <v>536923062.5</v>
      </c>
      <c r="G19" s="3">
        <v>350000000</v>
      </c>
      <c r="H19" s="3"/>
      <c r="I19" s="3"/>
      <c r="J19" s="3"/>
      <c r="L19" s="3"/>
      <c r="M19" s="3"/>
    </row>
    <row r="20" spans="1:19" x14ac:dyDescent="0.2">
      <c r="B20" t="s">
        <v>8</v>
      </c>
      <c r="C20" s="1">
        <f>IF(Table!C11=1,+Table!F11,0)</f>
        <v>7919393</v>
      </c>
      <c r="D20" s="1" t="s">
        <v>33</v>
      </c>
      <c r="E20" s="2">
        <f>+Table!H11</f>
        <v>61.48</v>
      </c>
      <c r="F20" s="4">
        <f>ROUND(+C20*E20,2)</f>
        <v>486884281.63999999</v>
      </c>
      <c r="G20" s="4">
        <f>+C20*ROUND(+E20*(1-Table!J11),2)</f>
        <v>374904064.62</v>
      </c>
      <c r="H20" s="3"/>
      <c r="I20" s="3"/>
      <c r="J20" s="3"/>
      <c r="L20" s="3"/>
      <c r="M20" s="3"/>
    </row>
    <row r="21" spans="1:19" x14ac:dyDescent="0.2">
      <c r="B21" t="s">
        <v>16</v>
      </c>
      <c r="C21" s="1"/>
      <c r="D21" s="1"/>
      <c r="F21" s="3">
        <f>+F19+F20</f>
        <v>1023807344.14</v>
      </c>
      <c r="G21" s="3">
        <f>+G19+G20</f>
        <v>724904064.62</v>
      </c>
      <c r="H21" s="3"/>
      <c r="I21" s="3"/>
      <c r="J21" s="3"/>
      <c r="L21" s="3"/>
      <c r="M21" s="3"/>
    </row>
    <row r="22" spans="1:19" x14ac:dyDescent="0.2">
      <c r="B22" t="s">
        <v>9</v>
      </c>
      <c r="C22" s="1"/>
      <c r="D22" s="1"/>
      <c r="F22" s="3">
        <f>G22</f>
        <v>50000000</v>
      </c>
      <c r="G22" s="3">
        <v>50000000</v>
      </c>
      <c r="H22" s="3"/>
      <c r="I22" s="3"/>
      <c r="J22" s="3"/>
      <c r="L22" s="3"/>
      <c r="M22" s="3"/>
      <c r="N22" s="6"/>
      <c r="O22" s="6"/>
      <c r="P22" s="6"/>
      <c r="Q22" s="6"/>
    </row>
    <row r="23" spans="1:19" x14ac:dyDescent="0.2">
      <c r="B23" t="s">
        <v>10</v>
      </c>
      <c r="C23" s="1"/>
      <c r="D23" s="1"/>
      <c r="F23" s="4">
        <f>G23</f>
        <v>1000</v>
      </c>
      <c r="G23" s="4">
        <v>1000</v>
      </c>
      <c r="H23" s="20"/>
      <c r="I23" s="20"/>
      <c r="J23" s="20"/>
      <c r="L23" s="20"/>
      <c r="M23" s="20"/>
      <c r="N23" s="6"/>
      <c r="O23" s="6"/>
      <c r="P23" s="6"/>
      <c r="Q23" s="6"/>
    </row>
    <row r="24" spans="1:19" x14ac:dyDescent="0.2">
      <c r="B24" s="12" t="s">
        <v>14</v>
      </c>
      <c r="C24" s="1"/>
      <c r="D24" s="1"/>
      <c r="F24" s="3">
        <f>SUM(F21:F23)</f>
        <v>1073808344.1399999</v>
      </c>
      <c r="G24" s="3">
        <f>SUM(G21:G23)</f>
        <v>774905064.62</v>
      </c>
      <c r="H24" s="3">
        <v>31100000</v>
      </c>
      <c r="I24" s="3">
        <f>F24-G24+H24</f>
        <v>330003279.51999986</v>
      </c>
      <c r="J24" s="3"/>
      <c r="K24" s="6">
        <v>-41000000</v>
      </c>
      <c r="L24" s="21">
        <f>C19*(C5-E19)+[3]Financials!$I$20+C20*(C5-E20)+[3]Financials!$I$21+H69*C5+[3]Shares!$C$39*C5-[3]Shares!$D$39</f>
        <v>-103048580.09999996</v>
      </c>
      <c r="M24" s="111" t="s">
        <v>105</v>
      </c>
      <c r="N24" s="6">
        <f>+[3]Summary!$C$15</f>
        <v>-53095720</v>
      </c>
      <c r="O24" s="6">
        <f>+[3]Financials!$I$18-[3]Financials!$I$15-[3]Financials!$I$16</f>
        <v>-5637898.7544803116</v>
      </c>
      <c r="P24" s="53"/>
      <c r="Q24" s="6">
        <f>SUM(I24:O24)</f>
        <v>127221080.66551958</v>
      </c>
      <c r="R24" s="34">
        <f>+Q24-[3]Summary!$C$21</f>
        <v>0</v>
      </c>
      <c r="S24" s="35"/>
    </row>
    <row r="25" spans="1:19" x14ac:dyDescent="0.2">
      <c r="B25" s="18" t="str">
        <f>B14</f>
        <v>Hedged Exposures</v>
      </c>
      <c r="C25" s="19" t="str">
        <f>C14</f>
        <v>Net Notional Amount</v>
      </c>
      <c r="D25" s="19"/>
      <c r="F25" s="3"/>
      <c r="G25" s="3"/>
      <c r="H25" s="3"/>
      <c r="I25" s="3"/>
      <c r="J25" s="3"/>
      <c r="L25" s="3"/>
      <c r="M25" s="3"/>
      <c r="N25" s="6"/>
      <c r="O25" s="6"/>
      <c r="P25" s="6"/>
      <c r="Q25" s="6"/>
    </row>
    <row r="26" spans="1:19" x14ac:dyDescent="0.2">
      <c r="B26" t="s">
        <v>89</v>
      </c>
      <c r="C26" s="27">
        <f>+'Raptor I&amp;2 Hedges'!I77</f>
        <v>41817537.472000003</v>
      </c>
      <c r="D26" s="27"/>
      <c r="F26" s="3"/>
      <c r="G26" s="3"/>
      <c r="H26" s="3"/>
      <c r="I26" s="3"/>
      <c r="J26" s="3"/>
      <c r="L26" s="3"/>
      <c r="M26" s="3"/>
    </row>
    <row r="27" spans="1:19" x14ac:dyDescent="0.2">
      <c r="C27" s="21"/>
      <c r="D27" s="21"/>
      <c r="F27" s="3"/>
      <c r="G27" s="3"/>
      <c r="H27" s="3"/>
      <c r="I27" s="3"/>
      <c r="J27" s="3"/>
      <c r="L27" s="3"/>
      <c r="M27" s="3"/>
    </row>
    <row r="28" spans="1:19" x14ac:dyDescent="0.2">
      <c r="A28" s="9" t="s">
        <v>4</v>
      </c>
      <c r="B28" t="str">
        <f>B19</f>
        <v>Forward on ENE Common Stock</v>
      </c>
      <c r="C28" s="1">
        <v>6326045</v>
      </c>
      <c r="D28" s="1" t="s">
        <v>26</v>
      </c>
      <c r="E28" s="2">
        <v>84.875</v>
      </c>
      <c r="F28" s="3">
        <f>C28*E28</f>
        <v>536923069.375</v>
      </c>
      <c r="G28" s="3">
        <v>350000000</v>
      </c>
      <c r="H28" s="3"/>
      <c r="I28" s="3"/>
      <c r="J28" s="3"/>
      <c r="L28" s="3"/>
      <c r="M28" s="3"/>
    </row>
    <row r="29" spans="1:19" x14ac:dyDescent="0.2">
      <c r="B29" t="s">
        <v>8</v>
      </c>
      <c r="C29" s="1">
        <f>IF(Table!C13=1,+Table!F13,0)</f>
        <v>4080607</v>
      </c>
      <c r="D29" s="1" t="s">
        <v>33</v>
      </c>
      <c r="E29" s="2">
        <f>+Table!H13</f>
        <v>61.48</v>
      </c>
      <c r="F29" s="4">
        <f>ROUND(+C29*E29,2)</f>
        <v>250875718.36000001</v>
      </c>
      <c r="G29" s="4">
        <f>+C29*ROUND(+E29*(1-Table!J13),2)</f>
        <v>193175935.38000003</v>
      </c>
      <c r="H29" s="3"/>
      <c r="I29" s="3"/>
      <c r="J29" s="3"/>
      <c r="L29" s="3"/>
      <c r="M29" s="3"/>
    </row>
    <row r="30" spans="1:19" x14ac:dyDescent="0.2">
      <c r="B30" t="s">
        <v>16</v>
      </c>
      <c r="C30" s="1"/>
      <c r="D30" s="1"/>
      <c r="F30" s="3">
        <f>+F28+F29</f>
        <v>787798787.73500001</v>
      </c>
      <c r="G30" s="3">
        <f>+G28+G29</f>
        <v>543175935.38</v>
      </c>
      <c r="H30" s="3"/>
      <c r="I30" s="3"/>
      <c r="J30" s="3"/>
      <c r="L30" s="3"/>
      <c r="M30" s="3"/>
    </row>
    <row r="31" spans="1:19" x14ac:dyDescent="0.2">
      <c r="B31" t="s">
        <v>9</v>
      </c>
      <c r="C31" s="1"/>
      <c r="D31" s="1"/>
      <c r="F31" s="3">
        <v>50000000</v>
      </c>
      <c r="G31" s="3">
        <f>F31</f>
        <v>50000000</v>
      </c>
      <c r="H31" s="3"/>
      <c r="I31" s="3"/>
      <c r="J31" s="3"/>
      <c r="L31" s="3"/>
      <c r="M31" s="3"/>
    </row>
    <row r="32" spans="1:19" x14ac:dyDescent="0.2">
      <c r="B32" t="s">
        <v>10</v>
      </c>
      <c r="C32" s="1"/>
      <c r="D32" s="1"/>
      <c r="F32" s="4">
        <v>1000</v>
      </c>
      <c r="G32" s="4">
        <f>F32</f>
        <v>1000</v>
      </c>
      <c r="H32" s="20"/>
      <c r="I32" s="20"/>
      <c r="J32" s="20"/>
      <c r="L32" s="20"/>
      <c r="M32" s="20"/>
    </row>
    <row r="33" spans="1:31" x14ac:dyDescent="0.2">
      <c r="B33" s="12" t="s">
        <v>14</v>
      </c>
      <c r="C33" s="1"/>
      <c r="D33" s="1"/>
      <c r="F33" s="20">
        <f>SUM(F30:F32)</f>
        <v>837799787.73500001</v>
      </c>
      <c r="G33" s="20">
        <f>SUM(G30:G32)</f>
        <v>593176935.38</v>
      </c>
      <c r="H33" s="20">
        <f>+[4]Financials!$I$31+[4]Financials!$I$38</f>
        <v>30000000</v>
      </c>
      <c r="I33" s="3">
        <f>F33-G33+H33</f>
        <v>274622852.35500002</v>
      </c>
      <c r="J33" s="3"/>
      <c r="K33" s="21">
        <f>+[4]Financials!$I$41</f>
        <v>-40469683.799999997</v>
      </c>
      <c r="L33" s="21">
        <f>C28*(C5-E28)+[4]Financials!$I$20+C29*(C5-E29)+[4]Financials!$I$21+H70*C5+[4]Shares!$C$39*C5-[4]Shares!$D$39</f>
        <v>77117738.625</v>
      </c>
      <c r="M33" s="73" t="s">
        <v>134</v>
      </c>
      <c r="N33" s="21">
        <f>+[4]Summary!$C$15</f>
        <v>0</v>
      </c>
      <c r="O33" s="21">
        <f>+[4]Financials!$I$18-[4]Financials!$I$15-[4]Financials!$I$16</f>
        <v>4731584.0437993398</v>
      </c>
      <c r="P33" s="53"/>
      <c r="Q33" s="6">
        <f>SUM(I33:O33)</f>
        <v>316002491.22379935</v>
      </c>
      <c r="R33" s="34">
        <f>ROUND(+Q33-[4]Summary!$C$21,2)</f>
        <v>0</v>
      </c>
      <c r="S33" s="35"/>
    </row>
    <row r="34" spans="1:31" x14ac:dyDescent="0.2">
      <c r="B34" s="18" t="s">
        <v>19</v>
      </c>
      <c r="C34" s="19" t="s">
        <v>87</v>
      </c>
      <c r="D34" s="19"/>
      <c r="F34" s="20"/>
      <c r="G34" s="20"/>
      <c r="H34" s="20"/>
      <c r="I34" s="20"/>
      <c r="J34" s="20"/>
      <c r="L34" s="20"/>
      <c r="M34" s="20"/>
      <c r="N34" s="21"/>
      <c r="O34" s="21"/>
      <c r="P34" s="21"/>
      <c r="Q34" s="21"/>
    </row>
    <row r="35" spans="1:31" x14ac:dyDescent="0.2">
      <c r="B35" s="12" t="s">
        <v>102</v>
      </c>
      <c r="C35" s="1">
        <f>+[4]Summary!$C$18</f>
        <v>188053356.06370854</v>
      </c>
      <c r="D35" s="1"/>
      <c r="F35" s="20"/>
      <c r="G35" s="20"/>
      <c r="H35" s="20"/>
      <c r="I35" s="20"/>
      <c r="J35" s="20"/>
      <c r="L35" s="20"/>
      <c r="M35" s="20"/>
      <c r="N35" s="21"/>
      <c r="O35" s="21"/>
      <c r="P35" s="21"/>
      <c r="Q35" s="21"/>
    </row>
    <row r="36" spans="1:31" x14ac:dyDescent="0.2">
      <c r="B36" s="12"/>
      <c r="C36" s="1"/>
      <c r="D36" s="1"/>
      <c r="F36" s="20"/>
      <c r="G36" s="20"/>
      <c r="H36" s="20"/>
      <c r="I36" s="20"/>
      <c r="J36" s="20"/>
      <c r="L36" s="20"/>
      <c r="M36" s="20"/>
      <c r="N36" s="21"/>
      <c r="O36" s="21"/>
      <c r="P36" s="21"/>
      <c r="Q36" s="21"/>
    </row>
    <row r="37" spans="1:31" x14ac:dyDescent="0.2">
      <c r="B37" s="12"/>
      <c r="C37" s="1"/>
      <c r="D37" s="1"/>
      <c r="F37" s="20"/>
      <c r="G37" s="20"/>
      <c r="H37" s="20"/>
      <c r="I37" s="20"/>
      <c r="J37" s="20"/>
      <c r="L37" s="20"/>
      <c r="M37" s="20"/>
      <c r="N37" s="21"/>
      <c r="O37" s="21"/>
      <c r="P37" s="21"/>
      <c r="Q37" s="21"/>
    </row>
    <row r="38" spans="1:31" x14ac:dyDescent="0.2">
      <c r="A38" s="9" t="s">
        <v>3</v>
      </c>
      <c r="B38" t="s">
        <v>13</v>
      </c>
      <c r="C38" s="1">
        <f>120589*200</f>
        <v>24117800</v>
      </c>
      <c r="D38" s="1"/>
      <c r="E38" s="2">
        <f>2150/200</f>
        <v>10.75</v>
      </c>
      <c r="F38" s="3">
        <f>C38*E38</f>
        <v>259266350</v>
      </c>
      <c r="G38" s="33" t="s">
        <v>40</v>
      </c>
      <c r="H38" s="3"/>
      <c r="I38" s="3"/>
      <c r="J38" s="3"/>
      <c r="L38" s="3"/>
      <c r="M38" s="3"/>
    </row>
    <row r="39" spans="1:31" x14ac:dyDescent="0.2">
      <c r="B39" t="s">
        <v>9</v>
      </c>
      <c r="C39" s="1"/>
      <c r="D39" s="1"/>
      <c r="F39" s="3">
        <v>50000000</v>
      </c>
      <c r="G39" s="33" t="s">
        <v>40</v>
      </c>
      <c r="H39" s="3"/>
      <c r="I39" s="3"/>
      <c r="J39" s="3"/>
      <c r="L39" s="3"/>
      <c r="M39" s="3"/>
    </row>
    <row r="40" spans="1:31" x14ac:dyDescent="0.2">
      <c r="B40" t="s">
        <v>10</v>
      </c>
      <c r="C40" s="1"/>
      <c r="D40" s="1"/>
      <c r="F40" s="4">
        <v>1000</v>
      </c>
      <c r="G40" s="30" t="s">
        <v>40</v>
      </c>
      <c r="H40" s="20"/>
      <c r="I40" s="20"/>
      <c r="J40" s="20"/>
      <c r="L40" s="20"/>
      <c r="M40" s="20"/>
    </row>
    <row r="41" spans="1:31" x14ac:dyDescent="0.2">
      <c r="B41" s="12" t="s">
        <v>14</v>
      </c>
      <c r="C41" s="1"/>
      <c r="D41" s="1"/>
      <c r="F41" s="3">
        <f>SUM(F38:F40)</f>
        <v>309267350</v>
      </c>
      <c r="G41" s="3">
        <f>F41</f>
        <v>309267350</v>
      </c>
      <c r="H41" s="3">
        <v>30000000</v>
      </c>
      <c r="I41" s="3">
        <f>(C38*21)+H41+F40</f>
        <v>536474800</v>
      </c>
      <c r="J41" s="3" t="s">
        <v>34</v>
      </c>
      <c r="K41" s="6">
        <v>-39500000</v>
      </c>
      <c r="L41" s="3">
        <f>C38*(C4-21)-'[1]258 NP'!$C$24</f>
        <v>-430578884</v>
      </c>
      <c r="M41" s="52" t="s">
        <v>35</v>
      </c>
      <c r="N41" s="6">
        <f>+'[1]Credit Analysis'!$C$27</f>
        <v>-279431667</v>
      </c>
      <c r="O41" s="6">
        <f>+'[1]Credit Analysis'!$C$28-'[1]Credit Analysis'!$E$16</f>
        <v>-3818804.1363748875</v>
      </c>
      <c r="P41" s="53"/>
      <c r="Q41" s="6">
        <f>SUM(I41:O41)</f>
        <v>-216854555.13637489</v>
      </c>
      <c r="R41" s="69">
        <f>ROUND(+Q41-[1]Summary!$C$18,2)</f>
        <v>0</v>
      </c>
      <c r="S41" s="35"/>
    </row>
    <row r="42" spans="1:31" x14ac:dyDescent="0.2">
      <c r="B42" s="18" t="s">
        <v>19</v>
      </c>
      <c r="C42" s="19" t="s">
        <v>20</v>
      </c>
      <c r="D42" s="19"/>
      <c r="F42" s="3"/>
      <c r="G42" s="3"/>
      <c r="H42" s="3"/>
      <c r="I42" s="3"/>
      <c r="J42" s="3"/>
      <c r="L42" s="3"/>
      <c r="M42" s="3"/>
    </row>
    <row r="43" spans="1:31" ht="13.5" thickBot="1" x14ac:dyDescent="0.25">
      <c r="B43" t="s">
        <v>44</v>
      </c>
      <c r="C43" s="26">
        <f>B44*21</f>
        <v>378176400</v>
      </c>
      <c r="D43" s="28"/>
      <c r="T43" s="31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</row>
    <row r="44" spans="1:31" ht="13.5" hidden="1" thickTop="1" x14ac:dyDescent="0.2">
      <c r="B44">
        <v>18008400</v>
      </c>
      <c r="C44" s="1"/>
      <c r="D44" s="1"/>
      <c r="F44" s="3"/>
      <c r="G44" s="3"/>
      <c r="H44" s="3"/>
      <c r="I44" s="3"/>
      <c r="J44" s="3"/>
      <c r="L44" s="3"/>
      <c r="M44" s="3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</row>
    <row r="45" spans="1:31" ht="13.5" thickTop="1" x14ac:dyDescent="0.2">
      <c r="M45" s="31"/>
      <c r="T45" s="20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</row>
    <row r="46" spans="1:31" x14ac:dyDescent="0.2">
      <c r="C46" s="1">
        <f>+C38*8.8</f>
        <v>212236640.00000003</v>
      </c>
      <c r="D46" s="1"/>
      <c r="H46" s="10"/>
      <c r="I46" s="10"/>
      <c r="K46" s="10"/>
      <c r="L46" s="10"/>
      <c r="M46" s="20"/>
      <c r="N46" s="10"/>
      <c r="O46" s="10"/>
      <c r="P46" s="31"/>
      <c r="Q46" s="10"/>
      <c r="T46" s="31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ht="13.5" thickBot="1" x14ac:dyDescent="0.25">
      <c r="A47" s="9" t="s">
        <v>101</v>
      </c>
      <c r="H47" s="11">
        <f>H13+H24+H41+H33</f>
        <v>127100000</v>
      </c>
      <c r="I47" s="11">
        <f>I13+I24+I41+I33</f>
        <v>1364023996.875</v>
      </c>
      <c r="K47" s="11">
        <f>K13+K24+K41+K33</f>
        <v>-161969683.80000001</v>
      </c>
      <c r="L47" s="11">
        <f>L13+L24+L41+L33</f>
        <v>-542971552.625</v>
      </c>
      <c r="M47" s="20"/>
      <c r="N47" s="11">
        <f>N13+N24+N41+N33</f>
        <v>-865055805.61306572</v>
      </c>
      <c r="O47" s="11">
        <f>O13+O24+O41+O33</f>
        <v>37221595.550394736</v>
      </c>
      <c r="P47" s="20"/>
      <c r="Q47" s="11">
        <f>Q13+Q24+Q41+Q33</f>
        <v>-168751449.61705595</v>
      </c>
      <c r="T47" s="31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spans="1:31" ht="13.5" thickTop="1" x14ac:dyDescent="0.2">
      <c r="T48" s="31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  <row r="49" spans="1:31" x14ac:dyDescent="0.2">
      <c r="A49" s="29" t="s">
        <v>27</v>
      </c>
      <c r="M49" t="s">
        <v>79</v>
      </c>
      <c r="T49" s="31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</row>
    <row r="50" spans="1:31" x14ac:dyDescent="0.2">
      <c r="A50" t="s">
        <v>28</v>
      </c>
      <c r="M50" t="s">
        <v>104</v>
      </c>
      <c r="Q50" s="20">
        <f>-(IF(Q13&gt;'[2]Cash-Int-Trans'!$D$30,'[2]Cash-Int-Trans'!$D$30,IF(Q13&lt;0,0,Q13))+IF(Q24&gt;'[3]Cash-Int-Trans'!$D$107,'[3]Cash-Int-Trans'!$D$107,IF(Q24&lt;0,0,Q24))+IF(Q33&gt;H33,H33,IF(Q33&lt;0,0,Q33))+IF((Q41-'[1]R3 258 NP'!$G$4+'[1]258 NP'!$I$3)&gt;H41,H41,IF((Q41-'[1]R3 258 NP'!$G$4+'[1]258 NP'!$I$3)&lt;0,0,Q41)))</f>
        <v>-61217895.89041096</v>
      </c>
      <c r="T50" s="31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 spans="1:31" x14ac:dyDescent="0.2">
      <c r="A51" t="s">
        <v>29</v>
      </c>
      <c r="Q51" s="29"/>
      <c r="T51" s="31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</row>
    <row r="52" spans="1:31" x14ac:dyDescent="0.2">
      <c r="A52" t="s">
        <v>133</v>
      </c>
      <c r="Q52" s="31"/>
      <c r="T52" s="31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</row>
    <row r="53" spans="1:31" x14ac:dyDescent="0.2">
      <c r="A53" t="s">
        <v>144</v>
      </c>
      <c r="E53"/>
      <c r="T53" s="31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</row>
    <row r="54" spans="1:31" ht="13.5" thickBot="1" x14ac:dyDescent="0.25">
      <c r="A54" s="36" t="s">
        <v>163</v>
      </c>
      <c r="E54"/>
      <c r="M54" s="3" t="s">
        <v>103</v>
      </c>
      <c r="Q54" s="11">
        <f>+Q47+Q50</f>
        <v>-229969345.50746691</v>
      </c>
      <c r="T54" s="31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</row>
    <row r="55" spans="1:31" ht="13.5" thickTop="1" x14ac:dyDescent="0.2">
      <c r="A55" s="36" t="s">
        <v>164</v>
      </c>
      <c r="E55"/>
      <c r="M55" s="3"/>
      <c r="Q55" s="20"/>
      <c r="T55" s="31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</row>
    <row r="56" spans="1:31" x14ac:dyDescent="0.2">
      <c r="A56" s="36" t="s">
        <v>140</v>
      </c>
      <c r="E56"/>
    </row>
    <row r="57" spans="1:31" x14ac:dyDescent="0.2">
      <c r="A57" s="36" t="s">
        <v>136</v>
      </c>
      <c r="E57"/>
    </row>
    <row r="58" spans="1:31" x14ac:dyDescent="0.2">
      <c r="A58" s="36" t="s">
        <v>137</v>
      </c>
      <c r="E58"/>
    </row>
    <row r="59" spans="1:31" x14ac:dyDescent="0.2">
      <c r="A59" s="36" t="s">
        <v>138</v>
      </c>
      <c r="E59"/>
    </row>
    <row r="60" spans="1:31" x14ac:dyDescent="0.2">
      <c r="A60" s="36" t="s">
        <v>139</v>
      </c>
      <c r="E60"/>
    </row>
    <row r="61" spans="1:31" x14ac:dyDescent="0.2">
      <c r="E61"/>
    </row>
    <row r="62" spans="1:31" x14ac:dyDescent="0.2">
      <c r="E62" s="62" t="s">
        <v>73</v>
      </c>
      <c r="F62" s="30" t="s">
        <v>74</v>
      </c>
      <c r="G62" s="30" t="s">
        <v>143</v>
      </c>
      <c r="H62" s="30" t="s">
        <v>88</v>
      </c>
      <c r="I62" s="30" t="s">
        <v>132</v>
      </c>
    </row>
    <row r="63" spans="1:31" x14ac:dyDescent="0.2">
      <c r="A63" s="31" t="s">
        <v>75</v>
      </c>
      <c r="E63" s="2">
        <f>+C5</f>
        <v>42.93</v>
      </c>
    </row>
    <row r="64" spans="1:31" x14ac:dyDescent="0.2">
      <c r="B64" t="s">
        <v>76</v>
      </c>
      <c r="C64" s="63">
        <v>50000000</v>
      </c>
      <c r="E64" s="3">
        <f>C64*E63</f>
        <v>2146500000</v>
      </c>
      <c r="F64" s="1">
        <f>ROUND(E64/E63+0.49,0)</f>
        <v>50000000</v>
      </c>
      <c r="G64" s="1"/>
      <c r="H64" s="1"/>
      <c r="I64" s="1"/>
    </row>
    <row r="65" spans="2:9" x14ac:dyDescent="0.2">
      <c r="B65" t="s">
        <v>77</v>
      </c>
      <c r="E65" s="22">
        <f>1400000000+1027000000+500000</f>
        <v>2427500000</v>
      </c>
      <c r="F65" s="64">
        <f>ROUND(E65/E63+0.49,0)</f>
        <v>56545540</v>
      </c>
      <c r="G65" s="64"/>
      <c r="H65" s="64"/>
      <c r="I65" s="64"/>
    </row>
    <row r="66" spans="2:9" x14ac:dyDescent="0.2">
      <c r="B66" t="s">
        <v>78</v>
      </c>
      <c r="E66" s="6">
        <f>E64-E65</f>
        <v>-281000000</v>
      </c>
      <c r="F66" s="65">
        <f>F64-F65</f>
        <v>-6545540</v>
      </c>
      <c r="G66" s="65"/>
      <c r="H66" s="65"/>
      <c r="I66" s="65"/>
    </row>
    <row r="67" spans="2:9" x14ac:dyDescent="0.2">
      <c r="B67" t="s">
        <v>79</v>
      </c>
    </row>
    <row r="68" spans="2:9" x14ac:dyDescent="0.2">
      <c r="B68" t="s">
        <v>80</v>
      </c>
      <c r="E68" s="6">
        <f>+F68*E63</f>
        <v>0</v>
      </c>
      <c r="F68" s="1">
        <f>+[2]Shares!$B$14</f>
        <v>0</v>
      </c>
      <c r="G68" s="1">
        <v>3876755</v>
      </c>
      <c r="H68" s="1">
        <f>+F68-G68</f>
        <v>-3876755</v>
      </c>
      <c r="I68" s="1">
        <f>-H68</f>
        <v>3876755</v>
      </c>
    </row>
    <row r="69" spans="2:9" x14ac:dyDescent="0.2">
      <c r="B69" t="s">
        <v>81</v>
      </c>
      <c r="E69" s="6">
        <f>+F69*E63</f>
        <v>0</v>
      </c>
      <c r="F69" s="1">
        <f>+[3]Shares!$B$23</f>
        <v>0</v>
      </c>
      <c r="G69" s="1">
        <v>7809790</v>
      </c>
      <c r="H69" s="1">
        <f>+F69-G69</f>
        <v>-7809790</v>
      </c>
      <c r="I69" s="1">
        <f>-H69</f>
        <v>7809790</v>
      </c>
    </row>
    <row r="70" spans="2:9" x14ac:dyDescent="0.2">
      <c r="B70" t="s">
        <v>82</v>
      </c>
      <c r="E70" s="22">
        <f>+F70*E63</f>
        <v>0</v>
      </c>
      <c r="F70" s="64">
        <f>+[4]Shares!$B$23</f>
        <v>0</v>
      </c>
      <c r="G70" s="64">
        <v>6326045</v>
      </c>
      <c r="H70" s="64">
        <f>+F70-G70</f>
        <v>-6326045</v>
      </c>
      <c r="I70" s="64">
        <f>-H70</f>
        <v>6326045</v>
      </c>
    </row>
    <row r="72" spans="2:9" ht="13.5" thickBot="1" x14ac:dyDescent="0.25">
      <c r="B72" t="s">
        <v>83</v>
      </c>
      <c r="E72" s="67">
        <f>E66-SUM(E68:E70)</f>
        <v>-281000000</v>
      </c>
      <c r="F72" s="66">
        <f>F66-SUM(F68:F70)</f>
        <v>-6545540</v>
      </c>
      <c r="G72" s="66"/>
      <c r="H72" s="66">
        <f>SUM(H68:H70)</f>
        <v>-18012590</v>
      </c>
      <c r="I72" s="66">
        <f>SUM(I68:I70)</f>
        <v>18012590</v>
      </c>
    </row>
    <row r="73" spans="2:9" ht="13.5" thickTop="1" x14ac:dyDescent="0.2"/>
    <row r="75" spans="2:9" x14ac:dyDescent="0.2">
      <c r="F75" s="1"/>
    </row>
  </sheetData>
  <mergeCells count="3">
    <mergeCell ref="A1:Q1"/>
    <mergeCell ref="A3:Q3"/>
    <mergeCell ref="A2:Q2"/>
  </mergeCells>
  <phoneticPr fontId="0" type="noConversion"/>
  <pageMargins left="0.75" right="0.75" top="1" bottom="1" header="0.5" footer="0.5"/>
  <pageSetup scale="49" fitToHeight="2" orientation="landscape" r:id="rId1"/>
  <headerFooter alignWithMargins="0">
    <oddFooter>&amp;L&amp;F&amp;R&amp;D 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77"/>
  <sheetViews>
    <sheetView tabSelected="1" zoomScaleNormal="100" workbookViewId="0">
      <selection activeCell="A10" sqref="A10"/>
    </sheetView>
  </sheetViews>
  <sheetFormatPr defaultRowHeight="12.75" x14ac:dyDescent="0.2"/>
  <cols>
    <col min="1" max="1" width="24.42578125" bestFit="1" customWidth="1"/>
    <col min="2" max="2" width="19.28515625" customWidth="1"/>
    <col min="3" max="3" width="15.42578125" customWidth="1"/>
    <col min="4" max="4" width="15.5703125" customWidth="1"/>
    <col min="5" max="5" width="15.140625" customWidth="1"/>
    <col min="6" max="7" width="15.85546875" customWidth="1"/>
    <col min="8" max="8" width="16.140625" customWidth="1"/>
    <col min="9" max="9" width="16.7109375" customWidth="1"/>
    <col min="10" max="10" width="16" customWidth="1"/>
    <col min="11" max="11" width="15" customWidth="1"/>
    <col min="12" max="12" width="15.42578125" customWidth="1"/>
    <col min="13" max="13" width="13.7109375" customWidth="1"/>
    <col min="15" max="15" width="4.5703125" customWidth="1"/>
    <col min="17" max="17" width="12.28515625" customWidth="1"/>
    <col min="18" max="18" width="15" bestFit="1" customWidth="1"/>
    <col min="19" max="19" width="4.140625" customWidth="1"/>
    <col min="20" max="22" width="13.5703125" customWidth="1"/>
    <col min="23" max="23" width="4.85546875" customWidth="1"/>
    <col min="25" max="25" width="13.85546875" bestFit="1" customWidth="1"/>
    <col min="26" max="27" width="16" bestFit="1" customWidth="1"/>
    <col min="28" max="30" width="17.7109375" bestFit="1" customWidth="1"/>
  </cols>
  <sheetData>
    <row r="1" spans="1:30" ht="13.5" thickBot="1" x14ac:dyDescent="0.25">
      <c r="A1" s="102" t="s">
        <v>126</v>
      </c>
      <c r="B1" s="108" t="s">
        <v>130</v>
      </c>
    </row>
    <row r="2" spans="1:30" ht="13.5" thickBot="1" x14ac:dyDescent="0.25">
      <c r="B2" s="79" t="s">
        <v>107</v>
      </c>
      <c r="C2" s="90" t="s">
        <v>111</v>
      </c>
      <c r="D2" t="s">
        <v>112</v>
      </c>
      <c r="I2" s="97">
        <v>36976</v>
      </c>
      <c r="J2" t="s">
        <v>53</v>
      </c>
      <c r="L2">
        <v>0.2</v>
      </c>
    </row>
    <row r="3" spans="1:30" x14ac:dyDescent="0.2">
      <c r="A3" t="s">
        <v>142</v>
      </c>
      <c r="B3" s="83">
        <v>37117</v>
      </c>
      <c r="C3" s="92">
        <v>0</v>
      </c>
      <c r="D3" t="s">
        <v>119</v>
      </c>
      <c r="H3" s="93">
        <v>38338200.215799153</v>
      </c>
      <c r="I3" s="109">
        <f>+H3/J3</f>
        <v>0.68803775969447145</v>
      </c>
      <c r="J3" s="110">
        <v>55721070.06572362</v>
      </c>
      <c r="K3">
        <v>70</v>
      </c>
      <c r="L3">
        <f>+K3*(1+L2)</f>
        <v>84</v>
      </c>
      <c r="M3">
        <f>+L3*(1+L2)</f>
        <v>100.8</v>
      </c>
      <c r="R3" s="1"/>
      <c r="S3" s="1"/>
      <c r="T3" s="1"/>
      <c r="U3" s="1"/>
      <c r="V3" s="1"/>
      <c r="W3" s="1"/>
    </row>
    <row r="4" spans="1:30" x14ac:dyDescent="0.2">
      <c r="A4" s="25" t="s">
        <v>41</v>
      </c>
      <c r="B4" s="80">
        <v>5.22</v>
      </c>
      <c r="C4" s="92">
        <v>0</v>
      </c>
      <c r="D4" t="s">
        <v>120</v>
      </c>
      <c r="H4" s="93">
        <v>102808992.48035017</v>
      </c>
      <c r="I4" s="109">
        <f>+H4/J4</f>
        <v>0.68803775969447145</v>
      </c>
      <c r="J4" s="110">
        <v>149423474.26688224</v>
      </c>
      <c r="R4" s="1"/>
      <c r="S4" s="1"/>
      <c r="T4" s="1"/>
      <c r="U4" s="1"/>
      <c r="V4" s="1"/>
      <c r="W4" s="1"/>
    </row>
    <row r="5" spans="1:30" ht="13.5" thickBot="1" x14ac:dyDescent="0.25">
      <c r="A5" t="s">
        <v>32</v>
      </c>
      <c r="B5" s="81">
        <v>42.93</v>
      </c>
      <c r="C5" s="92">
        <v>0</v>
      </c>
      <c r="D5" t="s">
        <v>113</v>
      </c>
      <c r="H5" s="93">
        <v>118425530.68694091</v>
      </c>
      <c r="I5" s="109">
        <f>+H5/J5</f>
        <v>0.68803775969447156</v>
      </c>
      <c r="J5" s="110">
        <v>172120685.2651934</v>
      </c>
      <c r="R5" s="1"/>
      <c r="S5" s="1"/>
      <c r="T5" s="1"/>
      <c r="U5" s="1"/>
      <c r="V5" s="1"/>
      <c r="W5" s="1"/>
      <c r="Y5" t="s">
        <v>160</v>
      </c>
      <c r="Z5" s="102" t="s">
        <v>161</v>
      </c>
      <c r="AA5" s="6">
        <f>('[2]Daily Position'!$T$80+'[3]Daily Position'!$I$21)</f>
        <v>143958868.99283451</v>
      </c>
    </row>
    <row r="6" spans="1:30" x14ac:dyDescent="0.2">
      <c r="C6" s="92"/>
      <c r="D6" t="s">
        <v>121</v>
      </c>
      <c r="G6" s="99" t="s">
        <v>55</v>
      </c>
      <c r="H6" s="93"/>
      <c r="I6" s="97"/>
      <c r="J6" s="65">
        <f>SUM(J3:J5)</f>
        <v>377265229.5977993</v>
      </c>
      <c r="Y6" t="s">
        <v>162</v>
      </c>
      <c r="Z6" s="98">
        <f>+B3</f>
        <v>37117</v>
      </c>
      <c r="AA6" s="139"/>
    </row>
    <row r="7" spans="1:30" ht="13.5" thickBot="1" x14ac:dyDescent="0.25">
      <c r="A7" t="s">
        <v>106</v>
      </c>
      <c r="B7" s="1">
        <f>+Summary!Q54</f>
        <v>-229969345.50746691</v>
      </c>
      <c r="C7" s="1">
        <f>SUMIF($F$7:$F$9,"=1",$G$7:$G$9)</f>
        <v>0</v>
      </c>
      <c r="D7" s="92">
        <v>1</v>
      </c>
      <c r="E7" t="s">
        <v>1</v>
      </c>
      <c r="F7" s="92">
        <v>4</v>
      </c>
      <c r="G7" s="100">
        <f>+H3</f>
        <v>38338200.215799153</v>
      </c>
      <c r="H7" t="s">
        <v>122</v>
      </c>
      <c r="I7" s="70">
        <v>14734509.754150212</v>
      </c>
      <c r="J7" t="s">
        <v>123</v>
      </c>
      <c r="K7" s="70">
        <f>+[2]Financials!$I$39</f>
        <v>-395120466.36561501</v>
      </c>
      <c r="Q7" t="s">
        <v>150</v>
      </c>
      <c r="U7" t="s">
        <v>152</v>
      </c>
    </row>
    <row r="8" spans="1:30" ht="13.5" thickBot="1" x14ac:dyDescent="0.25">
      <c r="A8" t="s">
        <v>108</v>
      </c>
      <c r="B8" s="1">
        <f>-Summary!Q50</f>
        <v>61217895.89041096</v>
      </c>
      <c r="C8" s="1">
        <f>SUMIF($F$7:$F$9,"=2",$G$7:$G$9)</f>
        <v>118425530.68694091</v>
      </c>
      <c r="D8" s="92">
        <v>1</v>
      </c>
      <c r="E8" t="s">
        <v>2</v>
      </c>
      <c r="F8" s="92">
        <v>4</v>
      </c>
      <c r="G8" s="100">
        <f>+H4</f>
        <v>102808992.48035017</v>
      </c>
      <c r="I8" s="70">
        <v>493326421.97531128</v>
      </c>
      <c r="K8" s="70">
        <f>+[3]Financials!$I$42</f>
        <v>127221080.6655196</v>
      </c>
      <c r="Y8" s="122" t="s">
        <v>155</v>
      </c>
      <c r="Z8" s="123">
        <v>40</v>
      </c>
      <c r="AA8" s="123">
        <v>60</v>
      </c>
      <c r="AB8" s="123">
        <v>80</v>
      </c>
      <c r="AC8" s="123">
        <v>100</v>
      </c>
      <c r="AD8" s="124">
        <v>120</v>
      </c>
    </row>
    <row r="9" spans="1:30" x14ac:dyDescent="0.2">
      <c r="B9" s="1"/>
      <c r="C9" s="1">
        <f>SUMIF($F$7:$F$9,"=4",$G$7:$G$9)</f>
        <v>141147192.69614932</v>
      </c>
      <c r="D9" s="92">
        <v>1</v>
      </c>
      <c r="E9" t="s">
        <v>4</v>
      </c>
      <c r="F9" s="92">
        <v>2</v>
      </c>
      <c r="G9" s="100">
        <f>+H5</f>
        <v>118425530.68694091</v>
      </c>
      <c r="I9" s="70">
        <v>522376483.44370854</v>
      </c>
      <c r="K9" s="70">
        <f>+[4]Financials!$I$42</f>
        <v>316002491.22379929</v>
      </c>
      <c r="P9" t="s">
        <v>146</v>
      </c>
      <c r="Q9" s="104">
        <f>+Summary!I68</f>
        <v>3876755</v>
      </c>
      <c r="R9" s="64">
        <v>9</v>
      </c>
      <c r="S9" s="27"/>
      <c r="T9" t="s">
        <v>146</v>
      </c>
      <c r="U9" s="104">
        <f>+Summary!F68</f>
        <v>0</v>
      </c>
      <c r="V9" s="64">
        <v>9</v>
      </c>
      <c r="W9" s="27"/>
      <c r="Y9" s="136" t="s">
        <v>146</v>
      </c>
      <c r="Z9" s="137"/>
      <c r="AA9" s="137"/>
      <c r="AB9" s="137"/>
      <c r="AC9" s="137"/>
      <c r="AD9" s="138"/>
    </row>
    <row r="10" spans="1:30" x14ac:dyDescent="0.2">
      <c r="B10" s="1"/>
      <c r="G10" s="3">
        <f>SUM(G7:G9)</f>
        <v>259572723.38309023</v>
      </c>
      <c r="Q10" s="112">
        <v>40</v>
      </c>
      <c r="R10" s="1">
        <f t="dataTable" ref="R10:R14" dt2D="1" dtr="0" r1="B4" r2="B5"/>
        <v>3876755</v>
      </c>
      <c r="S10" s="1"/>
      <c r="U10" s="112">
        <v>40</v>
      </c>
      <c r="V10" s="1">
        <f t="dataTable" ref="V10:V14" dt2D="1" dtr="0" r1="B4" r2="B5"/>
        <v>0</v>
      </c>
      <c r="W10" s="1"/>
      <c r="Y10" s="125" t="s">
        <v>149</v>
      </c>
      <c r="Z10" s="27">
        <f t="array" ref="Z10:AD10">TRANSPOSE(V10:V14)</f>
        <v>0</v>
      </c>
      <c r="AA10" s="27">
        <v>0</v>
      </c>
      <c r="AB10" s="27">
        <v>0</v>
      </c>
      <c r="AC10" s="27">
        <v>0</v>
      </c>
      <c r="AD10" s="126">
        <v>0</v>
      </c>
    </row>
    <row r="11" spans="1:30" x14ac:dyDescent="0.2">
      <c r="B11" s="1"/>
      <c r="C11" s="92">
        <v>1</v>
      </c>
      <c r="D11" t="s">
        <v>114</v>
      </c>
      <c r="E11" s="91"/>
      <c r="F11" s="94">
        <f>+B13</f>
        <v>7919393</v>
      </c>
      <c r="G11" t="s">
        <v>110</v>
      </c>
      <c r="H11" s="95">
        <v>61.48</v>
      </c>
      <c r="I11" t="s">
        <v>57</v>
      </c>
      <c r="J11" s="96">
        <v>0.23</v>
      </c>
      <c r="K11" t="s">
        <v>115</v>
      </c>
      <c r="L11" s="97">
        <v>38412</v>
      </c>
      <c r="M11" t="s">
        <v>124</v>
      </c>
      <c r="Q11" s="112">
        <v>60</v>
      </c>
      <c r="R11" s="1">
        <v>3876755</v>
      </c>
      <c r="S11" s="1"/>
      <c r="U11" s="112">
        <v>60</v>
      </c>
      <c r="V11" s="1">
        <v>0</v>
      </c>
      <c r="W11" s="1"/>
      <c r="Y11" s="125" t="s">
        <v>151</v>
      </c>
      <c r="Z11" s="27">
        <f t="array" ref="Z11:AD11">TRANSPOSE(R10:R14)</f>
        <v>3876755</v>
      </c>
      <c r="AA11" s="27">
        <v>3876755</v>
      </c>
      <c r="AB11" s="27">
        <v>3876755</v>
      </c>
      <c r="AC11" s="27">
        <v>3876755</v>
      </c>
      <c r="AD11" s="126">
        <v>3876755</v>
      </c>
    </row>
    <row r="12" spans="1:30" x14ac:dyDescent="0.2">
      <c r="B12" s="1">
        <f>+C12/(1-J11)</f>
        <v>486884274.40048099</v>
      </c>
      <c r="C12" s="107">
        <f>+E12-C8</f>
        <v>374900891.28837037</v>
      </c>
      <c r="D12" s="1">
        <f>+C12-F11*H11*(1-J11)</f>
        <v>-5.5744296312332153</v>
      </c>
      <c r="E12" s="70">
        <f>+I8</f>
        <v>493326421.97531128</v>
      </c>
      <c r="F12" t="s">
        <v>116</v>
      </c>
      <c r="Q12" s="112">
        <v>80</v>
      </c>
      <c r="R12" s="1">
        <v>3876755</v>
      </c>
      <c r="S12" s="1"/>
      <c r="U12" s="112">
        <v>80</v>
      </c>
      <c r="V12" s="1">
        <v>0</v>
      </c>
      <c r="W12" s="1"/>
      <c r="Y12" s="125"/>
      <c r="Z12" s="27"/>
      <c r="AA12" s="27"/>
      <c r="AB12" s="27"/>
      <c r="AC12" s="27"/>
      <c r="AD12" s="126"/>
    </row>
    <row r="13" spans="1:30" x14ac:dyDescent="0.2">
      <c r="B13" s="1">
        <f>ROUND(+B12/H11,0)</f>
        <v>7919393</v>
      </c>
      <c r="C13" s="92">
        <v>1</v>
      </c>
      <c r="D13" t="s">
        <v>117</v>
      </c>
      <c r="E13" s="91"/>
      <c r="F13" s="94">
        <f>12000000-F11</f>
        <v>4080607</v>
      </c>
      <c r="G13" t="s">
        <v>110</v>
      </c>
      <c r="H13" s="95">
        <v>61.48</v>
      </c>
      <c r="I13" t="s">
        <v>57</v>
      </c>
      <c r="J13" s="96">
        <f>+J11</f>
        <v>0.23</v>
      </c>
      <c r="K13" t="s">
        <v>115</v>
      </c>
      <c r="L13" s="97">
        <v>38412</v>
      </c>
      <c r="M13" t="s">
        <v>124</v>
      </c>
      <c r="Q13" s="112">
        <v>100</v>
      </c>
      <c r="R13" s="1">
        <v>3876755</v>
      </c>
      <c r="S13" s="1"/>
      <c r="U13" s="112">
        <v>100</v>
      </c>
      <c r="V13" s="1">
        <v>0</v>
      </c>
      <c r="W13" s="1"/>
      <c r="Y13" s="125" t="s">
        <v>147</v>
      </c>
      <c r="Z13" s="27"/>
      <c r="AA13" s="27"/>
      <c r="AB13" s="27"/>
      <c r="AC13" s="27"/>
      <c r="AD13" s="126"/>
    </row>
    <row r="14" spans="1:30" x14ac:dyDescent="0.2">
      <c r="B14" s="1">
        <f>+C14/(1-J13)</f>
        <v>495102974.99683011</v>
      </c>
      <c r="C14" s="70">
        <f>+E14-C9</f>
        <v>381229290.74755919</v>
      </c>
      <c r="D14" s="1">
        <f>+C14-F13*H13*(1-J13)</f>
        <v>188054987.61035919</v>
      </c>
      <c r="E14" s="70">
        <f>+I9</f>
        <v>522376483.44370854</v>
      </c>
      <c r="F14" t="s">
        <v>118</v>
      </c>
      <c r="Q14" s="112">
        <v>120</v>
      </c>
      <c r="R14" s="1">
        <v>3876755</v>
      </c>
      <c r="S14" s="1"/>
      <c r="U14" s="112">
        <v>120</v>
      </c>
      <c r="V14" s="1">
        <v>0</v>
      </c>
      <c r="W14" s="1"/>
      <c r="Y14" s="125" t="s">
        <v>149</v>
      </c>
      <c r="Z14" s="27">
        <f t="array" ref="Z14:AD14">TRANSPOSE(V18:V22)</f>
        <v>0</v>
      </c>
      <c r="AA14" s="27">
        <v>0</v>
      </c>
      <c r="AB14" s="27">
        <v>0</v>
      </c>
      <c r="AC14" s="27">
        <v>0</v>
      </c>
      <c r="AD14" s="126">
        <v>0</v>
      </c>
    </row>
    <row r="15" spans="1:30" x14ac:dyDescent="0.2">
      <c r="B15" s="1">
        <f>+B14/H13</f>
        <v>8053073.7637740746</v>
      </c>
      <c r="D15" s="70"/>
      <c r="F15" s="65"/>
      <c r="Q15" s="2"/>
      <c r="U15" s="2"/>
      <c r="Y15" s="125" t="s">
        <v>151</v>
      </c>
      <c r="Z15" s="27">
        <f t="array" ref="Z15:AD15">TRANSPOSE(R18:R22)</f>
        <v>7809790</v>
      </c>
      <c r="AA15" s="27">
        <v>7809790</v>
      </c>
      <c r="AB15" s="27">
        <v>7809790</v>
      </c>
      <c r="AC15" s="27">
        <v>7809790</v>
      </c>
      <c r="AD15" s="126">
        <v>7809790</v>
      </c>
    </row>
    <row r="16" spans="1:30" x14ac:dyDescent="0.2">
      <c r="B16" s="1"/>
      <c r="C16" s="92">
        <v>1</v>
      </c>
      <c r="D16" s="70" t="s">
        <v>127</v>
      </c>
      <c r="H16" s="95">
        <v>61.48</v>
      </c>
      <c r="I16" s="95">
        <v>91.02</v>
      </c>
      <c r="Q16" s="2"/>
      <c r="U16" s="2"/>
      <c r="Y16" s="125"/>
      <c r="Z16" s="27"/>
      <c r="AA16" s="27"/>
      <c r="AB16" s="27"/>
      <c r="AC16" s="27"/>
      <c r="AD16" s="126"/>
    </row>
    <row r="17" spans="1:30" x14ac:dyDescent="0.2">
      <c r="B17" s="1"/>
      <c r="C17" s="92">
        <v>1</v>
      </c>
      <c r="D17" s="70" t="s">
        <v>128</v>
      </c>
      <c r="H17" s="95">
        <v>61.48</v>
      </c>
      <c r="I17" s="95">
        <v>91.02</v>
      </c>
      <c r="P17" t="s">
        <v>147</v>
      </c>
      <c r="Q17" s="104">
        <f>+Summary!I69</f>
        <v>7809790</v>
      </c>
      <c r="R17" s="64">
        <v>9</v>
      </c>
      <c r="S17" s="27"/>
      <c r="T17" t="s">
        <v>147</v>
      </c>
      <c r="U17" s="104">
        <f>+Summary!F69</f>
        <v>0</v>
      </c>
      <c r="V17" s="64">
        <v>9</v>
      </c>
      <c r="W17" s="27"/>
      <c r="Y17" s="125" t="s">
        <v>148</v>
      </c>
      <c r="Z17" s="27"/>
      <c r="AA17" s="27"/>
      <c r="AB17" s="27"/>
      <c r="AC17" s="27"/>
      <c r="AD17" s="126"/>
    </row>
    <row r="18" spans="1:30" x14ac:dyDescent="0.2">
      <c r="B18" s="1"/>
      <c r="D18" s="70"/>
      <c r="Q18" s="112">
        <v>40</v>
      </c>
      <c r="R18" s="1">
        <f t="dataTable" ref="R18:R22" dt2D="1" dtr="0" r1="B4" r2="B5"/>
        <v>7809790</v>
      </c>
      <c r="S18" s="1"/>
      <c r="U18" s="112">
        <v>40</v>
      </c>
      <c r="V18" s="1">
        <f t="dataTable" ref="V18:V22" dt2D="1" dtr="0" r1="B4" r2="B5"/>
        <v>0</v>
      </c>
      <c r="W18" s="1"/>
      <c r="Y18" s="125" t="s">
        <v>149</v>
      </c>
      <c r="Z18" s="27">
        <f t="array" ref="Z18:AD18">TRANSPOSE(V26:V30)</f>
        <v>0</v>
      </c>
      <c r="AA18" s="27">
        <v>0</v>
      </c>
      <c r="AB18" s="27">
        <v>6326045</v>
      </c>
      <c r="AC18" s="27">
        <v>6326045</v>
      </c>
      <c r="AD18" s="126">
        <v>6326045</v>
      </c>
    </row>
    <row r="19" spans="1:30" x14ac:dyDescent="0.2">
      <c r="B19" s="1"/>
      <c r="C19" s="92">
        <v>1</v>
      </c>
      <c r="D19" t="s">
        <v>125</v>
      </c>
      <c r="F19" s="93">
        <f>30000000*1+50000000*0</f>
        <v>30000000</v>
      </c>
      <c r="G19" s="98">
        <v>36979</v>
      </c>
      <c r="Q19" s="112">
        <v>60</v>
      </c>
      <c r="R19" s="1">
        <v>7809790</v>
      </c>
      <c r="S19" s="1"/>
      <c r="U19" s="112">
        <v>60</v>
      </c>
      <c r="V19" s="1">
        <v>0</v>
      </c>
      <c r="W19" s="1"/>
      <c r="Y19" s="125" t="s">
        <v>151</v>
      </c>
      <c r="Z19" s="27">
        <f t="array" ref="Z19:AD19">TRANSPOSE(R26:R30)</f>
        <v>6326045</v>
      </c>
      <c r="AA19" s="27">
        <v>6326045</v>
      </c>
      <c r="AB19" s="27">
        <v>0</v>
      </c>
      <c r="AC19" s="27">
        <v>0</v>
      </c>
      <c r="AD19" s="126">
        <v>0</v>
      </c>
    </row>
    <row r="20" spans="1:30" x14ac:dyDescent="0.2">
      <c r="B20" s="1"/>
      <c r="C20" s="92">
        <v>1</v>
      </c>
      <c r="D20" t="s">
        <v>125</v>
      </c>
      <c r="F20" s="93">
        <v>20000000</v>
      </c>
      <c r="G20" s="98">
        <v>37064</v>
      </c>
      <c r="Q20" s="112">
        <v>80</v>
      </c>
      <c r="R20" s="1">
        <v>7809790</v>
      </c>
      <c r="S20" s="1"/>
      <c r="U20" s="112">
        <v>80</v>
      </c>
      <c r="V20" s="1">
        <v>0</v>
      </c>
      <c r="W20" s="1"/>
      <c r="Y20" s="125"/>
      <c r="Z20" s="31"/>
      <c r="AA20" s="31"/>
      <c r="AB20" s="31"/>
      <c r="AC20" s="31"/>
      <c r="AD20" s="127"/>
    </row>
    <row r="21" spans="1:30" x14ac:dyDescent="0.2">
      <c r="C21" s="74"/>
      <c r="D21" s="74"/>
      <c r="E21" s="74"/>
      <c r="F21" s="74"/>
      <c r="G21" s="74"/>
      <c r="I21" s="74"/>
      <c r="J21" s="74"/>
      <c r="K21" s="74"/>
      <c r="L21" s="74"/>
      <c r="M21" s="74"/>
      <c r="Q21" s="112">
        <v>100</v>
      </c>
      <c r="R21" s="1">
        <v>7809790</v>
      </c>
      <c r="S21" s="1"/>
      <c r="U21" s="112">
        <v>100</v>
      </c>
      <c r="V21" s="1">
        <v>0</v>
      </c>
      <c r="W21" s="1"/>
      <c r="Y21" s="125" t="s">
        <v>14</v>
      </c>
      <c r="Z21" s="128">
        <f>SUM(Z10:Z19)</f>
        <v>18012590</v>
      </c>
      <c r="AA21" s="128">
        <f>SUM(AA10:AA19)</f>
        <v>18012590</v>
      </c>
      <c r="AB21" s="128">
        <f>SUM(AB10:AB19)</f>
        <v>18012590</v>
      </c>
      <c r="AC21" s="128">
        <f>SUM(AC10:AC19)</f>
        <v>18012590</v>
      </c>
      <c r="AD21" s="129">
        <f>SUM(AD10:AD19)</f>
        <v>18012590</v>
      </c>
    </row>
    <row r="22" spans="1:30" x14ac:dyDescent="0.2">
      <c r="B22" s="74" t="s">
        <v>103</v>
      </c>
      <c r="C22" s="74"/>
      <c r="D22" s="74"/>
      <c r="E22" s="74"/>
      <c r="F22" s="74"/>
      <c r="G22" s="74"/>
      <c r="H22" s="82"/>
      <c r="I22" s="74"/>
      <c r="J22" s="74"/>
      <c r="K22" s="74"/>
      <c r="L22" s="74"/>
      <c r="M22" s="74"/>
      <c r="Q22" s="112">
        <v>120</v>
      </c>
      <c r="R22" s="1">
        <v>7809790</v>
      </c>
      <c r="S22" s="1"/>
      <c r="U22" s="112">
        <v>120</v>
      </c>
      <c r="V22" s="1">
        <v>0</v>
      </c>
      <c r="W22" s="1"/>
      <c r="Y22" s="125"/>
      <c r="Z22" s="31"/>
      <c r="AA22" s="31"/>
      <c r="AB22" s="31"/>
      <c r="AC22" s="31"/>
      <c r="AD22" s="127"/>
    </row>
    <row r="23" spans="1:30" x14ac:dyDescent="0.2">
      <c r="A23" s="98">
        <f>+B3</f>
        <v>37117</v>
      </c>
      <c r="G23" s="65"/>
      <c r="Q23" s="2"/>
      <c r="U23" s="2"/>
      <c r="Y23" s="125" t="s">
        <v>153</v>
      </c>
      <c r="Z23" s="128">
        <f t="shared" ref="Z23:AD24" si="0">+Z10+Z14+Z18</f>
        <v>0</v>
      </c>
      <c r="AA23" s="128">
        <f t="shared" si="0"/>
        <v>0</v>
      </c>
      <c r="AB23" s="128">
        <f t="shared" si="0"/>
        <v>6326045</v>
      </c>
      <c r="AC23" s="128">
        <f t="shared" si="0"/>
        <v>6326045</v>
      </c>
      <c r="AD23" s="129">
        <f t="shared" si="0"/>
        <v>6326045</v>
      </c>
    </row>
    <row r="24" spans="1:30" s="2" customFormat="1" ht="13.5" thickBot="1" x14ac:dyDescent="0.25">
      <c r="B24" s="78">
        <f>+$B$7</f>
        <v>-229969345.50746691</v>
      </c>
      <c r="C24" s="84">
        <v>100</v>
      </c>
      <c r="D24" s="62">
        <f>+C24+1</f>
        <v>101</v>
      </c>
      <c r="E24" s="62">
        <f>+D24+1</f>
        <v>102</v>
      </c>
      <c r="F24" s="62">
        <f t="shared" ref="F24:L24" si="1">+E24+1</f>
        <v>103</v>
      </c>
      <c r="G24" s="62">
        <f t="shared" si="1"/>
        <v>104</v>
      </c>
      <c r="H24" s="62">
        <f t="shared" si="1"/>
        <v>105</v>
      </c>
      <c r="I24" s="62">
        <f t="shared" si="1"/>
        <v>106</v>
      </c>
      <c r="J24" s="62">
        <f t="shared" si="1"/>
        <v>107</v>
      </c>
      <c r="K24" s="62">
        <f t="shared" si="1"/>
        <v>108</v>
      </c>
      <c r="L24" s="62">
        <f t="shared" si="1"/>
        <v>109</v>
      </c>
      <c r="R24"/>
      <c r="S24"/>
      <c r="V24"/>
      <c r="W24"/>
      <c r="Y24" s="130" t="s">
        <v>154</v>
      </c>
      <c r="Z24" s="131">
        <f t="shared" si="0"/>
        <v>18012590</v>
      </c>
      <c r="AA24" s="131">
        <f t="shared" si="0"/>
        <v>18012590</v>
      </c>
      <c r="AB24" s="131">
        <f t="shared" si="0"/>
        <v>11686545</v>
      </c>
      <c r="AC24" s="131">
        <f t="shared" si="0"/>
        <v>11686545</v>
      </c>
      <c r="AD24" s="132">
        <f t="shared" si="0"/>
        <v>11686545</v>
      </c>
    </row>
    <row r="25" spans="1:30" x14ac:dyDescent="0.2">
      <c r="B25" s="86">
        <v>4</v>
      </c>
      <c r="C25" s="1">
        <f t="dataTable" ref="C25:L35" dt2D="1" dtr="0" r1="B5" r2="B4"/>
        <v>1933600933.1825333</v>
      </c>
      <c r="D25" s="1">
        <v>1969598136.1825333</v>
      </c>
      <c r="E25" s="1">
        <v>2005595339.182533</v>
      </c>
      <c r="F25" s="1">
        <v>2041592542.182533</v>
      </c>
      <c r="G25" s="1">
        <v>2077589745.182533</v>
      </c>
      <c r="H25" s="1">
        <v>2113586948.1825328</v>
      </c>
      <c r="I25" s="1">
        <v>2149584151.1825333</v>
      </c>
      <c r="J25" s="1">
        <v>2185581354.1825333</v>
      </c>
      <c r="K25" s="1">
        <v>2221578557.1825333</v>
      </c>
      <c r="L25" s="1">
        <v>2257575760.1825333</v>
      </c>
      <c r="P25" t="s">
        <v>148</v>
      </c>
      <c r="Q25" s="104">
        <f>+Summary!I70</f>
        <v>6326045</v>
      </c>
      <c r="R25" s="64">
        <v>9</v>
      </c>
      <c r="S25" s="27"/>
      <c r="T25" t="s">
        <v>148</v>
      </c>
      <c r="U25" s="104">
        <f>+Summary!F70</f>
        <v>0</v>
      </c>
      <c r="V25" s="64">
        <v>9</v>
      </c>
      <c r="W25" s="27"/>
      <c r="Y25" s="135" t="s">
        <v>159</v>
      </c>
    </row>
    <row r="26" spans="1:30" x14ac:dyDescent="0.2">
      <c r="B26" s="85">
        <f>+B25+0.5</f>
        <v>4.5</v>
      </c>
      <c r="C26" s="1">
        <v>1945659833.1825333</v>
      </c>
      <c r="D26" s="1">
        <v>1981657036.1825333</v>
      </c>
      <c r="E26" s="1">
        <v>2017654239.182533</v>
      </c>
      <c r="F26" s="1">
        <v>2053651442.182533</v>
      </c>
      <c r="G26" s="1">
        <v>2089648645.1825328</v>
      </c>
      <c r="H26" s="1">
        <v>2125645848.1825328</v>
      </c>
      <c r="I26" s="1">
        <v>2161643051.1825333</v>
      </c>
      <c r="J26" s="1">
        <v>2197640254.1825333</v>
      </c>
      <c r="K26" s="1">
        <v>2233637457.1825333</v>
      </c>
      <c r="L26" s="1">
        <v>2269634660.1825333</v>
      </c>
      <c r="Q26" s="112">
        <v>40</v>
      </c>
      <c r="R26" s="1">
        <f t="dataTable" ref="R26:R30" dt2D="1" dtr="0" r1="B4" r2="B5" ca="1"/>
        <v>6326045</v>
      </c>
      <c r="S26" s="1"/>
      <c r="U26" s="112">
        <v>40</v>
      </c>
      <c r="V26" s="1">
        <f t="dataTable" ref="V26:V30" dt2D="1" dtr="0" r1="B4" r2="B5" ca="1"/>
        <v>0</v>
      </c>
      <c r="W26" s="1"/>
    </row>
    <row r="27" spans="1:30" x14ac:dyDescent="0.2">
      <c r="B27" s="85">
        <f t="shared" ref="B27:B35" si="2">+B26+0.5</f>
        <v>5</v>
      </c>
      <c r="C27" s="1">
        <v>1957718733.1825333</v>
      </c>
      <c r="D27" s="1">
        <v>1993715936.1825333</v>
      </c>
      <c r="E27" s="1">
        <v>2029713139.182533</v>
      </c>
      <c r="F27" s="1">
        <v>2065710342.182533</v>
      </c>
      <c r="G27" s="1">
        <v>2101707545.1825328</v>
      </c>
      <c r="H27" s="1">
        <v>2137704748.1825328</v>
      </c>
      <c r="I27" s="1">
        <v>2173701951.1825333</v>
      </c>
      <c r="J27" s="1">
        <v>2209699154.1825333</v>
      </c>
      <c r="K27" s="1">
        <v>2245696357.1825333</v>
      </c>
      <c r="L27" s="1">
        <v>2281693560.1825333</v>
      </c>
      <c r="Q27" s="112">
        <v>60</v>
      </c>
      <c r="R27" s="1">
        <v>6326045</v>
      </c>
      <c r="S27" s="1"/>
      <c r="U27" s="112">
        <v>60</v>
      </c>
      <c r="V27" s="1">
        <v>0</v>
      </c>
      <c r="W27" s="1"/>
      <c r="Y27" t="s">
        <v>59</v>
      </c>
      <c r="Z27" s="6">
        <f>+Z8*Z21</f>
        <v>720503600</v>
      </c>
      <c r="AA27" s="6">
        <f>+AA8*AA21</f>
        <v>1080755400</v>
      </c>
      <c r="AB27" s="6">
        <f>+AB8*AB21</f>
        <v>1441007200</v>
      </c>
      <c r="AC27" s="6">
        <f>+AC8*AC21</f>
        <v>1801259000</v>
      </c>
      <c r="AD27" s="6">
        <f>+AD8*AD21</f>
        <v>2161510800</v>
      </c>
    </row>
    <row r="28" spans="1:30" x14ac:dyDescent="0.2">
      <c r="B28" s="85">
        <f t="shared" si="2"/>
        <v>5.5</v>
      </c>
      <c r="C28" s="1">
        <v>1969777633.1825333</v>
      </c>
      <c r="D28" s="1">
        <v>2005774836.1825333</v>
      </c>
      <c r="E28" s="1">
        <v>2041772039.182533</v>
      </c>
      <c r="F28" s="1">
        <v>2077769242.182533</v>
      </c>
      <c r="G28" s="1">
        <v>2113766445.1825328</v>
      </c>
      <c r="H28" s="1">
        <v>2149763648.1825328</v>
      </c>
      <c r="I28" s="1">
        <v>2185760851.1825333</v>
      </c>
      <c r="J28" s="1">
        <v>2221758054.1825333</v>
      </c>
      <c r="K28" s="1">
        <v>2257755257.1825333</v>
      </c>
      <c r="L28" s="1">
        <v>2293752460.1825333</v>
      </c>
      <c r="Q28" s="112">
        <v>80</v>
      </c>
      <c r="R28" s="1">
        <v>0</v>
      </c>
      <c r="S28" s="1"/>
      <c r="U28" s="112">
        <v>80</v>
      </c>
      <c r="V28" s="1">
        <v>6326045</v>
      </c>
      <c r="W28" s="1"/>
    </row>
    <row r="29" spans="1:30" x14ac:dyDescent="0.2">
      <c r="B29" s="85">
        <f t="shared" si="2"/>
        <v>6</v>
      </c>
      <c r="C29" s="1">
        <v>1981836533.1825333</v>
      </c>
      <c r="D29" s="1">
        <v>2017833736.1825333</v>
      </c>
      <c r="E29" s="1">
        <v>2053830939.182533</v>
      </c>
      <c r="F29" s="1">
        <v>2089828142.1825328</v>
      </c>
      <c r="G29" s="1">
        <v>2125825345.1825328</v>
      </c>
      <c r="H29" s="1">
        <v>2161822548.1825328</v>
      </c>
      <c r="I29" s="1">
        <v>2197819751.1825333</v>
      </c>
      <c r="J29" s="1">
        <v>2233816954.1825333</v>
      </c>
      <c r="K29" s="1">
        <v>2269814157.1825333</v>
      </c>
      <c r="L29" s="1">
        <v>2305811360.1825333</v>
      </c>
      <c r="Q29" s="112">
        <v>100</v>
      </c>
      <c r="R29" s="1">
        <v>0</v>
      </c>
      <c r="S29" s="1"/>
      <c r="U29" s="112">
        <v>100</v>
      </c>
      <c r="V29" s="1">
        <v>6326045</v>
      </c>
      <c r="W29" s="1"/>
      <c r="Y29" t="s">
        <v>106</v>
      </c>
      <c r="Z29" s="6">
        <f t="array" ref="Z29:AD29">TRANSPOSE(R34:R38)</f>
        <v>-207205242.59746695</v>
      </c>
      <c r="AA29" s="6">
        <v>259697017.40253305</v>
      </c>
      <c r="AB29" s="6">
        <v>1308255719.0425329</v>
      </c>
      <c r="AC29" s="6">
        <v>2054189933.1825333</v>
      </c>
      <c r="AD29" s="6">
        <v>2726169919.9925332</v>
      </c>
    </row>
    <row r="30" spans="1:30" x14ac:dyDescent="0.2">
      <c r="B30" s="85">
        <f t="shared" si="2"/>
        <v>6.5</v>
      </c>
      <c r="C30" s="1">
        <v>1993895433.1825333</v>
      </c>
      <c r="D30" s="1">
        <v>2029892636.1825333</v>
      </c>
      <c r="E30" s="1">
        <v>2065889839.182533</v>
      </c>
      <c r="F30" s="1">
        <v>2101887042.1825328</v>
      </c>
      <c r="G30" s="1">
        <v>2137884245.1825328</v>
      </c>
      <c r="H30" s="1">
        <v>2173881448.1825328</v>
      </c>
      <c r="I30" s="1">
        <v>2209878651.1825333</v>
      </c>
      <c r="J30" s="1">
        <v>2245875854.1825333</v>
      </c>
      <c r="K30" s="1">
        <v>2281873057.1825333</v>
      </c>
      <c r="L30" s="1">
        <v>2317870260.1825333</v>
      </c>
      <c r="Q30" s="112">
        <v>120</v>
      </c>
      <c r="R30" s="1">
        <v>0</v>
      </c>
      <c r="S30" s="1"/>
      <c r="U30" s="112">
        <v>120</v>
      </c>
      <c r="V30" s="1">
        <v>6326045</v>
      </c>
      <c r="W30" s="1"/>
    </row>
    <row r="31" spans="1:30" ht="13.5" thickBot="1" x14ac:dyDescent="0.25">
      <c r="B31" s="85">
        <f t="shared" si="2"/>
        <v>7</v>
      </c>
      <c r="C31" s="1">
        <v>2005954333.1825333</v>
      </c>
      <c r="D31" s="1">
        <v>2041951536.1825333</v>
      </c>
      <c r="E31" s="1">
        <v>2077948739.182533</v>
      </c>
      <c r="F31" s="1">
        <v>2113945942.1825328</v>
      </c>
      <c r="G31" s="1">
        <v>2149943145.1825328</v>
      </c>
      <c r="H31" s="1">
        <v>2185940348.1825328</v>
      </c>
      <c r="I31" s="1">
        <v>2221937551.1825333</v>
      </c>
      <c r="J31" s="1">
        <v>2257934754.1825333</v>
      </c>
      <c r="K31" s="1">
        <v>2293931957.1825333</v>
      </c>
      <c r="L31" s="1">
        <v>2329929160.1825333</v>
      </c>
      <c r="Z31" s="61">
        <f>+Z27-(IF(Z29&gt;0,Z29,0))</f>
        <v>720503600</v>
      </c>
      <c r="AA31" s="61">
        <f>+AA27-(IF(AA29&gt;0,AA29,0))</f>
        <v>821058382.59746695</v>
      </c>
      <c r="AB31" s="61">
        <f>+AB27-(IF(AB29&gt;0,AB29,0))</f>
        <v>132751480.95746708</v>
      </c>
      <c r="AC31" s="61">
        <f>+AC27-(IF(AC29&gt;0,AC29,0))</f>
        <v>-252930933.18253326</v>
      </c>
      <c r="AD31" s="61">
        <f>+AD27-(IF(AD29&gt;0,AD29,0))</f>
        <v>-564659119.99253321</v>
      </c>
    </row>
    <row r="32" spans="1:30" ht="13.5" thickTop="1" x14ac:dyDescent="0.2">
      <c r="B32" s="85">
        <f t="shared" si="2"/>
        <v>7.5</v>
      </c>
      <c r="C32" s="1">
        <v>2018013233.1825333</v>
      </c>
      <c r="D32" s="1">
        <v>2054010436.1825333</v>
      </c>
      <c r="E32" s="1">
        <v>2090007639.1825328</v>
      </c>
      <c r="F32" s="1">
        <v>2126004842.1825328</v>
      </c>
      <c r="G32" s="1">
        <v>2162002045.1825328</v>
      </c>
      <c r="H32" s="1">
        <v>2197999248.1825328</v>
      </c>
      <c r="I32" s="1">
        <v>2233996451.1825333</v>
      </c>
      <c r="J32" s="1">
        <v>2269993654.1825333</v>
      </c>
      <c r="K32" s="1">
        <v>2305990857.1825333</v>
      </c>
      <c r="L32" s="1">
        <v>2341988060.1825333</v>
      </c>
    </row>
    <row r="33" spans="2:30" ht="13.5" thickBot="1" x14ac:dyDescent="0.25">
      <c r="B33" s="85">
        <f t="shared" si="2"/>
        <v>8</v>
      </c>
      <c r="C33" s="1">
        <v>2030072133.1825333</v>
      </c>
      <c r="D33" s="1">
        <v>2066069336.1825333</v>
      </c>
      <c r="E33" s="1">
        <v>2102066539.1825328</v>
      </c>
      <c r="F33" s="1">
        <v>2138063742.1825328</v>
      </c>
      <c r="G33" s="1">
        <v>2174060945.1825328</v>
      </c>
      <c r="H33" s="1">
        <v>2210058148.1825328</v>
      </c>
      <c r="I33" s="1">
        <v>2246055351.1825333</v>
      </c>
      <c r="J33" s="1">
        <v>2282052554.1825333</v>
      </c>
      <c r="K33" s="1">
        <v>2318049757.1825333</v>
      </c>
      <c r="L33" s="1">
        <v>2354046960.1825333</v>
      </c>
      <c r="P33" t="s">
        <v>156</v>
      </c>
      <c r="Q33" s="133">
        <f>+Summary!Q54</f>
        <v>-229969345.50746691</v>
      </c>
      <c r="R33" s="29">
        <v>9</v>
      </c>
      <c r="Y33" t="s">
        <v>158</v>
      </c>
      <c r="Z33" s="134">
        <f>+Z31/Z8</f>
        <v>18012590</v>
      </c>
      <c r="AA33" s="134">
        <f>+AA31/AA8</f>
        <v>13684306.376624448</v>
      </c>
      <c r="AB33" s="134">
        <f>+AB31/AB8</f>
        <v>1659393.5119683384</v>
      </c>
      <c r="AC33" s="134">
        <f>+AC31/AC8</f>
        <v>-2529309.3318253327</v>
      </c>
      <c r="AD33" s="134">
        <f>+AD31/AD8</f>
        <v>-4705492.6666044435</v>
      </c>
    </row>
    <row r="34" spans="2:30" ht="13.5" thickTop="1" x14ac:dyDescent="0.2">
      <c r="B34" s="85">
        <f t="shared" si="2"/>
        <v>8.5</v>
      </c>
      <c r="C34" s="1">
        <v>2042131033.1825333</v>
      </c>
      <c r="D34" s="1">
        <v>2078128236.1825333</v>
      </c>
      <c r="E34" s="1">
        <v>2114125439.1825328</v>
      </c>
      <c r="F34" s="1">
        <v>2150122642.1825328</v>
      </c>
      <c r="G34" s="1">
        <v>2186119845.1825328</v>
      </c>
      <c r="H34" s="1">
        <v>2222117048.1825328</v>
      </c>
      <c r="I34" s="1">
        <v>2258114251.1825333</v>
      </c>
      <c r="J34" s="1">
        <v>2294111454.1825333</v>
      </c>
      <c r="K34" s="1">
        <v>2330108657.1825333</v>
      </c>
      <c r="L34" s="1">
        <v>2366105860.1825333</v>
      </c>
      <c r="P34" t="s">
        <v>157</v>
      </c>
      <c r="Q34" s="112">
        <v>40</v>
      </c>
      <c r="R34" s="6">
        <f t="dataTable" ref="R34:R38" dt2D="1" dtr="0" r1="B4" r2="B5" ca="1"/>
        <v>-207205242.59746695</v>
      </c>
    </row>
    <row r="35" spans="2:30" x14ac:dyDescent="0.2">
      <c r="B35" s="85">
        <f t="shared" si="2"/>
        <v>9</v>
      </c>
      <c r="C35" s="1">
        <v>2054189933.1825333</v>
      </c>
      <c r="D35" s="1">
        <v>2090187136.1825333</v>
      </c>
      <c r="E35" s="1">
        <v>2126184339.1825328</v>
      </c>
      <c r="F35" s="1">
        <v>2162181542.1825328</v>
      </c>
      <c r="G35" s="1">
        <v>2198178745.1825328</v>
      </c>
      <c r="H35" s="1">
        <v>2234175948.1825328</v>
      </c>
      <c r="I35" s="1">
        <v>2270173151.1825333</v>
      </c>
      <c r="J35" s="1">
        <v>2306170354.1825333</v>
      </c>
      <c r="K35" s="1">
        <v>2342167557.1825333</v>
      </c>
      <c r="L35" s="1">
        <v>2378164760.1825333</v>
      </c>
      <c r="Q35" s="112">
        <v>60</v>
      </c>
      <c r="R35" s="6">
        <v>259697017.40253305</v>
      </c>
    </row>
    <row r="36" spans="2:30" x14ac:dyDescent="0.2">
      <c r="Q36" s="112">
        <v>80</v>
      </c>
      <c r="R36" s="6">
        <v>1308255719.0425329</v>
      </c>
    </row>
    <row r="37" spans="2:30" x14ac:dyDescent="0.2">
      <c r="B37" s="78">
        <f>+$B$7</f>
        <v>-229969345.50746691</v>
      </c>
      <c r="C37" s="88">
        <f>+L24+1</f>
        <v>110</v>
      </c>
      <c r="D37" s="62">
        <f>+C37+1</f>
        <v>111</v>
      </c>
      <c r="E37" s="62">
        <f>+D37+1</f>
        <v>112</v>
      </c>
      <c r="F37" s="62">
        <f t="shared" ref="F37:L37" si="3">+E37+1</f>
        <v>113</v>
      </c>
      <c r="G37" s="62">
        <f t="shared" si="3"/>
        <v>114</v>
      </c>
      <c r="H37" s="62">
        <f t="shared" si="3"/>
        <v>115</v>
      </c>
      <c r="I37" s="62">
        <f t="shared" si="3"/>
        <v>116</v>
      </c>
      <c r="J37" s="62">
        <f t="shared" si="3"/>
        <v>117</v>
      </c>
      <c r="K37" s="62">
        <f t="shared" si="3"/>
        <v>118</v>
      </c>
      <c r="L37" s="62">
        <f t="shared" si="3"/>
        <v>119</v>
      </c>
      <c r="Q37" s="112">
        <v>100</v>
      </c>
      <c r="R37" s="6">
        <v>2054189933.1825333</v>
      </c>
    </row>
    <row r="38" spans="2:30" x14ac:dyDescent="0.2">
      <c r="B38" s="89">
        <f>+B25</f>
        <v>4</v>
      </c>
      <c r="C38" s="1">
        <f t="dataTable" ref="C38:L48" dt2D="1" dtr="0" r1="B5" r2="B4" ca="1"/>
        <v>2293572963.1825333</v>
      </c>
      <c r="D38" s="1">
        <v>2329570166.1825333</v>
      </c>
      <c r="E38" s="1">
        <v>2365567369.1825333</v>
      </c>
      <c r="F38" s="1">
        <v>2397882813.9925332</v>
      </c>
      <c r="G38" s="1">
        <v>2427553971.9925332</v>
      </c>
      <c r="H38" s="1">
        <v>2457225129.9925332</v>
      </c>
      <c r="I38" s="1">
        <v>2486896287.9925332</v>
      </c>
      <c r="J38" s="1">
        <v>2516567445.9925332</v>
      </c>
      <c r="K38" s="1">
        <v>2546238603.9925332</v>
      </c>
      <c r="L38" s="1">
        <v>2575909761.9925332</v>
      </c>
      <c r="Q38" s="112">
        <v>120</v>
      </c>
      <c r="R38" s="6">
        <v>2726169919.9925332</v>
      </c>
    </row>
    <row r="39" spans="2:30" x14ac:dyDescent="0.2">
      <c r="B39" s="85">
        <f>+B38+0.5</f>
        <v>4.5</v>
      </c>
      <c r="C39" s="1">
        <v>2305631863.1825333</v>
      </c>
      <c r="D39" s="1">
        <v>2341629066.1825333</v>
      </c>
      <c r="E39" s="1">
        <v>2377626269.1825333</v>
      </c>
      <c r="F39" s="1">
        <v>2409941713.9925332</v>
      </c>
      <c r="G39" s="1">
        <v>2439612871.9925332</v>
      </c>
      <c r="H39" s="1">
        <v>2469284029.9925332</v>
      </c>
      <c r="I39" s="1">
        <v>2498955187.9925332</v>
      </c>
      <c r="J39" s="1">
        <v>2528626345.9925332</v>
      </c>
      <c r="K39" s="1">
        <v>2558297503.9925332</v>
      </c>
      <c r="L39" s="1">
        <v>2587968661.9925332</v>
      </c>
    </row>
    <row r="40" spans="2:30" x14ac:dyDescent="0.2">
      <c r="B40" s="85">
        <f t="shared" ref="B40:B48" si="4">+B39+0.5</f>
        <v>5</v>
      </c>
      <c r="C40" s="1">
        <v>2317690763.1825333</v>
      </c>
      <c r="D40" s="1">
        <v>2353687966.1825333</v>
      </c>
      <c r="E40" s="1">
        <v>2389685169.1825333</v>
      </c>
      <c r="F40" s="1">
        <v>2422000613.9925332</v>
      </c>
      <c r="G40" s="1">
        <v>2451671771.9925332</v>
      </c>
      <c r="H40" s="1">
        <v>2481342929.9925332</v>
      </c>
      <c r="I40" s="1">
        <v>2511014087.9925332</v>
      </c>
      <c r="J40" s="1">
        <v>2540685245.9925332</v>
      </c>
      <c r="K40" s="1">
        <v>2570356403.9925332</v>
      </c>
      <c r="L40" s="1">
        <v>2600027561.9925332</v>
      </c>
    </row>
    <row r="41" spans="2:30" x14ac:dyDescent="0.2">
      <c r="B41" s="85">
        <f t="shared" si="4"/>
        <v>5.5</v>
      </c>
      <c r="C41" s="1">
        <v>2329749663.1825333</v>
      </c>
      <c r="D41" s="1">
        <v>2365746866.1825333</v>
      </c>
      <c r="E41" s="1">
        <v>2401744069.1825333</v>
      </c>
      <c r="F41" s="1">
        <v>2434059513.9925332</v>
      </c>
      <c r="G41" s="1">
        <v>2463730671.9925332</v>
      </c>
      <c r="H41" s="1">
        <v>2493401829.9925332</v>
      </c>
      <c r="I41" s="1">
        <v>2523072987.9925332</v>
      </c>
      <c r="J41" s="1">
        <v>2552744145.9925332</v>
      </c>
      <c r="K41" s="1">
        <v>2582415303.9925332</v>
      </c>
      <c r="L41" s="1">
        <v>2612086461.9925332</v>
      </c>
    </row>
    <row r="42" spans="2:30" x14ac:dyDescent="0.2">
      <c r="B42" s="85">
        <f t="shared" si="4"/>
        <v>6</v>
      </c>
      <c r="C42" s="1">
        <v>2341808563.1825333</v>
      </c>
      <c r="D42" s="1">
        <v>2377805766.1825333</v>
      </c>
      <c r="E42" s="1">
        <v>2413802969.1825333</v>
      </c>
      <c r="F42" s="1">
        <v>2446118413.9925332</v>
      </c>
      <c r="G42" s="1">
        <v>2475789571.9925332</v>
      </c>
      <c r="H42" s="1">
        <v>2505460729.9925332</v>
      </c>
      <c r="I42" s="1">
        <v>2535131887.9925332</v>
      </c>
      <c r="J42" s="1">
        <v>2564803045.9925332</v>
      </c>
      <c r="K42" s="1">
        <v>2594474203.9925332</v>
      </c>
      <c r="L42" s="1">
        <v>2624145361.9925332</v>
      </c>
    </row>
    <row r="43" spans="2:30" x14ac:dyDescent="0.2">
      <c r="B43" s="85">
        <f t="shared" si="4"/>
        <v>6.5</v>
      </c>
      <c r="C43" s="1">
        <v>2353867463.1825333</v>
      </c>
      <c r="D43" s="1">
        <v>2389864666.1825333</v>
      </c>
      <c r="E43" s="1">
        <v>2425861869.1825333</v>
      </c>
      <c r="F43" s="1">
        <v>2458177313.9925332</v>
      </c>
      <c r="G43" s="1">
        <v>2487848471.9925332</v>
      </c>
      <c r="H43" s="1">
        <v>2517519629.9925332</v>
      </c>
      <c r="I43" s="1">
        <v>2547190787.9925332</v>
      </c>
      <c r="J43" s="1">
        <v>2576861945.9925332</v>
      </c>
      <c r="K43" s="1">
        <v>2606533103.9925332</v>
      </c>
      <c r="L43" s="1">
        <v>2636204261.9925332</v>
      </c>
    </row>
    <row r="44" spans="2:30" x14ac:dyDescent="0.2">
      <c r="B44" s="85">
        <f t="shared" si="4"/>
        <v>7</v>
      </c>
      <c r="C44" s="1">
        <v>2365926363.1825333</v>
      </c>
      <c r="D44" s="1">
        <v>2401923566.1825333</v>
      </c>
      <c r="E44" s="1">
        <v>2437920769.1825333</v>
      </c>
      <c r="F44" s="1">
        <v>2470236213.9925332</v>
      </c>
      <c r="G44" s="1">
        <v>2499907371.9925332</v>
      </c>
      <c r="H44" s="1">
        <v>2529578529.9925332</v>
      </c>
      <c r="I44" s="1">
        <v>2559249687.9925332</v>
      </c>
      <c r="J44" s="1">
        <v>2588920845.9925332</v>
      </c>
      <c r="K44" s="1">
        <v>2618592003.9925332</v>
      </c>
      <c r="L44" s="1">
        <v>2648263161.9925332</v>
      </c>
    </row>
    <row r="45" spans="2:30" x14ac:dyDescent="0.2">
      <c r="B45" s="85">
        <f t="shared" si="4"/>
        <v>7.5</v>
      </c>
      <c r="C45" s="1">
        <v>2377985263.1825333</v>
      </c>
      <c r="D45" s="1">
        <v>2413982466.1825333</v>
      </c>
      <c r="E45" s="1">
        <v>2449979669.1825333</v>
      </c>
      <c r="F45" s="1">
        <v>2482295113.9925332</v>
      </c>
      <c r="G45" s="1">
        <v>2511966271.9925332</v>
      </c>
      <c r="H45" s="1">
        <v>2541637429.9925332</v>
      </c>
      <c r="I45" s="1">
        <v>2571308587.9925332</v>
      </c>
      <c r="J45" s="1">
        <v>2600979745.9925332</v>
      </c>
      <c r="K45" s="1">
        <v>2630650903.9925332</v>
      </c>
      <c r="L45" s="1">
        <v>2660322061.9925332</v>
      </c>
    </row>
    <row r="46" spans="2:30" x14ac:dyDescent="0.2">
      <c r="B46" s="85">
        <f t="shared" si="4"/>
        <v>8</v>
      </c>
      <c r="C46" s="1">
        <v>2390044163.1825333</v>
      </c>
      <c r="D46" s="1">
        <v>2426041366.1825333</v>
      </c>
      <c r="E46" s="1">
        <v>2462038569.1825333</v>
      </c>
      <c r="F46" s="1">
        <v>2494354013.9925332</v>
      </c>
      <c r="G46" s="1">
        <v>2524025171.9925332</v>
      </c>
      <c r="H46" s="1">
        <v>2553696329.9925332</v>
      </c>
      <c r="I46" s="1">
        <v>2583367487.9925332</v>
      </c>
      <c r="J46" s="1">
        <v>2613038645.9925332</v>
      </c>
      <c r="K46" s="1">
        <v>2642709803.9925332</v>
      </c>
      <c r="L46" s="1">
        <v>2672380961.9925332</v>
      </c>
    </row>
    <row r="47" spans="2:30" x14ac:dyDescent="0.2">
      <c r="B47" s="85">
        <f t="shared" si="4"/>
        <v>8.5</v>
      </c>
      <c r="C47" s="1">
        <v>2402103063.1825333</v>
      </c>
      <c r="D47" s="1">
        <v>2438100266.1825333</v>
      </c>
      <c r="E47" s="1">
        <v>2474097469.1825333</v>
      </c>
      <c r="F47" s="1">
        <v>2506412913.9925332</v>
      </c>
      <c r="G47" s="1">
        <v>2536084071.9925332</v>
      </c>
      <c r="H47" s="1">
        <v>2565755229.9925332</v>
      </c>
      <c r="I47" s="1">
        <v>2595426387.9925332</v>
      </c>
      <c r="J47" s="1">
        <v>2625097545.9925332</v>
      </c>
      <c r="K47" s="1">
        <v>2654768703.9925332</v>
      </c>
      <c r="L47" s="1">
        <v>2684439861.9925332</v>
      </c>
    </row>
    <row r="48" spans="2:30" x14ac:dyDescent="0.2">
      <c r="B48" s="85">
        <f t="shared" si="4"/>
        <v>9</v>
      </c>
      <c r="C48" s="1">
        <v>2414161963.1825333</v>
      </c>
      <c r="D48" s="1">
        <v>2450159166.1825333</v>
      </c>
      <c r="E48" s="1">
        <v>2486156369.1825333</v>
      </c>
      <c r="F48" s="1">
        <v>2518471813.9925332</v>
      </c>
      <c r="G48" s="1">
        <v>2548142971.9925332</v>
      </c>
      <c r="H48" s="1">
        <v>2577814129.9925332</v>
      </c>
      <c r="I48" s="1">
        <v>2607485287.9925332</v>
      </c>
      <c r="J48" s="1">
        <v>2637156445.9925332</v>
      </c>
      <c r="K48" s="1">
        <v>2666827603.9925332</v>
      </c>
      <c r="L48" s="1">
        <v>2696498761.9925332</v>
      </c>
    </row>
    <row r="50" spans="2:12" x14ac:dyDescent="0.2">
      <c r="B50" s="78">
        <f>+$B$7</f>
        <v>-229969345.50746691</v>
      </c>
      <c r="C50" s="88">
        <f>+L37+1</f>
        <v>120</v>
      </c>
      <c r="D50" s="62">
        <f>+C50+1</f>
        <v>121</v>
      </c>
      <c r="E50" s="62">
        <f>+D50+1</f>
        <v>122</v>
      </c>
      <c r="F50" s="62">
        <f t="shared" ref="F50:L50" si="5">+E50+1</f>
        <v>123</v>
      </c>
      <c r="G50" s="62">
        <f t="shared" si="5"/>
        <v>124</v>
      </c>
      <c r="H50" s="62">
        <f t="shared" si="5"/>
        <v>125</v>
      </c>
      <c r="I50" s="62">
        <f t="shared" si="5"/>
        <v>126</v>
      </c>
      <c r="J50" s="62">
        <f t="shared" si="5"/>
        <v>127</v>
      </c>
      <c r="K50" s="62">
        <f t="shared" si="5"/>
        <v>128</v>
      </c>
      <c r="L50" s="62">
        <f t="shared" si="5"/>
        <v>129</v>
      </c>
    </row>
    <row r="51" spans="2:12" x14ac:dyDescent="0.2">
      <c r="B51" s="89">
        <f>+B38</f>
        <v>4</v>
      </c>
      <c r="C51" s="1">
        <f t="dataTable" ref="C51:L61" dt2D="1" dtr="0" r1="B5" r2="B4" ca="1"/>
        <v>2605580919.9925332</v>
      </c>
      <c r="D51" s="1">
        <v>2635252077.9925332</v>
      </c>
      <c r="E51" s="1">
        <v>2664923235.9925332</v>
      </c>
      <c r="F51" s="1">
        <v>2694594393.9925332</v>
      </c>
      <c r="G51" s="1">
        <v>2724265551.9925332</v>
      </c>
      <c r="H51" s="1">
        <v>2753936709.9925332</v>
      </c>
      <c r="I51" s="1">
        <v>2783607867.9925332</v>
      </c>
      <c r="J51" s="1">
        <v>2813279025.9925332</v>
      </c>
      <c r="K51" s="1">
        <v>2842950183.9925332</v>
      </c>
      <c r="L51" s="1">
        <v>2872621341.9925332</v>
      </c>
    </row>
    <row r="52" spans="2:12" x14ac:dyDescent="0.2">
      <c r="B52" s="85">
        <f>+B51+0.5</f>
        <v>4.5</v>
      </c>
      <c r="C52" s="1">
        <v>2617639819.9925332</v>
      </c>
      <c r="D52" s="1">
        <v>2647310977.9925332</v>
      </c>
      <c r="E52" s="1">
        <v>2676982135.9925332</v>
      </c>
      <c r="F52" s="1">
        <v>2706653293.9925332</v>
      </c>
      <c r="G52" s="1">
        <v>2736324451.9925332</v>
      </c>
      <c r="H52" s="1">
        <v>2765995609.9925332</v>
      </c>
      <c r="I52" s="1">
        <v>2795666767.9925332</v>
      </c>
      <c r="J52" s="1">
        <v>2825337925.9925332</v>
      </c>
      <c r="K52" s="1">
        <v>2855009083.9925332</v>
      </c>
      <c r="L52" s="1">
        <v>2884680241.9925332</v>
      </c>
    </row>
    <row r="53" spans="2:12" x14ac:dyDescent="0.2">
      <c r="B53" s="85">
        <f t="shared" ref="B53:B61" si="6">+B52+0.5</f>
        <v>5</v>
      </c>
      <c r="C53" s="1">
        <v>2629698719.9925332</v>
      </c>
      <c r="D53" s="1">
        <v>2659369877.9925332</v>
      </c>
      <c r="E53" s="1">
        <v>2689041035.9925332</v>
      </c>
      <c r="F53" s="1">
        <v>2718712193.9925332</v>
      </c>
      <c r="G53" s="1">
        <v>2748383351.9925332</v>
      </c>
      <c r="H53" s="1">
        <v>2778054509.9925332</v>
      </c>
      <c r="I53" s="1">
        <v>2807725667.9925332</v>
      </c>
      <c r="J53" s="1">
        <v>2837396825.9925332</v>
      </c>
      <c r="K53" s="1">
        <v>2867067983.9925332</v>
      </c>
      <c r="L53" s="1">
        <v>2896739141.9925332</v>
      </c>
    </row>
    <row r="54" spans="2:12" x14ac:dyDescent="0.2">
      <c r="B54" s="85">
        <f t="shared" si="6"/>
        <v>5.5</v>
      </c>
      <c r="C54" s="1">
        <v>2641757619.9925332</v>
      </c>
      <c r="D54" s="1">
        <v>2671428777.9925332</v>
      </c>
      <c r="E54" s="1">
        <v>2701099935.9925332</v>
      </c>
      <c r="F54" s="1">
        <v>2730771093.9925332</v>
      </c>
      <c r="G54" s="1">
        <v>2760442251.9925332</v>
      </c>
      <c r="H54" s="1">
        <v>2790113409.9925332</v>
      </c>
      <c r="I54" s="1">
        <v>2819784567.9925332</v>
      </c>
      <c r="J54" s="1">
        <v>2849455725.9925332</v>
      </c>
      <c r="K54" s="1">
        <v>2879126883.9925332</v>
      </c>
      <c r="L54" s="1">
        <v>2908798041.9925332</v>
      </c>
    </row>
    <row r="55" spans="2:12" x14ac:dyDescent="0.2">
      <c r="B55" s="85">
        <f t="shared" si="6"/>
        <v>6</v>
      </c>
      <c r="C55" s="1">
        <v>2653816519.9925332</v>
      </c>
      <c r="D55" s="1">
        <v>2683487677.9925332</v>
      </c>
      <c r="E55" s="1">
        <v>2713158835.9925332</v>
      </c>
      <c r="F55" s="1">
        <v>2742829993.9925332</v>
      </c>
      <c r="G55" s="1">
        <v>2772501151.9925332</v>
      </c>
      <c r="H55" s="1">
        <v>2802172309.9925332</v>
      </c>
      <c r="I55" s="1">
        <v>2831843467.9925332</v>
      </c>
      <c r="J55" s="1">
        <v>2861514625.9925332</v>
      </c>
      <c r="K55" s="1">
        <v>2891185783.9925332</v>
      </c>
      <c r="L55" s="1">
        <v>2920856941.9925332</v>
      </c>
    </row>
    <row r="56" spans="2:12" x14ac:dyDescent="0.2">
      <c r="B56" s="85">
        <f t="shared" si="6"/>
        <v>6.5</v>
      </c>
      <c r="C56" s="1">
        <v>2665875419.9925332</v>
      </c>
      <c r="D56" s="1">
        <v>2695546577.9925332</v>
      </c>
      <c r="E56" s="1">
        <v>2725217735.9925332</v>
      </c>
      <c r="F56" s="1">
        <v>2754888893.9925332</v>
      </c>
      <c r="G56" s="1">
        <v>2784560051.9925332</v>
      </c>
      <c r="H56" s="1">
        <v>2814231209.9925332</v>
      </c>
      <c r="I56" s="1">
        <v>2843902367.9925332</v>
      </c>
      <c r="J56" s="1">
        <v>2873573525.9925332</v>
      </c>
      <c r="K56" s="1">
        <v>2903244683.9925332</v>
      </c>
      <c r="L56" s="1">
        <v>2932915841.9925332</v>
      </c>
    </row>
    <row r="57" spans="2:12" x14ac:dyDescent="0.2">
      <c r="B57" s="85">
        <f t="shared" si="6"/>
        <v>7</v>
      </c>
      <c r="C57" s="1">
        <v>2677934319.9925332</v>
      </c>
      <c r="D57" s="1">
        <v>2707605477.9925332</v>
      </c>
      <c r="E57" s="1">
        <v>2737276635.9925332</v>
      </c>
      <c r="F57" s="1">
        <v>2766947793.9925332</v>
      </c>
      <c r="G57" s="1">
        <v>2796618951.9925332</v>
      </c>
      <c r="H57" s="1">
        <v>2826290109.9925332</v>
      </c>
      <c r="I57" s="1">
        <v>2855961267.9925332</v>
      </c>
      <c r="J57" s="1">
        <v>2885632425.9925332</v>
      </c>
      <c r="K57" s="1">
        <v>2915303583.9925332</v>
      </c>
      <c r="L57" s="1">
        <v>2944974741.9925332</v>
      </c>
    </row>
    <row r="58" spans="2:12" x14ac:dyDescent="0.2">
      <c r="B58" s="85">
        <f t="shared" si="6"/>
        <v>7.5</v>
      </c>
      <c r="C58" s="1">
        <v>2689993219.9925332</v>
      </c>
      <c r="D58" s="1">
        <v>2719664377.9925332</v>
      </c>
      <c r="E58" s="1">
        <v>2749335535.9925332</v>
      </c>
      <c r="F58" s="1">
        <v>2779006693.9925332</v>
      </c>
      <c r="G58" s="1">
        <v>2808677851.9925332</v>
      </c>
      <c r="H58" s="1">
        <v>2838349009.9925332</v>
      </c>
      <c r="I58" s="1">
        <v>2868020167.9925332</v>
      </c>
      <c r="J58" s="1">
        <v>2897691325.9925332</v>
      </c>
      <c r="K58" s="1">
        <v>2927362483.9925332</v>
      </c>
      <c r="L58" s="1">
        <v>2957033641.9925332</v>
      </c>
    </row>
    <row r="59" spans="2:12" x14ac:dyDescent="0.2">
      <c r="B59" s="85">
        <f t="shared" si="6"/>
        <v>8</v>
      </c>
      <c r="C59" s="1">
        <v>2702052119.9925332</v>
      </c>
      <c r="D59" s="1">
        <v>2731723277.9925332</v>
      </c>
      <c r="E59" s="1">
        <v>2761394435.9925332</v>
      </c>
      <c r="F59" s="1">
        <v>2791065593.9925332</v>
      </c>
      <c r="G59" s="1">
        <v>2820736751.9925332</v>
      </c>
      <c r="H59" s="1">
        <v>2850407909.9925332</v>
      </c>
      <c r="I59" s="1">
        <v>2880079067.9925332</v>
      </c>
      <c r="J59" s="1">
        <v>2909750225.9925332</v>
      </c>
      <c r="K59" s="1">
        <v>2939421383.9925332</v>
      </c>
      <c r="L59" s="1">
        <v>2969092541.9925332</v>
      </c>
    </row>
    <row r="60" spans="2:12" x14ac:dyDescent="0.2">
      <c r="B60" s="85">
        <f t="shared" si="6"/>
        <v>8.5</v>
      </c>
      <c r="C60" s="1">
        <v>2714111019.9925332</v>
      </c>
      <c r="D60" s="1">
        <v>2743782177.9925332</v>
      </c>
      <c r="E60" s="1">
        <v>2773453335.9925332</v>
      </c>
      <c r="F60" s="1">
        <v>2803124493.9925332</v>
      </c>
      <c r="G60" s="1">
        <v>2832795651.9925332</v>
      </c>
      <c r="H60" s="1">
        <v>2862466809.9925332</v>
      </c>
      <c r="I60" s="1">
        <v>2892137967.9925332</v>
      </c>
      <c r="J60" s="1">
        <v>2921809125.9925332</v>
      </c>
      <c r="K60" s="1">
        <v>2951480283.9925332</v>
      </c>
      <c r="L60" s="1">
        <v>2981151441.9925332</v>
      </c>
    </row>
    <row r="61" spans="2:12" x14ac:dyDescent="0.2">
      <c r="B61" s="85">
        <f t="shared" si="6"/>
        <v>9</v>
      </c>
      <c r="C61" s="1">
        <v>2726169919.9925332</v>
      </c>
      <c r="D61" s="1">
        <v>2755841077.9925332</v>
      </c>
      <c r="E61" s="1">
        <v>2785512235.9925332</v>
      </c>
      <c r="F61" s="1">
        <v>2815183393.9925332</v>
      </c>
      <c r="G61" s="1">
        <v>2844854551.9925332</v>
      </c>
      <c r="H61" s="1">
        <v>2874525709.9925332</v>
      </c>
      <c r="I61" s="1">
        <v>2904196867.9925332</v>
      </c>
      <c r="J61" s="1">
        <v>2933868025.9925332</v>
      </c>
      <c r="K61" s="1">
        <v>2963539183.9925332</v>
      </c>
      <c r="L61" s="1">
        <v>2993210341.9925332</v>
      </c>
    </row>
    <row r="63" spans="2:12" x14ac:dyDescent="0.2">
      <c r="B63" s="78">
        <f>+$B$7</f>
        <v>-229969345.50746691</v>
      </c>
      <c r="C63" s="88">
        <f>+L50+1</f>
        <v>130</v>
      </c>
      <c r="D63" s="62">
        <f>+C63+1</f>
        <v>131</v>
      </c>
      <c r="E63" s="62">
        <f>+D63+1</f>
        <v>132</v>
      </c>
      <c r="F63" s="62">
        <f t="shared" ref="F63:L63" si="7">+E63+1</f>
        <v>133</v>
      </c>
      <c r="G63" s="62">
        <f t="shared" si="7"/>
        <v>134</v>
      </c>
      <c r="H63" s="62">
        <f t="shared" si="7"/>
        <v>135</v>
      </c>
      <c r="I63" s="62">
        <f t="shared" si="7"/>
        <v>136</v>
      </c>
      <c r="J63" s="62">
        <f t="shared" si="7"/>
        <v>137</v>
      </c>
      <c r="K63" s="62">
        <f t="shared" si="7"/>
        <v>138</v>
      </c>
      <c r="L63" s="62">
        <f t="shared" si="7"/>
        <v>139</v>
      </c>
    </row>
    <row r="64" spans="2:12" x14ac:dyDescent="0.2">
      <c r="B64" s="89">
        <f>+B51</f>
        <v>4</v>
      </c>
      <c r="C64" s="1">
        <f t="dataTable" ref="C64:L74" dt2D="1" dtr="0" r1="B5" r2="B4" ca="1"/>
        <v>2902292499.9925332</v>
      </c>
      <c r="D64" s="1">
        <v>2931963657.9925332</v>
      </c>
      <c r="E64" s="1">
        <v>2961634815.9925332</v>
      </c>
      <c r="F64" s="1">
        <v>2991305973.9925332</v>
      </c>
      <c r="G64" s="1">
        <v>3020977131.9925332</v>
      </c>
      <c r="H64" s="1">
        <v>3050648289.9925332</v>
      </c>
      <c r="I64" s="1">
        <v>3080319447.9925332</v>
      </c>
      <c r="J64" s="1">
        <v>3109990605.9925332</v>
      </c>
      <c r="K64" s="1">
        <v>3139661763.9925332</v>
      </c>
      <c r="L64" s="1">
        <v>3169332921.9925332</v>
      </c>
    </row>
    <row r="65" spans="2:12" x14ac:dyDescent="0.2">
      <c r="B65" s="85">
        <f>+B64+0.5</f>
        <v>4.5</v>
      </c>
      <c r="C65" s="1">
        <v>2914351399.9925332</v>
      </c>
      <c r="D65" s="1">
        <v>2944022557.9925332</v>
      </c>
      <c r="E65" s="1">
        <v>2973693715.9925332</v>
      </c>
      <c r="F65" s="1">
        <v>3003364873.9925332</v>
      </c>
      <c r="G65" s="1">
        <v>3033036031.9925332</v>
      </c>
      <c r="H65" s="1">
        <v>3062707189.9925332</v>
      </c>
      <c r="I65" s="1">
        <v>3092378347.9925332</v>
      </c>
      <c r="J65" s="1">
        <v>3122049505.9925332</v>
      </c>
      <c r="K65" s="1">
        <v>3151720663.9925332</v>
      </c>
      <c r="L65" s="1">
        <v>3181391821.9925332</v>
      </c>
    </row>
    <row r="66" spans="2:12" x14ac:dyDescent="0.2">
      <c r="B66" s="85">
        <f t="shared" ref="B66:B74" si="8">+B65+0.5</f>
        <v>5</v>
      </c>
      <c r="C66" s="1">
        <v>2926410299.9925332</v>
      </c>
      <c r="D66" s="1">
        <v>2956081457.9925332</v>
      </c>
      <c r="E66" s="1">
        <v>2985752615.9925332</v>
      </c>
      <c r="F66" s="1">
        <v>3015423773.9925332</v>
      </c>
      <c r="G66" s="1">
        <v>3045094931.9925332</v>
      </c>
      <c r="H66" s="1">
        <v>3074766089.9925332</v>
      </c>
      <c r="I66" s="1">
        <v>3104437247.9925332</v>
      </c>
      <c r="J66" s="1">
        <v>3134108405.9925332</v>
      </c>
      <c r="K66" s="1">
        <v>3163779563.9925332</v>
      </c>
      <c r="L66" s="1">
        <v>3193450721.9925332</v>
      </c>
    </row>
    <row r="67" spans="2:12" x14ac:dyDescent="0.2">
      <c r="B67" s="85">
        <f t="shared" si="8"/>
        <v>5.5</v>
      </c>
      <c r="C67" s="1">
        <v>2938469199.9925332</v>
      </c>
      <c r="D67" s="1">
        <v>2968140357.9925332</v>
      </c>
      <c r="E67" s="1">
        <v>2997811515.9925332</v>
      </c>
      <c r="F67" s="1">
        <v>3027482673.9925332</v>
      </c>
      <c r="G67" s="1">
        <v>3057153831.9925332</v>
      </c>
      <c r="H67" s="1">
        <v>3086824989.9925332</v>
      </c>
      <c r="I67" s="1">
        <v>3116496147.9925332</v>
      </c>
      <c r="J67" s="1">
        <v>3146167305.9925332</v>
      </c>
      <c r="K67" s="1">
        <v>3175838463.9925332</v>
      </c>
      <c r="L67" s="1">
        <v>3205509621.9925332</v>
      </c>
    </row>
    <row r="68" spans="2:12" x14ac:dyDescent="0.2">
      <c r="B68" s="85">
        <f t="shared" si="8"/>
        <v>6</v>
      </c>
      <c r="C68" s="1">
        <v>2950528099.9925332</v>
      </c>
      <c r="D68" s="1">
        <v>2980199257.9925332</v>
      </c>
      <c r="E68" s="1">
        <v>3009870415.9925332</v>
      </c>
      <c r="F68" s="1">
        <v>3039541573.9925332</v>
      </c>
      <c r="G68" s="1">
        <v>3069212731.9925332</v>
      </c>
      <c r="H68" s="1">
        <v>3098883889.9925332</v>
      </c>
      <c r="I68" s="1">
        <v>3128555047.9925332</v>
      </c>
      <c r="J68" s="1">
        <v>3158226205.9925332</v>
      </c>
      <c r="K68" s="1">
        <v>3187897363.9925332</v>
      </c>
      <c r="L68" s="1">
        <v>3217568521.9925332</v>
      </c>
    </row>
    <row r="69" spans="2:12" x14ac:dyDescent="0.2">
      <c r="B69" s="85">
        <f t="shared" si="8"/>
        <v>6.5</v>
      </c>
      <c r="C69" s="1">
        <v>2962586999.9925332</v>
      </c>
      <c r="D69" s="1">
        <v>2992258157.9925332</v>
      </c>
      <c r="E69" s="1">
        <v>3021929315.9925332</v>
      </c>
      <c r="F69" s="1">
        <v>3051600473.9925332</v>
      </c>
      <c r="G69" s="1">
        <v>3081271631.9925332</v>
      </c>
      <c r="H69" s="1">
        <v>3110942789.9925332</v>
      </c>
      <c r="I69" s="1">
        <v>3140613947.9925332</v>
      </c>
      <c r="J69" s="1">
        <v>3170285105.9925332</v>
      </c>
      <c r="K69" s="1">
        <v>3199956263.9925332</v>
      </c>
      <c r="L69" s="1">
        <v>3229627421.9925332</v>
      </c>
    </row>
    <row r="70" spans="2:12" x14ac:dyDescent="0.2">
      <c r="B70" s="85">
        <f t="shared" si="8"/>
        <v>7</v>
      </c>
      <c r="C70" s="1">
        <v>2974645899.9925332</v>
      </c>
      <c r="D70" s="1">
        <v>3004317057.9925332</v>
      </c>
      <c r="E70" s="1">
        <v>3033988215.9925332</v>
      </c>
      <c r="F70" s="1">
        <v>3063659373.9925332</v>
      </c>
      <c r="G70" s="1">
        <v>3093330531.9925332</v>
      </c>
      <c r="H70" s="1">
        <v>3123001689.9925332</v>
      </c>
      <c r="I70" s="1">
        <v>3152672847.9925332</v>
      </c>
      <c r="J70" s="1">
        <v>3182344005.9925332</v>
      </c>
      <c r="K70" s="1">
        <v>3212015163.9925332</v>
      </c>
      <c r="L70" s="1">
        <v>3241686321.9925332</v>
      </c>
    </row>
    <row r="71" spans="2:12" x14ac:dyDescent="0.2">
      <c r="B71" s="85">
        <f t="shared" si="8"/>
        <v>7.5</v>
      </c>
      <c r="C71" s="1">
        <v>2986704799.9925332</v>
      </c>
      <c r="D71" s="1">
        <v>3016375957.9925332</v>
      </c>
      <c r="E71" s="1">
        <v>3046047115.9925332</v>
      </c>
      <c r="F71" s="1">
        <v>3075718273.9925332</v>
      </c>
      <c r="G71" s="1">
        <v>3105389431.9925332</v>
      </c>
      <c r="H71" s="1">
        <v>3135060589.9925332</v>
      </c>
      <c r="I71" s="1">
        <v>3164731747.9925332</v>
      </c>
      <c r="J71" s="1">
        <v>3194402905.9925332</v>
      </c>
      <c r="K71" s="1">
        <v>3224074063.9925332</v>
      </c>
      <c r="L71" s="1">
        <v>3253745221.9925332</v>
      </c>
    </row>
    <row r="72" spans="2:12" x14ac:dyDescent="0.2">
      <c r="B72" s="85">
        <f t="shared" si="8"/>
        <v>8</v>
      </c>
      <c r="C72" s="1">
        <v>2998763699.9925332</v>
      </c>
      <c r="D72" s="1">
        <v>3028434857.9925332</v>
      </c>
      <c r="E72" s="1">
        <v>3058106015.9925332</v>
      </c>
      <c r="F72" s="1">
        <v>3087777173.9925332</v>
      </c>
      <c r="G72" s="1">
        <v>3117448331.9925332</v>
      </c>
      <c r="H72" s="1">
        <v>3147119489.9925332</v>
      </c>
      <c r="I72" s="1">
        <v>3176790647.9925332</v>
      </c>
      <c r="J72" s="1">
        <v>3206461805.9925332</v>
      </c>
      <c r="K72" s="1">
        <v>3236132963.9925332</v>
      </c>
      <c r="L72" s="1">
        <v>3265804121.9925332</v>
      </c>
    </row>
    <row r="73" spans="2:12" x14ac:dyDescent="0.2">
      <c r="B73" s="85">
        <f t="shared" si="8"/>
        <v>8.5</v>
      </c>
      <c r="C73" s="1">
        <v>3010822599.9925332</v>
      </c>
      <c r="D73" s="1">
        <v>3040493757.9925332</v>
      </c>
      <c r="E73" s="1">
        <v>3070164915.9925332</v>
      </c>
      <c r="F73" s="1">
        <v>3099836073.9925332</v>
      </c>
      <c r="G73" s="1">
        <v>3129507231.9925332</v>
      </c>
      <c r="H73" s="1">
        <v>3159178389.9925332</v>
      </c>
      <c r="I73" s="1">
        <v>3188849547.9925332</v>
      </c>
      <c r="J73" s="1">
        <v>3218520705.9925332</v>
      </c>
      <c r="K73" s="1">
        <v>3248191863.9925332</v>
      </c>
      <c r="L73" s="1">
        <v>3277863021.9925332</v>
      </c>
    </row>
    <row r="74" spans="2:12" x14ac:dyDescent="0.2">
      <c r="B74" s="85">
        <f t="shared" si="8"/>
        <v>9</v>
      </c>
      <c r="C74" s="1">
        <v>3022881499.9925332</v>
      </c>
      <c r="D74" s="1">
        <v>3052552657.9925332</v>
      </c>
      <c r="E74" s="1">
        <v>3082223815.9925332</v>
      </c>
      <c r="F74" s="1">
        <v>3111894973.9925332</v>
      </c>
      <c r="G74" s="1">
        <v>3141566131.9925332</v>
      </c>
      <c r="H74" s="1">
        <v>3171237289.9925332</v>
      </c>
      <c r="I74" s="1">
        <v>3200908447.9925332</v>
      </c>
      <c r="J74" s="1">
        <v>3230579605.9925332</v>
      </c>
      <c r="K74" s="1">
        <v>3260250763.9925332</v>
      </c>
      <c r="L74" s="1">
        <v>3289921921.9925332</v>
      </c>
    </row>
    <row r="75" spans="2:12" x14ac:dyDescent="0.2">
      <c r="B75" s="59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x14ac:dyDescent="0.2">
      <c r="B76" s="78">
        <f>+$B$7</f>
        <v>-229969345.50746691</v>
      </c>
      <c r="C76" s="88">
        <f>+L63+1</f>
        <v>140</v>
      </c>
      <c r="D76" s="62">
        <f>+C76+1</f>
        <v>141</v>
      </c>
      <c r="E76" s="62">
        <f>+D76+1</f>
        <v>142</v>
      </c>
      <c r="F76" s="62">
        <f t="shared" ref="F76:L76" si="9">+E76+1</f>
        <v>143</v>
      </c>
      <c r="G76" s="62">
        <f t="shared" si="9"/>
        <v>144</v>
      </c>
      <c r="H76" s="62">
        <f t="shared" si="9"/>
        <v>145</v>
      </c>
      <c r="I76" s="62">
        <f t="shared" si="9"/>
        <v>146</v>
      </c>
      <c r="J76" s="62">
        <f t="shared" si="9"/>
        <v>147</v>
      </c>
      <c r="K76" s="62">
        <f t="shared" si="9"/>
        <v>148</v>
      </c>
      <c r="L76" s="62">
        <f t="shared" si="9"/>
        <v>149</v>
      </c>
    </row>
    <row r="77" spans="2:12" x14ac:dyDescent="0.2">
      <c r="B77" s="89">
        <f>+B64</f>
        <v>4</v>
      </c>
      <c r="C77" s="1">
        <f t="dataTable" ref="C77:L87" dt2D="1" dtr="0" r1="B5" r2="B4" ca="1"/>
        <v>3199004079.9925332</v>
      </c>
      <c r="D77" s="1">
        <v>3228675237.9925332</v>
      </c>
      <c r="E77" s="1">
        <v>3258346395.9925332</v>
      </c>
      <c r="F77" s="1">
        <v>3288017553.9925332</v>
      </c>
      <c r="G77" s="1">
        <v>3317688711.9925332</v>
      </c>
      <c r="H77" s="1">
        <v>3347359869.9925332</v>
      </c>
      <c r="I77" s="1">
        <v>3377031027.9925332</v>
      </c>
      <c r="J77" s="1">
        <v>3406702185.9925332</v>
      </c>
      <c r="K77" s="1">
        <v>3436373343.9925332</v>
      </c>
      <c r="L77" s="1">
        <v>3464550676.1125331</v>
      </c>
    </row>
    <row r="78" spans="2:12" x14ac:dyDescent="0.2">
      <c r="B78" s="85">
        <f>+B77+0.5</f>
        <v>4.5</v>
      </c>
      <c r="C78" s="1">
        <v>3211062979.9925332</v>
      </c>
      <c r="D78" s="1">
        <v>3240734137.9925332</v>
      </c>
      <c r="E78" s="1">
        <v>3270405295.9925332</v>
      </c>
      <c r="F78" s="1">
        <v>3300076453.9925332</v>
      </c>
      <c r="G78" s="1">
        <v>3329747611.9925332</v>
      </c>
      <c r="H78" s="1">
        <v>3359418769.9925332</v>
      </c>
      <c r="I78" s="1">
        <v>3389089927.9925332</v>
      </c>
      <c r="J78" s="1">
        <v>3418761085.9925332</v>
      </c>
      <c r="K78" s="1">
        <v>3448432243.9925332</v>
      </c>
      <c r="L78" s="1">
        <v>3476609576.1125331</v>
      </c>
    </row>
    <row r="79" spans="2:12" x14ac:dyDescent="0.2">
      <c r="B79" s="85">
        <f t="shared" ref="B79:B87" si="10">+B78+0.5</f>
        <v>5</v>
      </c>
      <c r="C79" s="1">
        <v>3223121879.9925332</v>
      </c>
      <c r="D79" s="1">
        <v>3252793037.9925332</v>
      </c>
      <c r="E79" s="1">
        <v>3282464195.9925332</v>
      </c>
      <c r="F79" s="1">
        <v>3312135353.9925332</v>
      </c>
      <c r="G79" s="1">
        <v>3341806511.9925332</v>
      </c>
      <c r="H79" s="1">
        <v>3371477669.9925332</v>
      </c>
      <c r="I79" s="1">
        <v>3401148827.9925332</v>
      </c>
      <c r="J79" s="1">
        <v>3430819985.9925332</v>
      </c>
      <c r="K79" s="1">
        <v>3460491143.9925332</v>
      </c>
      <c r="L79" s="1">
        <v>3488668476.1125331</v>
      </c>
    </row>
    <row r="80" spans="2:12" x14ac:dyDescent="0.2">
      <c r="B80" s="85">
        <f t="shared" si="10"/>
        <v>5.5</v>
      </c>
      <c r="C80" s="1">
        <v>3235180779.9925332</v>
      </c>
      <c r="D80" s="1">
        <v>3264851937.9925332</v>
      </c>
      <c r="E80" s="1">
        <v>3294523095.9925332</v>
      </c>
      <c r="F80" s="1">
        <v>3324194253.9925332</v>
      </c>
      <c r="G80" s="1">
        <v>3353865411.9925332</v>
      </c>
      <c r="H80" s="1">
        <v>3383536569.9925332</v>
      </c>
      <c r="I80" s="1">
        <v>3413207727.9925332</v>
      </c>
      <c r="J80" s="1">
        <v>3442878885.9925332</v>
      </c>
      <c r="K80" s="1">
        <v>3472550043.9925332</v>
      </c>
      <c r="L80" s="1">
        <v>3500727376.1125331</v>
      </c>
    </row>
    <row r="81" spans="1:12" x14ac:dyDescent="0.2">
      <c r="B81" s="85">
        <f t="shared" si="10"/>
        <v>6</v>
      </c>
      <c r="C81" s="1">
        <v>3247239679.9925332</v>
      </c>
      <c r="D81" s="1">
        <v>3276910837.9925332</v>
      </c>
      <c r="E81" s="1">
        <v>3306581995.9925332</v>
      </c>
      <c r="F81" s="1">
        <v>3336253153.9925332</v>
      </c>
      <c r="G81" s="1">
        <v>3365924311.9925332</v>
      </c>
      <c r="H81" s="1">
        <v>3395595469.9925332</v>
      </c>
      <c r="I81" s="1">
        <v>3425266627.9925332</v>
      </c>
      <c r="J81" s="1">
        <v>3454937785.9925332</v>
      </c>
      <c r="K81" s="1">
        <v>3484608943.9925332</v>
      </c>
      <c r="L81" s="1">
        <v>3512786276.1125331</v>
      </c>
    </row>
    <row r="82" spans="1:12" x14ac:dyDescent="0.2">
      <c r="B82" s="85">
        <f t="shared" si="10"/>
        <v>6.5</v>
      </c>
      <c r="C82" s="1">
        <v>3259298579.9925332</v>
      </c>
      <c r="D82" s="1">
        <v>3288969737.9925332</v>
      </c>
      <c r="E82" s="1">
        <v>3318640895.9925332</v>
      </c>
      <c r="F82" s="1">
        <v>3348312053.9925332</v>
      </c>
      <c r="G82" s="1">
        <v>3377983211.9925332</v>
      </c>
      <c r="H82" s="1">
        <v>3407654369.9925332</v>
      </c>
      <c r="I82" s="1">
        <v>3437325527.9925332</v>
      </c>
      <c r="J82" s="1">
        <v>3466996685.9925332</v>
      </c>
      <c r="K82" s="1">
        <v>3496667843.9925332</v>
      </c>
      <c r="L82" s="1">
        <v>3524845176.1125331</v>
      </c>
    </row>
    <row r="83" spans="1:12" x14ac:dyDescent="0.2">
      <c r="B83" s="85">
        <f t="shared" si="10"/>
        <v>7</v>
      </c>
      <c r="C83" s="1">
        <v>3271357479.9925332</v>
      </c>
      <c r="D83" s="1">
        <v>3301028637.9925332</v>
      </c>
      <c r="E83" s="1">
        <v>3330699795.9925332</v>
      </c>
      <c r="F83" s="1">
        <v>3360370953.9925332</v>
      </c>
      <c r="G83" s="1">
        <v>3390042111.9925332</v>
      </c>
      <c r="H83" s="1">
        <v>3419713269.9925332</v>
      </c>
      <c r="I83" s="1">
        <v>3449384427.9925332</v>
      </c>
      <c r="J83" s="1">
        <v>3479055585.9925332</v>
      </c>
      <c r="K83" s="1">
        <v>3508726743.9925332</v>
      </c>
      <c r="L83" s="1">
        <v>3536904076.1125331</v>
      </c>
    </row>
    <row r="84" spans="1:12" x14ac:dyDescent="0.2">
      <c r="B84" s="85">
        <f t="shared" si="10"/>
        <v>7.5</v>
      </c>
      <c r="C84" s="1">
        <v>3283416379.9925332</v>
      </c>
      <c r="D84" s="1">
        <v>3313087537.9925332</v>
      </c>
      <c r="E84" s="1">
        <v>3342758695.9925332</v>
      </c>
      <c r="F84" s="1">
        <v>3372429853.9925332</v>
      </c>
      <c r="G84" s="1">
        <v>3402101011.9925332</v>
      </c>
      <c r="H84" s="1">
        <v>3431772169.9925332</v>
      </c>
      <c r="I84" s="1">
        <v>3461443327.9925332</v>
      </c>
      <c r="J84" s="1">
        <v>3491114485.9925332</v>
      </c>
      <c r="K84" s="1">
        <v>3520785643.9925332</v>
      </c>
      <c r="L84" s="1">
        <v>3548962976.1125331</v>
      </c>
    </row>
    <row r="85" spans="1:12" x14ac:dyDescent="0.2">
      <c r="B85" s="85">
        <f t="shared" si="10"/>
        <v>8</v>
      </c>
      <c r="C85" s="1">
        <v>3295475279.9925332</v>
      </c>
      <c r="D85" s="1">
        <v>3325146437.9925332</v>
      </c>
      <c r="E85" s="1">
        <v>3354817595.9925332</v>
      </c>
      <c r="F85" s="1">
        <v>3384488753.9925332</v>
      </c>
      <c r="G85" s="1">
        <v>3414159911.9925332</v>
      </c>
      <c r="H85" s="1">
        <v>3443831069.9925332</v>
      </c>
      <c r="I85" s="1">
        <v>3473502227.9925332</v>
      </c>
      <c r="J85" s="1">
        <v>3503173385.9925332</v>
      </c>
      <c r="K85" s="1">
        <v>3532844543.9925332</v>
      </c>
      <c r="L85" s="1">
        <v>3561021876.1125331</v>
      </c>
    </row>
    <row r="86" spans="1:12" x14ac:dyDescent="0.2">
      <c r="B86" s="85">
        <f t="shared" si="10"/>
        <v>8.5</v>
      </c>
      <c r="C86" s="1">
        <v>3307534179.9925332</v>
      </c>
      <c r="D86" s="1">
        <v>3337205337.9925332</v>
      </c>
      <c r="E86" s="1">
        <v>3366876495.9925332</v>
      </c>
      <c r="F86" s="1">
        <v>3396547653.9925332</v>
      </c>
      <c r="G86" s="1">
        <v>3426218811.9925332</v>
      </c>
      <c r="H86" s="1">
        <v>3455889969.9925332</v>
      </c>
      <c r="I86" s="1">
        <v>3485561127.9925332</v>
      </c>
      <c r="J86" s="1">
        <v>3515232285.9925332</v>
      </c>
      <c r="K86" s="1">
        <v>3544903443.9925332</v>
      </c>
      <c r="L86" s="1">
        <v>3573080776.1125331</v>
      </c>
    </row>
    <row r="87" spans="1:12" x14ac:dyDescent="0.2">
      <c r="B87" s="85">
        <f t="shared" si="10"/>
        <v>9</v>
      </c>
      <c r="C87" s="1">
        <v>3319593079.9925332</v>
      </c>
      <c r="D87" s="1">
        <v>3349264237.9925332</v>
      </c>
      <c r="E87" s="1">
        <v>3378935395.9925332</v>
      </c>
      <c r="F87" s="1">
        <v>3408606553.9925332</v>
      </c>
      <c r="G87" s="1">
        <v>3438277711.9925332</v>
      </c>
      <c r="H87" s="1">
        <v>3467948869.9925332</v>
      </c>
      <c r="I87" s="1">
        <v>3497620027.9925332</v>
      </c>
      <c r="J87" s="1">
        <v>3527291185.9925332</v>
      </c>
      <c r="K87" s="1">
        <v>3556962343.9925332</v>
      </c>
      <c r="L87" s="1">
        <v>3585139676.1125331</v>
      </c>
    </row>
    <row r="88" spans="1:12" x14ac:dyDescent="0.2">
      <c r="B88" s="59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B89" s="59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B90" s="59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B91" s="59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.5" thickBot="1" x14ac:dyDescent="0.25">
      <c r="A92" s="102" t="str">
        <f>+A1</f>
        <v>Case</v>
      </c>
      <c r="B92" s="101" t="str">
        <f>+B1</f>
        <v>Final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.5" thickBot="1" x14ac:dyDescent="0.25">
      <c r="B93" s="79" t="s">
        <v>107</v>
      </c>
      <c r="C93" s="90" t="s">
        <v>111</v>
      </c>
      <c r="D93" t="s">
        <v>112</v>
      </c>
      <c r="I93" s="97">
        <f>+I2</f>
        <v>36976</v>
      </c>
      <c r="J93" t="s">
        <v>53</v>
      </c>
    </row>
    <row r="94" spans="1:12" x14ac:dyDescent="0.2">
      <c r="A94" t="s">
        <v>53</v>
      </c>
      <c r="B94" s="83">
        <f t="shared" ref="B94:C96" si="11">+B3</f>
        <v>37117</v>
      </c>
      <c r="C94" s="92">
        <f t="shared" si="11"/>
        <v>0</v>
      </c>
      <c r="D94" t="s">
        <v>119</v>
      </c>
      <c r="H94" s="93">
        <f>+H3</f>
        <v>38338200.215799153</v>
      </c>
      <c r="I94" s="96">
        <f>+I3</f>
        <v>0.68803775969447145</v>
      </c>
      <c r="J94" s="94">
        <f>+J3</f>
        <v>55721070.06572362</v>
      </c>
    </row>
    <row r="95" spans="1:12" x14ac:dyDescent="0.2">
      <c r="A95" s="25" t="s">
        <v>41</v>
      </c>
      <c r="B95" s="80">
        <f t="shared" si="11"/>
        <v>5.22</v>
      </c>
      <c r="C95" s="92">
        <f t="shared" si="11"/>
        <v>0</v>
      </c>
      <c r="D95" t="s">
        <v>120</v>
      </c>
      <c r="H95" s="93">
        <f>+H4</f>
        <v>102808992.48035017</v>
      </c>
      <c r="I95" s="96">
        <f>+I4</f>
        <v>0.68803775969447145</v>
      </c>
      <c r="J95" s="94">
        <f>+J4</f>
        <v>149423474.26688224</v>
      </c>
    </row>
    <row r="96" spans="1:12" x14ac:dyDescent="0.2">
      <c r="A96" t="s">
        <v>32</v>
      </c>
      <c r="B96" s="80">
        <f t="shared" si="11"/>
        <v>42.93</v>
      </c>
      <c r="C96" s="92">
        <f t="shared" si="11"/>
        <v>0</v>
      </c>
      <c r="D96" t="s">
        <v>113</v>
      </c>
      <c r="H96" s="93">
        <f>+H5</f>
        <v>118425530.68694091</v>
      </c>
      <c r="I96" s="96">
        <f>+I5</f>
        <v>0.68803775969447156</v>
      </c>
      <c r="J96" s="94">
        <f>+J5</f>
        <v>172120685.2651934</v>
      </c>
    </row>
    <row r="97" spans="1:13" x14ac:dyDescent="0.2">
      <c r="C97" s="92"/>
      <c r="D97" t="s">
        <v>121</v>
      </c>
      <c r="G97" s="99" t="s">
        <v>55</v>
      </c>
      <c r="H97" s="93"/>
      <c r="I97" s="97"/>
      <c r="J97" s="65">
        <v>378730000</v>
      </c>
    </row>
    <row r="98" spans="1:13" x14ac:dyDescent="0.2">
      <c r="A98" t="s">
        <v>106</v>
      </c>
      <c r="B98" s="1">
        <f>+B7</f>
        <v>-229969345.50746691</v>
      </c>
      <c r="D98" s="92">
        <f>+D7</f>
        <v>1</v>
      </c>
      <c r="E98" t="s">
        <v>1</v>
      </c>
      <c r="F98" s="92">
        <f>+F7</f>
        <v>4</v>
      </c>
      <c r="G98" s="100">
        <f>+H94</f>
        <v>38338200.215799153</v>
      </c>
      <c r="H98" t="s">
        <v>122</v>
      </c>
      <c r="I98" s="70">
        <f>+I7</f>
        <v>14734509.754150212</v>
      </c>
      <c r="J98" t="s">
        <v>123</v>
      </c>
      <c r="K98" s="70">
        <v>-141018263.20975217</v>
      </c>
    </row>
    <row r="99" spans="1:13" x14ac:dyDescent="0.2">
      <c r="A99" t="s">
        <v>108</v>
      </c>
      <c r="B99" s="1">
        <f>+B8</f>
        <v>61217895.89041096</v>
      </c>
      <c r="D99" s="92">
        <f>+D8</f>
        <v>1</v>
      </c>
      <c r="E99" t="s">
        <v>2</v>
      </c>
      <c r="F99" s="92">
        <f>+F8</f>
        <v>4</v>
      </c>
      <c r="G99" s="100">
        <f>+H95</f>
        <v>102808992.48035017</v>
      </c>
      <c r="I99" s="70">
        <f>+I8</f>
        <v>493326421.97531128</v>
      </c>
      <c r="K99" s="70">
        <v>148965003.65961432</v>
      </c>
    </row>
    <row r="100" spans="1:13" x14ac:dyDescent="0.2">
      <c r="B100" s="1"/>
      <c r="D100" s="92">
        <f>+D9</f>
        <v>1</v>
      </c>
      <c r="E100" t="s">
        <v>4</v>
      </c>
      <c r="F100" s="92">
        <f>+F9</f>
        <v>2</v>
      </c>
      <c r="G100" s="100">
        <f>+H96</f>
        <v>118425530.68694091</v>
      </c>
      <c r="I100" s="70">
        <f>+I9</f>
        <v>522376483.44370854</v>
      </c>
      <c r="K100" s="70">
        <v>-200692918.98926428</v>
      </c>
    </row>
    <row r="101" spans="1:13" x14ac:dyDescent="0.2">
      <c r="B101" s="1"/>
      <c r="G101" s="3">
        <f>+G10</f>
        <v>259572723.38309023</v>
      </c>
    </row>
    <row r="102" spans="1:13" x14ac:dyDescent="0.2">
      <c r="B102" s="1"/>
      <c r="C102" s="92">
        <f>+C11</f>
        <v>1</v>
      </c>
      <c r="D102" t="s">
        <v>114</v>
      </c>
      <c r="E102" s="91"/>
      <c r="F102" s="94">
        <f>+F11</f>
        <v>7919393</v>
      </c>
      <c r="G102" t="s">
        <v>110</v>
      </c>
      <c r="H102" s="95">
        <f>+H11</f>
        <v>61.48</v>
      </c>
      <c r="I102" t="s">
        <v>57</v>
      </c>
      <c r="J102" s="96">
        <f>+J11</f>
        <v>0.23</v>
      </c>
      <c r="K102" t="s">
        <v>115</v>
      </c>
      <c r="L102" s="97">
        <f>+L11</f>
        <v>38412</v>
      </c>
      <c r="M102" t="s">
        <v>124</v>
      </c>
    </row>
    <row r="103" spans="1:13" x14ac:dyDescent="0.2">
      <c r="B103" s="1"/>
      <c r="D103" s="70">
        <v>493326421.97531128</v>
      </c>
      <c r="E103" t="s">
        <v>116</v>
      </c>
    </row>
    <row r="104" spans="1:13" x14ac:dyDescent="0.2">
      <c r="B104" s="1"/>
      <c r="C104" s="92">
        <f>+C13</f>
        <v>1</v>
      </c>
      <c r="D104" t="s">
        <v>117</v>
      </c>
      <c r="E104" s="91"/>
      <c r="F104" s="94">
        <f>+F13</f>
        <v>4080607</v>
      </c>
      <c r="G104" t="s">
        <v>110</v>
      </c>
      <c r="H104" s="95">
        <f>+H13</f>
        <v>61.48</v>
      </c>
      <c r="I104" t="s">
        <v>57</v>
      </c>
      <c r="J104" s="96">
        <f>+J13</f>
        <v>0.23</v>
      </c>
      <c r="K104" t="s">
        <v>115</v>
      </c>
      <c r="L104" s="97">
        <f>+L13</f>
        <v>38412</v>
      </c>
      <c r="M104" t="s">
        <v>124</v>
      </c>
    </row>
    <row r="105" spans="1:13" x14ac:dyDescent="0.2">
      <c r="B105" s="1"/>
      <c r="D105" s="70">
        <v>522376483.44370854</v>
      </c>
      <c r="E105" t="s">
        <v>118</v>
      </c>
    </row>
    <row r="106" spans="1:13" x14ac:dyDescent="0.2">
      <c r="B106" s="1"/>
      <c r="D106" s="70"/>
    </row>
    <row r="107" spans="1:13" x14ac:dyDescent="0.2">
      <c r="B107" s="1"/>
      <c r="C107" s="92">
        <f>+C19</f>
        <v>1</v>
      </c>
      <c r="D107" t="s">
        <v>125</v>
      </c>
      <c r="F107" s="93">
        <f>+F19</f>
        <v>30000000</v>
      </c>
    </row>
    <row r="108" spans="1:13" x14ac:dyDescent="0.2">
      <c r="B108" s="59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3" x14ac:dyDescent="0.2">
      <c r="B109" s="74" t="s">
        <v>109</v>
      </c>
      <c r="C109" s="74"/>
      <c r="D109" s="74"/>
      <c r="E109" s="74"/>
      <c r="F109" s="74"/>
      <c r="G109" s="74"/>
      <c r="H109" s="82"/>
      <c r="I109" s="74"/>
      <c r="J109" s="74"/>
      <c r="K109" s="74"/>
      <c r="L109" s="74"/>
    </row>
    <row r="110" spans="1:13" x14ac:dyDescent="0.2">
      <c r="A110" s="98">
        <f>+B3</f>
        <v>37117</v>
      </c>
    </row>
    <row r="111" spans="1:13" x14ac:dyDescent="0.2">
      <c r="A111" s="2"/>
      <c r="B111" s="78">
        <f>+$B$8</f>
        <v>61217895.89041096</v>
      </c>
      <c r="C111" s="87">
        <f>+C24</f>
        <v>100</v>
      </c>
      <c r="D111" s="62">
        <f>+C111+1</f>
        <v>101</v>
      </c>
      <c r="E111" s="62">
        <f>+D111+1</f>
        <v>102</v>
      </c>
      <c r="F111" s="62">
        <f t="shared" ref="F111:L111" si="12">+E111+1</f>
        <v>103</v>
      </c>
      <c r="G111" s="62">
        <f t="shared" si="12"/>
        <v>104</v>
      </c>
      <c r="H111" s="62">
        <f t="shared" si="12"/>
        <v>105</v>
      </c>
      <c r="I111" s="62">
        <f t="shared" si="12"/>
        <v>106</v>
      </c>
      <c r="J111" s="62">
        <f t="shared" si="12"/>
        <v>107</v>
      </c>
      <c r="K111" s="62">
        <f t="shared" si="12"/>
        <v>108</v>
      </c>
      <c r="L111" s="62">
        <f t="shared" si="12"/>
        <v>109</v>
      </c>
    </row>
    <row r="112" spans="1:13" x14ac:dyDescent="0.2">
      <c r="B112" s="89">
        <f>+B25</f>
        <v>4</v>
      </c>
      <c r="C112" s="1">
        <f t="dataTable" ref="C112:L122" dt2D="1" dtr="0" r1="B5" r2="B4" ca="1"/>
        <v>61217895.89041096</v>
      </c>
      <c r="D112" s="1">
        <v>61217895.89041096</v>
      </c>
      <c r="E112" s="1">
        <v>61217895.89041096</v>
      </c>
      <c r="F112" s="1">
        <v>61217895.89041096</v>
      </c>
      <c r="G112" s="1">
        <v>61217895.89041096</v>
      </c>
      <c r="H112" s="1">
        <v>61217895.89041096</v>
      </c>
      <c r="I112" s="1">
        <v>61217895.89041096</v>
      </c>
      <c r="J112" s="1">
        <v>61217895.89041096</v>
      </c>
      <c r="K112" s="1">
        <v>61217895.89041096</v>
      </c>
      <c r="L112" s="1">
        <v>61217895.89041096</v>
      </c>
    </row>
    <row r="113" spans="2:12" x14ac:dyDescent="0.2">
      <c r="B113" s="85">
        <f>+B112+0.5</f>
        <v>4.5</v>
      </c>
      <c r="C113" s="1">
        <v>61217895.89041096</v>
      </c>
      <c r="D113" s="1">
        <v>61217895.89041096</v>
      </c>
      <c r="E113" s="1">
        <v>61217895.89041096</v>
      </c>
      <c r="F113" s="1">
        <v>61217895.89041096</v>
      </c>
      <c r="G113" s="1">
        <v>61217895.89041096</v>
      </c>
      <c r="H113" s="1">
        <v>61217895.89041096</v>
      </c>
      <c r="I113" s="1">
        <v>61217895.89041096</v>
      </c>
      <c r="J113" s="1">
        <v>61217895.89041096</v>
      </c>
      <c r="K113" s="1">
        <v>61217895.89041096</v>
      </c>
      <c r="L113" s="1">
        <v>61217895.89041096</v>
      </c>
    </row>
    <row r="114" spans="2:12" x14ac:dyDescent="0.2">
      <c r="B114" s="85">
        <f t="shared" ref="B114:B122" si="13">+B113+0.5</f>
        <v>5</v>
      </c>
      <c r="C114" s="1">
        <v>61217895.89041096</v>
      </c>
      <c r="D114" s="1">
        <v>61217895.89041096</v>
      </c>
      <c r="E114" s="1">
        <v>61217895.89041096</v>
      </c>
      <c r="F114" s="1">
        <v>61217895.89041096</v>
      </c>
      <c r="G114" s="1">
        <v>61217895.89041096</v>
      </c>
      <c r="H114" s="1">
        <v>61217895.89041096</v>
      </c>
      <c r="I114" s="1">
        <v>61217895.89041096</v>
      </c>
      <c r="J114" s="1">
        <v>61217895.89041096</v>
      </c>
      <c r="K114" s="1">
        <v>61217895.89041096</v>
      </c>
      <c r="L114" s="1">
        <v>61217895.89041096</v>
      </c>
    </row>
    <row r="115" spans="2:12" x14ac:dyDescent="0.2">
      <c r="B115" s="85">
        <f t="shared" si="13"/>
        <v>5.5</v>
      </c>
      <c r="C115" s="1">
        <v>61217895.89041096</v>
      </c>
      <c r="D115" s="1">
        <v>61217895.89041096</v>
      </c>
      <c r="E115" s="1">
        <v>61217895.89041096</v>
      </c>
      <c r="F115" s="1">
        <v>61217895.89041096</v>
      </c>
      <c r="G115" s="1">
        <v>61217895.89041096</v>
      </c>
      <c r="H115" s="1">
        <v>61217895.89041096</v>
      </c>
      <c r="I115" s="1">
        <v>61217895.89041096</v>
      </c>
      <c r="J115" s="1">
        <v>61217895.89041096</v>
      </c>
      <c r="K115" s="1">
        <v>61217895.89041096</v>
      </c>
      <c r="L115" s="1">
        <v>61217895.89041096</v>
      </c>
    </row>
    <row r="116" spans="2:12" x14ac:dyDescent="0.2">
      <c r="B116" s="85">
        <f t="shared" si="13"/>
        <v>6</v>
      </c>
      <c r="C116" s="1">
        <v>61217895.89041096</v>
      </c>
      <c r="D116" s="1">
        <v>61217895.89041096</v>
      </c>
      <c r="E116" s="1">
        <v>61217895.89041096</v>
      </c>
      <c r="F116" s="1">
        <v>61217895.89041096</v>
      </c>
      <c r="G116" s="1">
        <v>61217895.89041096</v>
      </c>
      <c r="H116" s="1">
        <v>61217895.89041096</v>
      </c>
      <c r="I116" s="1">
        <v>61217895.89041096</v>
      </c>
      <c r="J116" s="1">
        <v>61217895.89041096</v>
      </c>
      <c r="K116" s="1">
        <v>61217895.89041096</v>
      </c>
      <c r="L116" s="1">
        <v>61217895.89041096</v>
      </c>
    </row>
    <row r="117" spans="2:12" x14ac:dyDescent="0.2">
      <c r="B117" s="85">
        <f t="shared" si="13"/>
        <v>6.5</v>
      </c>
      <c r="C117" s="1">
        <v>61217895.89041096</v>
      </c>
      <c r="D117" s="1">
        <v>61217895.89041096</v>
      </c>
      <c r="E117" s="1">
        <v>61217895.89041096</v>
      </c>
      <c r="F117" s="1">
        <v>61217895.89041096</v>
      </c>
      <c r="G117" s="1">
        <v>61217895.89041096</v>
      </c>
      <c r="H117" s="1">
        <v>61217895.89041096</v>
      </c>
      <c r="I117" s="1">
        <v>61217895.89041096</v>
      </c>
      <c r="J117" s="1">
        <v>61217895.89041096</v>
      </c>
      <c r="K117" s="1">
        <v>61217895.89041096</v>
      </c>
      <c r="L117" s="1">
        <v>61217895.89041096</v>
      </c>
    </row>
    <row r="118" spans="2:12" x14ac:dyDescent="0.2">
      <c r="B118" s="85">
        <f t="shared" si="13"/>
        <v>7</v>
      </c>
      <c r="C118" s="1">
        <v>61217895.89041096</v>
      </c>
      <c r="D118" s="1">
        <v>61217895.89041096</v>
      </c>
      <c r="E118" s="1">
        <v>61217895.89041096</v>
      </c>
      <c r="F118" s="1">
        <v>61217895.89041096</v>
      </c>
      <c r="G118" s="1">
        <v>61217895.89041096</v>
      </c>
      <c r="H118" s="1">
        <v>61217895.89041096</v>
      </c>
      <c r="I118" s="1">
        <v>61217895.89041096</v>
      </c>
      <c r="J118" s="1">
        <v>61217895.89041096</v>
      </c>
      <c r="K118" s="1">
        <v>61217895.89041096</v>
      </c>
      <c r="L118" s="1">
        <v>61217895.89041096</v>
      </c>
    </row>
    <row r="119" spans="2:12" x14ac:dyDescent="0.2">
      <c r="B119" s="85">
        <f t="shared" si="13"/>
        <v>7.5</v>
      </c>
      <c r="C119" s="1">
        <v>61217895.89041096</v>
      </c>
      <c r="D119" s="1">
        <v>61217895.89041096</v>
      </c>
      <c r="E119" s="1">
        <v>61217895.89041096</v>
      </c>
      <c r="F119" s="1">
        <v>61217895.89041096</v>
      </c>
      <c r="G119" s="1">
        <v>61217895.89041096</v>
      </c>
      <c r="H119" s="1">
        <v>61217895.89041096</v>
      </c>
      <c r="I119" s="1">
        <v>61217895.89041096</v>
      </c>
      <c r="J119" s="1">
        <v>61217895.89041096</v>
      </c>
      <c r="K119" s="1">
        <v>61217895.89041096</v>
      </c>
      <c r="L119" s="1">
        <v>61217895.89041096</v>
      </c>
    </row>
    <row r="120" spans="2:12" x14ac:dyDescent="0.2">
      <c r="B120" s="85">
        <f t="shared" si="13"/>
        <v>8</v>
      </c>
      <c r="C120" s="1">
        <v>61217895.89041096</v>
      </c>
      <c r="D120" s="1">
        <v>61217895.89041096</v>
      </c>
      <c r="E120" s="1">
        <v>61217895.89041096</v>
      </c>
      <c r="F120" s="1">
        <v>61217895.89041096</v>
      </c>
      <c r="G120" s="1">
        <v>61217895.89041096</v>
      </c>
      <c r="H120" s="1">
        <v>61217895.89041096</v>
      </c>
      <c r="I120" s="1">
        <v>61217895.89041096</v>
      </c>
      <c r="J120" s="1">
        <v>61217895.89041096</v>
      </c>
      <c r="K120" s="1">
        <v>61217895.89041096</v>
      </c>
      <c r="L120" s="1">
        <v>61217895.89041096</v>
      </c>
    </row>
    <row r="121" spans="2:12" x14ac:dyDescent="0.2">
      <c r="B121" s="85">
        <f t="shared" si="13"/>
        <v>8.5</v>
      </c>
      <c r="C121" s="1">
        <v>61217895.89041096</v>
      </c>
      <c r="D121" s="1">
        <v>61217895.89041096</v>
      </c>
      <c r="E121" s="1">
        <v>61217895.89041096</v>
      </c>
      <c r="F121" s="1">
        <v>61217895.89041096</v>
      </c>
      <c r="G121" s="1">
        <v>61217895.89041096</v>
      </c>
      <c r="H121" s="1">
        <v>61217895.89041096</v>
      </c>
      <c r="I121" s="1">
        <v>61217895.89041096</v>
      </c>
      <c r="J121" s="1">
        <v>61217895.89041096</v>
      </c>
      <c r="K121" s="1">
        <v>61217895.89041096</v>
      </c>
      <c r="L121" s="1">
        <v>61217895.89041096</v>
      </c>
    </row>
    <row r="122" spans="2:12" x14ac:dyDescent="0.2">
      <c r="B122" s="85">
        <f t="shared" si="13"/>
        <v>9</v>
      </c>
      <c r="C122" s="1">
        <v>61217895.89041096</v>
      </c>
      <c r="D122" s="1">
        <v>61217895.89041096</v>
      </c>
      <c r="E122" s="1">
        <v>61217895.89041096</v>
      </c>
      <c r="F122" s="1">
        <v>61217895.89041096</v>
      </c>
      <c r="G122" s="1">
        <v>61217895.89041096</v>
      </c>
      <c r="H122" s="1">
        <v>61217895.89041096</v>
      </c>
      <c r="I122" s="1">
        <v>61217895.89041096</v>
      </c>
      <c r="J122" s="1">
        <v>61217895.89041096</v>
      </c>
      <c r="K122" s="1">
        <v>61217895.89041096</v>
      </c>
      <c r="L122" s="1">
        <v>61217895.89041096</v>
      </c>
    </row>
    <row r="124" spans="2:12" x14ac:dyDescent="0.2">
      <c r="B124" s="78">
        <f>+$B$8</f>
        <v>61217895.89041096</v>
      </c>
      <c r="C124" s="88">
        <f>+L111+1</f>
        <v>110</v>
      </c>
      <c r="D124" s="62">
        <f>+C124+1</f>
        <v>111</v>
      </c>
      <c r="E124" s="62">
        <f>+D124+1</f>
        <v>112</v>
      </c>
      <c r="F124" s="62">
        <f t="shared" ref="F124:L124" si="14">+E124+1</f>
        <v>113</v>
      </c>
      <c r="G124" s="62">
        <f t="shared" si="14"/>
        <v>114</v>
      </c>
      <c r="H124" s="62">
        <f t="shared" si="14"/>
        <v>115</v>
      </c>
      <c r="I124" s="62">
        <f t="shared" si="14"/>
        <v>116</v>
      </c>
      <c r="J124" s="62">
        <f t="shared" si="14"/>
        <v>117</v>
      </c>
      <c r="K124" s="62">
        <f t="shared" si="14"/>
        <v>118</v>
      </c>
      <c r="L124" s="62">
        <f t="shared" si="14"/>
        <v>119</v>
      </c>
    </row>
    <row r="125" spans="2:12" x14ac:dyDescent="0.2">
      <c r="B125" s="89">
        <f>+B112</f>
        <v>4</v>
      </c>
      <c r="C125" s="1">
        <f t="dataTable" ref="C125:L135" dt2D="1" dtr="0" r1="B5" r2="B4" ca="1"/>
        <v>61217895.89041096</v>
      </c>
      <c r="D125" s="1">
        <v>61217895.89041096</v>
      </c>
      <c r="E125" s="1">
        <v>61217895.89041096</v>
      </c>
      <c r="F125" s="1">
        <v>61217895.89041096</v>
      </c>
      <c r="G125" s="1">
        <v>61217895.89041096</v>
      </c>
      <c r="H125" s="1">
        <v>61217895.89041096</v>
      </c>
      <c r="I125" s="1">
        <v>61217895.89041096</v>
      </c>
      <c r="J125" s="1">
        <v>61217895.89041096</v>
      </c>
      <c r="K125" s="1">
        <v>61217895.89041096</v>
      </c>
      <c r="L125" s="1">
        <v>61217895.89041096</v>
      </c>
    </row>
    <row r="126" spans="2:12" x14ac:dyDescent="0.2">
      <c r="B126" s="85">
        <f>+B125+0.5</f>
        <v>4.5</v>
      </c>
      <c r="C126" s="1">
        <v>61217895.89041096</v>
      </c>
      <c r="D126" s="1">
        <v>61217895.89041096</v>
      </c>
      <c r="E126" s="1">
        <v>61217895.89041096</v>
      </c>
      <c r="F126" s="1">
        <v>61217895.89041096</v>
      </c>
      <c r="G126" s="1">
        <v>61217895.89041096</v>
      </c>
      <c r="H126" s="1">
        <v>61217895.89041096</v>
      </c>
      <c r="I126" s="1">
        <v>61217895.89041096</v>
      </c>
      <c r="J126" s="1">
        <v>61217895.89041096</v>
      </c>
      <c r="K126" s="1">
        <v>61217895.89041096</v>
      </c>
      <c r="L126" s="1">
        <v>61217895.89041096</v>
      </c>
    </row>
    <row r="127" spans="2:12" x14ac:dyDescent="0.2">
      <c r="B127" s="85">
        <f t="shared" ref="B127:B135" si="15">+B126+0.5</f>
        <v>5</v>
      </c>
      <c r="C127" s="1">
        <v>61217895.89041096</v>
      </c>
      <c r="D127" s="1">
        <v>61217895.89041096</v>
      </c>
      <c r="E127" s="1">
        <v>61217895.89041096</v>
      </c>
      <c r="F127" s="1">
        <v>61217895.89041096</v>
      </c>
      <c r="G127" s="1">
        <v>61217895.89041096</v>
      </c>
      <c r="H127" s="1">
        <v>61217895.89041096</v>
      </c>
      <c r="I127" s="1">
        <v>61217895.89041096</v>
      </c>
      <c r="J127" s="1">
        <v>61217895.89041096</v>
      </c>
      <c r="K127" s="1">
        <v>61217895.89041096</v>
      </c>
      <c r="L127" s="1">
        <v>61217895.89041096</v>
      </c>
    </row>
    <row r="128" spans="2:12" x14ac:dyDescent="0.2">
      <c r="B128" s="85">
        <f t="shared" si="15"/>
        <v>5.5</v>
      </c>
      <c r="C128" s="1">
        <v>61217895.89041096</v>
      </c>
      <c r="D128" s="1">
        <v>61217895.89041096</v>
      </c>
      <c r="E128" s="1">
        <v>61217895.89041096</v>
      </c>
      <c r="F128" s="1">
        <v>61217895.89041096</v>
      </c>
      <c r="G128" s="1">
        <v>61217895.89041096</v>
      </c>
      <c r="H128" s="1">
        <v>61217895.89041096</v>
      </c>
      <c r="I128" s="1">
        <v>61217895.89041096</v>
      </c>
      <c r="J128" s="1">
        <v>61217895.89041096</v>
      </c>
      <c r="K128" s="1">
        <v>61217895.89041096</v>
      </c>
      <c r="L128" s="1">
        <v>61217895.89041096</v>
      </c>
    </row>
    <row r="129" spans="2:12" x14ac:dyDescent="0.2">
      <c r="B129" s="85">
        <f t="shared" si="15"/>
        <v>6</v>
      </c>
      <c r="C129" s="1">
        <v>61217895.89041096</v>
      </c>
      <c r="D129" s="1">
        <v>61217895.89041096</v>
      </c>
      <c r="E129" s="1">
        <v>61217895.89041096</v>
      </c>
      <c r="F129" s="1">
        <v>61217895.89041096</v>
      </c>
      <c r="G129" s="1">
        <v>61217895.89041096</v>
      </c>
      <c r="H129" s="1">
        <v>61217895.89041096</v>
      </c>
      <c r="I129" s="1">
        <v>61217895.89041096</v>
      </c>
      <c r="J129" s="1">
        <v>61217895.89041096</v>
      </c>
      <c r="K129" s="1">
        <v>61217895.89041096</v>
      </c>
      <c r="L129" s="1">
        <v>61217895.89041096</v>
      </c>
    </row>
    <row r="130" spans="2:12" x14ac:dyDescent="0.2">
      <c r="B130" s="85">
        <f t="shared" si="15"/>
        <v>6.5</v>
      </c>
      <c r="C130" s="1">
        <v>61217895.89041096</v>
      </c>
      <c r="D130" s="1">
        <v>61217895.89041096</v>
      </c>
      <c r="E130" s="1">
        <v>61217895.89041096</v>
      </c>
      <c r="F130" s="1">
        <v>61217895.89041096</v>
      </c>
      <c r="G130" s="1">
        <v>61217895.89041096</v>
      </c>
      <c r="H130" s="1">
        <v>61217895.89041096</v>
      </c>
      <c r="I130" s="1">
        <v>61217895.89041096</v>
      </c>
      <c r="J130" s="1">
        <v>61217895.89041096</v>
      </c>
      <c r="K130" s="1">
        <v>61217895.89041096</v>
      </c>
      <c r="L130" s="1">
        <v>61217895.89041096</v>
      </c>
    </row>
    <row r="131" spans="2:12" x14ac:dyDescent="0.2">
      <c r="B131" s="85">
        <f t="shared" si="15"/>
        <v>7</v>
      </c>
      <c r="C131" s="1">
        <v>61217895.89041096</v>
      </c>
      <c r="D131" s="1">
        <v>61217895.89041096</v>
      </c>
      <c r="E131" s="1">
        <v>61217895.89041096</v>
      </c>
      <c r="F131" s="1">
        <v>61217895.89041096</v>
      </c>
      <c r="G131" s="1">
        <v>61217895.89041096</v>
      </c>
      <c r="H131" s="1">
        <v>61217895.89041096</v>
      </c>
      <c r="I131" s="1">
        <v>61217895.89041096</v>
      </c>
      <c r="J131" s="1">
        <v>61217895.89041096</v>
      </c>
      <c r="K131" s="1">
        <v>61217895.89041096</v>
      </c>
      <c r="L131" s="1">
        <v>61217895.89041096</v>
      </c>
    </row>
    <row r="132" spans="2:12" x14ac:dyDescent="0.2">
      <c r="B132" s="85">
        <f t="shared" si="15"/>
        <v>7.5</v>
      </c>
      <c r="C132" s="1">
        <v>61217895.89041096</v>
      </c>
      <c r="D132" s="1">
        <v>61217895.89041096</v>
      </c>
      <c r="E132" s="1">
        <v>61217895.89041096</v>
      </c>
      <c r="F132" s="1">
        <v>61217895.89041096</v>
      </c>
      <c r="G132" s="1">
        <v>61217895.89041096</v>
      </c>
      <c r="H132" s="1">
        <v>61217895.89041096</v>
      </c>
      <c r="I132" s="1">
        <v>61217895.89041096</v>
      </c>
      <c r="J132" s="1">
        <v>61217895.89041096</v>
      </c>
      <c r="K132" s="1">
        <v>61217895.89041096</v>
      </c>
      <c r="L132" s="1">
        <v>61217895.89041096</v>
      </c>
    </row>
    <row r="133" spans="2:12" x14ac:dyDescent="0.2">
      <c r="B133" s="85">
        <f t="shared" si="15"/>
        <v>8</v>
      </c>
      <c r="C133" s="1">
        <v>61217895.89041096</v>
      </c>
      <c r="D133" s="1">
        <v>61217895.89041096</v>
      </c>
      <c r="E133" s="1">
        <v>61217895.89041096</v>
      </c>
      <c r="F133" s="1">
        <v>61217895.89041096</v>
      </c>
      <c r="G133" s="1">
        <v>61217895.89041096</v>
      </c>
      <c r="H133" s="1">
        <v>61217895.89041096</v>
      </c>
      <c r="I133" s="1">
        <v>61217895.89041096</v>
      </c>
      <c r="J133" s="1">
        <v>61217895.89041096</v>
      </c>
      <c r="K133" s="1">
        <v>61217895.89041096</v>
      </c>
      <c r="L133" s="1">
        <v>61217895.89041096</v>
      </c>
    </row>
    <row r="134" spans="2:12" x14ac:dyDescent="0.2">
      <c r="B134" s="85">
        <f t="shared" si="15"/>
        <v>8.5</v>
      </c>
      <c r="C134" s="1">
        <v>61217895.89041096</v>
      </c>
      <c r="D134" s="1">
        <v>61217895.89041096</v>
      </c>
      <c r="E134" s="1">
        <v>61217895.89041096</v>
      </c>
      <c r="F134" s="1">
        <v>61217895.89041096</v>
      </c>
      <c r="G134" s="1">
        <v>61217895.89041096</v>
      </c>
      <c r="H134" s="1">
        <v>61217895.89041096</v>
      </c>
      <c r="I134" s="1">
        <v>61217895.89041096</v>
      </c>
      <c r="J134" s="1">
        <v>61217895.89041096</v>
      </c>
      <c r="K134" s="1">
        <v>61217895.89041096</v>
      </c>
      <c r="L134" s="1">
        <v>61217895.89041096</v>
      </c>
    </row>
    <row r="135" spans="2:12" x14ac:dyDescent="0.2">
      <c r="B135" s="85">
        <f t="shared" si="15"/>
        <v>9</v>
      </c>
      <c r="C135" s="1">
        <v>61217895.89041096</v>
      </c>
      <c r="D135" s="1">
        <v>61217895.89041096</v>
      </c>
      <c r="E135" s="1">
        <v>61217895.89041096</v>
      </c>
      <c r="F135" s="1">
        <v>61217895.89041096</v>
      </c>
      <c r="G135" s="1">
        <v>61217895.89041096</v>
      </c>
      <c r="H135" s="1">
        <v>61217895.89041096</v>
      </c>
      <c r="I135" s="1">
        <v>61217895.89041096</v>
      </c>
      <c r="J135" s="1">
        <v>61217895.89041096</v>
      </c>
      <c r="K135" s="1">
        <v>61217895.89041096</v>
      </c>
      <c r="L135" s="1">
        <v>61217895.89041096</v>
      </c>
    </row>
    <row r="137" spans="2:12" x14ac:dyDescent="0.2">
      <c r="B137" s="78">
        <f>+$B$8</f>
        <v>61217895.89041096</v>
      </c>
      <c r="C137" s="88">
        <f>+L124+1</f>
        <v>120</v>
      </c>
      <c r="D137" s="62">
        <f>+C137+1</f>
        <v>121</v>
      </c>
      <c r="E137" s="62">
        <f>+D137+1</f>
        <v>122</v>
      </c>
      <c r="F137" s="62">
        <f t="shared" ref="F137:L137" si="16">+E137+1</f>
        <v>123</v>
      </c>
      <c r="G137" s="62">
        <f t="shared" si="16"/>
        <v>124</v>
      </c>
      <c r="H137" s="62">
        <f t="shared" si="16"/>
        <v>125</v>
      </c>
      <c r="I137" s="62">
        <f t="shared" si="16"/>
        <v>126</v>
      </c>
      <c r="J137" s="62">
        <f t="shared" si="16"/>
        <v>127</v>
      </c>
      <c r="K137" s="62">
        <f t="shared" si="16"/>
        <v>128</v>
      </c>
      <c r="L137" s="62">
        <f t="shared" si="16"/>
        <v>129</v>
      </c>
    </row>
    <row r="138" spans="2:12" x14ac:dyDescent="0.2">
      <c r="B138" s="89">
        <f>+B125</f>
        <v>4</v>
      </c>
      <c r="C138" s="1">
        <f t="dataTable" ref="C138:L148" dt2D="1" dtr="0" r1="B5" r2="B4" ca="1"/>
        <v>61217895.89041096</v>
      </c>
      <c r="D138" s="1">
        <v>61217895.89041096</v>
      </c>
      <c r="E138" s="1">
        <v>61217895.89041096</v>
      </c>
      <c r="F138" s="1">
        <v>61217895.89041096</v>
      </c>
      <c r="G138" s="1">
        <v>61217895.89041096</v>
      </c>
      <c r="H138" s="1">
        <v>61217895.89041096</v>
      </c>
      <c r="I138" s="1">
        <v>61217895.89041096</v>
      </c>
      <c r="J138" s="1">
        <v>61217895.89041096</v>
      </c>
      <c r="K138" s="1">
        <v>61217895.89041096</v>
      </c>
      <c r="L138" s="1">
        <v>61217895.89041096</v>
      </c>
    </row>
    <row r="139" spans="2:12" x14ac:dyDescent="0.2">
      <c r="B139" s="85">
        <f>+B138+0.5</f>
        <v>4.5</v>
      </c>
      <c r="C139" s="1">
        <v>61217895.89041096</v>
      </c>
      <c r="D139" s="1">
        <v>61217895.89041096</v>
      </c>
      <c r="E139" s="1">
        <v>61217895.89041096</v>
      </c>
      <c r="F139" s="1">
        <v>61217895.89041096</v>
      </c>
      <c r="G139" s="1">
        <v>61217895.89041096</v>
      </c>
      <c r="H139" s="1">
        <v>61217895.89041096</v>
      </c>
      <c r="I139" s="1">
        <v>61217895.89041096</v>
      </c>
      <c r="J139" s="1">
        <v>61217895.89041096</v>
      </c>
      <c r="K139" s="1">
        <v>61217895.89041096</v>
      </c>
      <c r="L139" s="1">
        <v>61217895.89041096</v>
      </c>
    </row>
    <row r="140" spans="2:12" x14ac:dyDescent="0.2">
      <c r="B140" s="85">
        <f t="shared" ref="B140:B148" si="17">+B139+0.5</f>
        <v>5</v>
      </c>
      <c r="C140" s="1">
        <v>61217895.89041096</v>
      </c>
      <c r="D140" s="1">
        <v>61217895.89041096</v>
      </c>
      <c r="E140" s="1">
        <v>61217895.89041096</v>
      </c>
      <c r="F140" s="1">
        <v>61217895.89041096</v>
      </c>
      <c r="G140" s="1">
        <v>61217895.89041096</v>
      </c>
      <c r="H140" s="1">
        <v>61217895.89041096</v>
      </c>
      <c r="I140" s="1">
        <v>61217895.89041096</v>
      </c>
      <c r="J140" s="1">
        <v>61217895.89041096</v>
      </c>
      <c r="K140" s="1">
        <v>61217895.89041096</v>
      </c>
      <c r="L140" s="1">
        <v>61217895.89041096</v>
      </c>
    </row>
    <row r="141" spans="2:12" x14ac:dyDescent="0.2">
      <c r="B141" s="85">
        <f t="shared" si="17"/>
        <v>5.5</v>
      </c>
      <c r="C141" s="1">
        <v>61217895.89041096</v>
      </c>
      <c r="D141" s="1">
        <v>61217895.89041096</v>
      </c>
      <c r="E141" s="1">
        <v>61217895.89041096</v>
      </c>
      <c r="F141" s="1">
        <v>61217895.89041096</v>
      </c>
      <c r="G141" s="1">
        <v>61217895.89041096</v>
      </c>
      <c r="H141" s="1">
        <v>61217895.89041096</v>
      </c>
      <c r="I141" s="1">
        <v>61217895.89041096</v>
      </c>
      <c r="J141" s="1">
        <v>61217895.89041096</v>
      </c>
      <c r="K141" s="1">
        <v>61217895.89041096</v>
      </c>
      <c r="L141" s="1">
        <v>61217895.89041096</v>
      </c>
    </row>
    <row r="142" spans="2:12" x14ac:dyDescent="0.2">
      <c r="B142" s="85">
        <f t="shared" si="17"/>
        <v>6</v>
      </c>
      <c r="C142" s="1">
        <v>61217895.89041096</v>
      </c>
      <c r="D142" s="1">
        <v>61217895.89041096</v>
      </c>
      <c r="E142" s="1">
        <v>61217895.89041096</v>
      </c>
      <c r="F142" s="1">
        <v>61217895.89041096</v>
      </c>
      <c r="G142" s="1">
        <v>61217895.89041096</v>
      </c>
      <c r="H142" s="1">
        <v>61217895.89041096</v>
      </c>
      <c r="I142" s="1">
        <v>61217895.89041096</v>
      </c>
      <c r="J142" s="1">
        <v>61217895.89041096</v>
      </c>
      <c r="K142" s="1">
        <v>61217895.89041096</v>
      </c>
      <c r="L142" s="1">
        <v>61217895.89041096</v>
      </c>
    </row>
    <row r="143" spans="2:12" x14ac:dyDescent="0.2">
      <c r="B143" s="85">
        <f t="shared" si="17"/>
        <v>6.5</v>
      </c>
      <c r="C143" s="1">
        <v>61217895.89041096</v>
      </c>
      <c r="D143" s="1">
        <v>61217895.89041096</v>
      </c>
      <c r="E143" s="1">
        <v>61217895.89041096</v>
      </c>
      <c r="F143" s="1">
        <v>61217895.89041096</v>
      </c>
      <c r="G143" s="1">
        <v>61217895.89041096</v>
      </c>
      <c r="H143" s="1">
        <v>61217895.89041096</v>
      </c>
      <c r="I143" s="1">
        <v>61217895.89041096</v>
      </c>
      <c r="J143" s="1">
        <v>61217895.89041096</v>
      </c>
      <c r="K143" s="1">
        <v>61217895.89041096</v>
      </c>
      <c r="L143" s="1">
        <v>61217895.89041096</v>
      </c>
    </row>
    <row r="144" spans="2:12" x14ac:dyDescent="0.2">
      <c r="B144" s="85">
        <f t="shared" si="17"/>
        <v>7</v>
      </c>
      <c r="C144" s="1">
        <v>61217895.89041096</v>
      </c>
      <c r="D144" s="1">
        <v>61217895.89041096</v>
      </c>
      <c r="E144" s="1">
        <v>61217895.89041096</v>
      </c>
      <c r="F144" s="1">
        <v>61217895.89041096</v>
      </c>
      <c r="G144" s="1">
        <v>61217895.89041096</v>
      </c>
      <c r="H144" s="1">
        <v>61217895.89041096</v>
      </c>
      <c r="I144" s="1">
        <v>61217895.89041096</v>
      </c>
      <c r="J144" s="1">
        <v>61217895.89041096</v>
      </c>
      <c r="K144" s="1">
        <v>61217895.89041096</v>
      </c>
      <c r="L144" s="1">
        <v>61217895.89041096</v>
      </c>
    </row>
    <row r="145" spans="2:12" x14ac:dyDescent="0.2">
      <c r="B145" s="85">
        <f t="shared" si="17"/>
        <v>7.5</v>
      </c>
      <c r="C145" s="1">
        <v>61217895.89041096</v>
      </c>
      <c r="D145" s="1">
        <v>61217895.89041096</v>
      </c>
      <c r="E145" s="1">
        <v>61217895.89041096</v>
      </c>
      <c r="F145" s="1">
        <v>61217895.89041096</v>
      </c>
      <c r="G145" s="1">
        <v>61217895.89041096</v>
      </c>
      <c r="H145" s="1">
        <v>61217895.89041096</v>
      </c>
      <c r="I145" s="1">
        <v>61217895.89041096</v>
      </c>
      <c r="J145" s="1">
        <v>61217895.89041096</v>
      </c>
      <c r="K145" s="1">
        <v>61217895.89041096</v>
      </c>
      <c r="L145" s="1">
        <v>61217895.89041096</v>
      </c>
    </row>
    <row r="146" spans="2:12" x14ac:dyDescent="0.2">
      <c r="B146" s="85">
        <f t="shared" si="17"/>
        <v>8</v>
      </c>
      <c r="C146" s="1">
        <v>61217895.89041096</v>
      </c>
      <c r="D146" s="1">
        <v>61217895.89041096</v>
      </c>
      <c r="E146" s="1">
        <v>61217895.89041096</v>
      </c>
      <c r="F146" s="1">
        <v>61217895.89041096</v>
      </c>
      <c r="G146" s="1">
        <v>61217895.89041096</v>
      </c>
      <c r="H146" s="1">
        <v>61217895.89041096</v>
      </c>
      <c r="I146" s="1">
        <v>61217895.89041096</v>
      </c>
      <c r="J146" s="1">
        <v>61217895.89041096</v>
      </c>
      <c r="K146" s="1">
        <v>61217895.89041096</v>
      </c>
      <c r="L146" s="1">
        <v>61217895.89041096</v>
      </c>
    </row>
    <row r="147" spans="2:12" x14ac:dyDescent="0.2">
      <c r="B147" s="85">
        <f t="shared" si="17"/>
        <v>8.5</v>
      </c>
      <c r="C147" s="1">
        <v>61217895.89041096</v>
      </c>
      <c r="D147" s="1">
        <v>61217895.89041096</v>
      </c>
      <c r="E147" s="1">
        <v>61217895.89041096</v>
      </c>
      <c r="F147" s="1">
        <v>61217895.89041096</v>
      </c>
      <c r="G147" s="1">
        <v>61217895.89041096</v>
      </c>
      <c r="H147" s="1">
        <v>61217895.89041096</v>
      </c>
      <c r="I147" s="1">
        <v>61217895.89041096</v>
      </c>
      <c r="J147" s="1">
        <v>61217895.89041096</v>
      </c>
      <c r="K147" s="1">
        <v>61217895.89041096</v>
      </c>
      <c r="L147" s="1">
        <v>61217895.89041096</v>
      </c>
    </row>
    <row r="148" spans="2:12" x14ac:dyDescent="0.2">
      <c r="B148" s="85">
        <f t="shared" si="17"/>
        <v>9</v>
      </c>
      <c r="C148" s="1">
        <v>61217895.89041096</v>
      </c>
      <c r="D148" s="1">
        <v>61217895.89041096</v>
      </c>
      <c r="E148" s="1">
        <v>61217895.89041096</v>
      </c>
      <c r="F148" s="1">
        <v>61217895.89041096</v>
      </c>
      <c r="G148" s="1">
        <v>61217895.89041096</v>
      </c>
      <c r="H148" s="1">
        <v>61217895.89041096</v>
      </c>
      <c r="I148" s="1">
        <v>61217895.89041096</v>
      </c>
      <c r="J148" s="1">
        <v>61217895.89041096</v>
      </c>
      <c r="K148" s="1">
        <v>61217895.89041096</v>
      </c>
      <c r="L148" s="1">
        <v>61217895.89041096</v>
      </c>
    </row>
    <row r="150" spans="2:12" x14ac:dyDescent="0.2">
      <c r="B150" s="78">
        <f>+$B$8</f>
        <v>61217895.89041096</v>
      </c>
      <c r="C150" s="88">
        <f>+L137+1</f>
        <v>130</v>
      </c>
      <c r="D150" s="62">
        <f>+C150+1</f>
        <v>131</v>
      </c>
      <c r="E150" s="62">
        <f>+D150+1</f>
        <v>132</v>
      </c>
      <c r="F150" s="62">
        <f t="shared" ref="F150:L150" si="18">+E150+1</f>
        <v>133</v>
      </c>
      <c r="G150" s="62">
        <f t="shared" si="18"/>
        <v>134</v>
      </c>
      <c r="H150" s="62">
        <f t="shared" si="18"/>
        <v>135</v>
      </c>
      <c r="I150" s="62">
        <f t="shared" si="18"/>
        <v>136</v>
      </c>
      <c r="J150" s="62">
        <f t="shared" si="18"/>
        <v>137</v>
      </c>
      <c r="K150" s="62">
        <f t="shared" si="18"/>
        <v>138</v>
      </c>
      <c r="L150" s="62">
        <f t="shared" si="18"/>
        <v>139</v>
      </c>
    </row>
    <row r="151" spans="2:12" x14ac:dyDescent="0.2">
      <c r="B151" s="89">
        <f>+B138</f>
        <v>4</v>
      </c>
      <c r="C151" s="1">
        <f t="dataTable" ref="C151:L161" dt2D="1" dtr="0" r1="B5" r2="B4" ca="1"/>
        <v>61217895.89041096</v>
      </c>
      <c r="D151" s="1">
        <v>61217895.89041096</v>
      </c>
      <c r="E151" s="1">
        <v>61217895.89041096</v>
      </c>
      <c r="F151" s="1">
        <v>61217895.89041096</v>
      </c>
      <c r="G151" s="1">
        <v>61217895.89041096</v>
      </c>
      <c r="H151" s="1">
        <v>61217895.89041096</v>
      </c>
      <c r="I151" s="1">
        <v>61217895.89041096</v>
      </c>
      <c r="J151" s="1">
        <v>61217895.89041096</v>
      </c>
      <c r="K151" s="1">
        <v>61217895.89041096</v>
      </c>
      <c r="L151" s="1">
        <v>61217895.89041096</v>
      </c>
    </row>
    <row r="152" spans="2:12" x14ac:dyDescent="0.2">
      <c r="B152" s="85">
        <f>+B151+0.5</f>
        <v>4.5</v>
      </c>
      <c r="C152" s="1">
        <v>61217895.89041096</v>
      </c>
      <c r="D152" s="1">
        <v>61217895.89041096</v>
      </c>
      <c r="E152" s="1">
        <v>61217895.89041096</v>
      </c>
      <c r="F152" s="1">
        <v>61217895.89041096</v>
      </c>
      <c r="G152" s="1">
        <v>61217895.89041096</v>
      </c>
      <c r="H152" s="1">
        <v>61217895.89041096</v>
      </c>
      <c r="I152" s="1">
        <v>61217895.89041096</v>
      </c>
      <c r="J152" s="1">
        <v>61217895.89041096</v>
      </c>
      <c r="K152" s="1">
        <v>61217895.89041096</v>
      </c>
      <c r="L152" s="1">
        <v>61217895.89041096</v>
      </c>
    </row>
    <row r="153" spans="2:12" x14ac:dyDescent="0.2">
      <c r="B153" s="85">
        <f t="shared" ref="B153:B161" si="19">+B152+0.5</f>
        <v>5</v>
      </c>
      <c r="C153" s="1">
        <v>61217895.89041096</v>
      </c>
      <c r="D153" s="1">
        <v>61217895.89041096</v>
      </c>
      <c r="E153" s="1">
        <v>61217895.89041096</v>
      </c>
      <c r="F153" s="1">
        <v>61217895.89041096</v>
      </c>
      <c r="G153" s="1">
        <v>61217895.89041096</v>
      </c>
      <c r="H153" s="1">
        <v>61217895.89041096</v>
      </c>
      <c r="I153" s="1">
        <v>61217895.89041096</v>
      </c>
      <c r="J153" s="1">
        <v>61217895.89041096</v>
      </c>
      <c r="K153" s="1">
        <v>61217895.89041096</v>
      </c>
      <c r="L153" s="1">
        <v>61217895.89041096</v>
      </c>
    </row>
    <row r="154" spans="2:12" x14ac:dyDescent="0.2">
      <c r="B154" s="85">
        <f t="shared" si="19"/>
        <v>5.5</v>
      </c>
      <c r="C154" s="1">
        <v>61217895.89041096</v>
      </c>
      <c r="D154" s="1">
        <v>61217895.89041096</v>
      </c>
      <c r="E154" s="1">
        <v>61217895.89041096</v>
      </c>
      <c r="F154" s="1">
        <v>61217895.89041096</v>
      </c>
      <c r="G154" s="1">
        <v>61217895.89041096</v>
      </c>
      <c r="H154" s="1">
        <v>61217895.89041096</v>
      </c>
      <c r="I154" s="1">
        <v>61217895.89041096</v>
      </c>
      <c r="J154" s="1">
        <v>61217895.89041096</v>
      </c>
      <c r="K154" s="1">
        <v>61217895.89041096</v>
      </c>
      <c r="L154" s="1">
        <v>61217895.89041096</v>
      </c>
    </row>
    <row r="155" spans="2:12" x14ac:dyDescent="0.2">
      <c r="B155" s="85">
        <f t="shared" si="19"/>
        <v>6</v>
      </c>
      <c r="C155" s="1">
        <v>61217895.89041096</v>
      </c>
      <c r="D155" s="1">
        <v>61217895.89041096</v>
      </c>
      <c r="E155" s="1">
        <v>61217895.89041096</v>
      </c>
      <c r="F155" s="1">
        <v>61217895.89041096</v>
      </c>
      <c r="G155" s="1">
        <v>61217895.89041096</v>
      </c>
      <c r="H155" s="1">
        <v>61217895.89041096</v>
      </c>
      <c r="I155" s="1">
        <v>61217895.89041096</v>
      </c>
      <c r="J155" s="1">
        <v>61217895.89041096</v>
      </c>
      <c r="K155" s="1">
        <v>61217895.89041096</v>
      </c>
      <c r="L155" s="1">
        <v>61217895.89041096</v>
      </c>
    </row>
    <row r="156" spans="2:12" x14ac:dyDescent="0.2">
      <c r="B156" s="85">
        <f t="shared" si="19"/>
        <v>6.5</v>
      </c>
      <c r="C156" s="1">
        <v>61217895.89041096</v>
      </c>
      <c r="D156" s="1">
        <v>61217895.89041096</v>
      </c>
      <c r="E156" s="1">
        <v>61217895.89041096</v>
      </c>
      <c r="F156" s="1">
        <v>61217895.89041096</v>
      </c>
      <c r="G156" s="1">
        <v>61217895.89041096</v>
      </c>
      <c r="H156" s="1">
        <v>61217895.89041096</v>
      </c>
      <c r="I156" s="1">
        <v>61217895.89041096</v>
      </c>
      <c r="J156" s="1">
        <v>61217895.89041096</v>
      </c>
      <c r="K156" s="1">
        <v>61217895.89041096</v>
      </c>
      <c r="L156" s="1">
        <v>61217895.89041096</v>
      </c>
    </row>
    <row r="157" spans="2:12" x14ac:dyDescent="0.2">
      <c r="B157" s="85">
        <f t="shared" si="19"/>
        <v>7</v>
      </c>
      <c r="C157" s="1">
        <v>61217895.89041096</v>
      </c>
      <c r="D157" s="1">
        <v>61217895.89041096</v>
      </c>
      <c r="E157" s="1">
        <v>61217895.89041096</v>
      </c>
      <c r="F157" s="1">
        <v>61217895.89041096</v>
      </c>
      <c r="G157" s="1">
        <v>61217895.89041096</v>
      </c>
      <c r="H157" s="1">
        <v>61217895.89041096</v>
      </c>
      <c r="I157" s="1">
        <v>61217895.89041096</v>
      </c>
      <c r="J157" s="1">
        <v>61217895.89041096</v>
      </c>
      <c r="K157" s="1">
        <v>61217895.89041096</v>
      </c>
      <c r="L157" s="1">
        <v>61217895.89041096</v>
      </c>
    </row>
    <row r="158" spans="2:12" x14ac:dyDescent="0.2">
      <c r="B158" s="85">
        <f t="shared" si="19"/>
        <v>7.5</v>
      </c>
      <c r="C158" s="1">
        <v>61217895.89041096</v>
      </c>
      <c r="D158" s="1">
        <v>61217895.89041096</v>
      </c>
      <c r="E158" s="1">
        <v>61217895.89041096</v>
      </c>
      <c r="F158" s="1">
        <v>61217895.89041096</v>
      </c>
      <c r="G158" s="1">
        <v>61217895.89041096</v>
      </c>
      <c r="H158" s="1">
        <v>61217895.89041096</v>
      </c>
      <c r="I158" s="1">
        <v>61217895.89041096</v>
      </c>
      <c r="J158" s="1">
        <v>61217895.89041096</v>
      </c>
      <c r="K158" s="1">
        <v>61217895.89041096</v>
      </c>
      <c r="L158" s="1">
        <v>61217895.89041096</v>
      </c>
    </row>
    <row r="159" spans="2:12" x14ac:dyDescent="0.2">
      <c r="B159" s="85">
        <f t="shared" si="19"/>
        <v>8</v>
      </c>
      <c r="C159" s="1">
        <v>61217895.89041096</v>
      </c>
      <c r="D159" s="1">
        <v>61217895.89041096</v>
      </c>
      <c r="E159" s="1">
        <v>61217895.89041096</v>
      </c>
      <c r="F159" s="1">
        <v>61217895.89041096</v>
      </c>
      <c r="G159" s="1">
        <v>61217895.89041096</v>
      </c>
      <c r="H159" s="1">
        <v>61217895.89041096</v>
      </c>
      <c r="I159" s="1">
        <v>61217895.89041096</v>
      </c>
      <c r="J159" s="1">
        <v>61217895.89041096</v>
      </c>
      <c r="K159" s="1">
        <v>61217895.89041096</v>
      </c>
      <c r="L159" s="1">
        <v>61217895.89041096</v>
      </c>
    </row>
    <row r="160" spans="2:12" x14ac:dyDescent="0.2">
      <c r="B160" s="85">
        <f t="shared" si="19"/>
        <v>8.5</v>
      </c>
      <c r="C160" s="1">
        <v>61217895.89041096</v>
      </c>
      <c r="D160" s="1">
        <v>61217895.89041096</v>
      </c>
      <c r="E160" s="1">
        <v>61217895.89041096</v>
      </c>
      <c r="F160" s="1">
        <v>61217895.89041096</v>
      </c>
      <c r="G160" s="1">
        <v>61217895.89041096</v>
      </c>
      <c r="H160" s="1">
        <v>61217895.89041096</v>
      </c>
      <c r="I160" s="1">
        <v>61217895.89041096</v>
      </c>
      <c r="J160" s="1">
        <v>61217895.89041096</v>
      </c>
      <c r="K160" s="1">
        <v>61217895.89041096</v>
      </c>
      <c r="L160" s="1">
        <v>61217895.89041096</v>
      </c>
    </row>
    <row r="161" spans="2:12" x14ac:dyDescent="0.2">
      <c r="B161" s="85">
        <f t="shared" si="19"/>
        <v>9</v>
      </c>
      <c r="C161" s="1">
        <v>61217895.89041096</v>
      </c>
      <c r="D161" s="1">
        <v>61217895.89041096</v>
      </c>
      <c r="E161" s="1">
        <v>61217895.89041096</v>
      </c>
      <c r="F161" s="1">
        <v>61217895.89041096</v>
      </c>
      <c r="G161" s="1">
        <v>61217895.89041096</v>
      </c>
      <c r="H161" s="1">
        <v>61217895.89041096</v>
      </c>
      <c r="I161" s="1">
        <v>61217895.89041096</v>
      </c>
      <c r="J161" s="1">
        <v>61217895.89041096</v>
      </c>
      <c r="K161" s="1">
        <v>61217895.89041096</v>
      </c>
      <c r="L161" s="1">
        <v>61217895.89041096</v>
      </c>
    </row>
    <row r="163" spans="2:12" x14ac:dyDescent="0.2">
      <c r="B163" s="78">
        <f>+$B$8</f>
        <v>61217895.89041096</v>
      </c>
      <c r="C163" s="88">
        <f>+L150+1</f>
        <v>140</v>
      </c>
      <c r="D163" s="62">
        <f>+C163+1</f>
        <v>141</v>
      </c>
      <c r="E163" s="62">
        <f>+D163+1</f>
        <v>142</v>
      </c>
      <c r="F163" s="62">
        <f t="shared" ref="F163:L163" si="20">+E163+1</f>
        <v>143</v>
      </c>
      <c r="G163" s="62">
        <f t="shared" si="20"/>
        <v>144</v>
      </c>
      <c r="H163" s="62">
        <f t="shared" si="20"/>
        <v>145</v>
      </c>
      <c r="I163" s="62">
        <f t="shared" si="20"/>
        <v>146</v>
      </c>
      <c r="J163" s="62">
        <f t="shared" si="20"/>
        <v>147</v>
      </c>
      <c r="K163" s="62">
        <f t="shared" si="20"/>
        <v>148</v>
      </c>
      <c r="L163" s="62">
        <f t="shared" si="20"/>
        <v>149</v>
      </c>
    </row>
    <row r="164" spans="2:12" x14ac:dyDescent="0.2">
      <c r="B164" s="89">
        <f>+B151</f>
        <v>4</v>
      </c>
      <c r="C164" s="1">
        <f t="dataTable" ref="C164:L174" dt2D="1" dtr="0" r1="B5" r2="B4" ca="1"/>
        <v>61217895.89041096</v>
      </c>
      <c r="D164" s="1">
        <v>61217895.89041096</v>
      </c>
      <c r="E164" s="1">
        <v>61217895.89041096</v>
      </c>
      <c r="F164" s="1">
        <v>61217895.89041096</v>
      </c>
      <c r="G164" s="1">
        <v>61217895.89041096</v>
      </c>
      <c r="H164" s="1">
        <v>61217895.89041096</v>
      </c>
      <c r="I164" s="1">
        <v>61217895.89041096</v>
      </c>
      <c r="J164" s="1">
        <v>61217895.89041096</v>
      </c>
      <c r="K164" s="1">
        <v>61217895.89041096</v>
      </c>
      <c r="L164" s="1">
        <v>62711721.770410955</v>
      </c>
    </row>
    <row r="165" spans="2:12" x14ac:dyDescent="0.2">
      <c r="B165" s="85">
        <f>+B164+0.5</f>
        <v>4.5</v>
      </c>
      <c r="C165" s="1">
        <v>61217895.89041096</v>
      </c>
      <c r="D165" s="1">
        <v>61217895.89041096</v>
      </c>
      <c r="E165" s="1">
        <v>61217895.89041096</v>
      </c>
      <c r="F165" s="1">
        <v>61217895.89041096</v>
      </c>
      <c r="G165" s="1">
        <v>61217895.89041096</v>
      </c>
      <c r="H165" s="1">
        <v>61217895.89041096</v>
      </c>
      <c r="I165" s="1">
        <v>61217895.89041096</v>
      </c>
      <c r="J165" s="1">
        <v>61217895.89041096</v>
      </c>
      <c r="K165" s="1">
        <v>61217895.89041096</v>
      </c>
      <c r="L165" s="1">
        <v>62711721.770410955</v>
      </c>
    </row>
    <row r="166" spans="2:12" x14ac:dyDescent="0.2">
      <c r="B166" s="85">
        <f t="shared" ref="B166:B174" si="21">+B165+0.5</f>
        <v>5</v>
      </c>
      <c r="C166" s="1">
        <v>61217895.89041096</v>
      </c>
      <c r="D166" s="1">
        <v>61217895.89041096</v>
      </c>
      <c r="E166" s="1">
        <v>61217895.89041096</v>
      </c>
      <c r="F166" s="1">
        <v>61217895.89041096</v>
      </c>
      <c r="G166" s="1">
        <v>61217895.89041096</v>
      </c>
      <c r="H166" s="1">
        <v>61217895.89041096</v>
      </c>
      <c r="I166" s="1">
        <v>61217895.89041096</v>
      </c>
      <c r="J166" s="1">
        <v>61217895.89041096</v>
      </c>
      <c r="K166" s="1">
        <v>61217895.89041096</v>
      </c>
      <c r="L166" s="1">
        <v>62711721.770410955</v>
      </c>
    </row>
    <row r="167" spans="2:12" x14ac:dyDescent="0.2">
      <c r="B167" s="85">
        <f t="shared" si="21"/>
        <v>5.5</v>
      </c>
      <c r="C167" s="1">
        <v>61217895.89041096</v>
      </c>
      <c r="D167" s="1">
        <v>61217895.89041096</v>
      </c>
      <c r="E167" s="1">
        <v>61217895.89041096</v>
      </c>
      <c r="F167" s="1">
        <v>61217895.89041096</v>
      </c>
      <c r="G167" s="1">
        <v>61217895.89041096</v>
      </c>
      <c r="H167" s="1">
        <v>61217895.89041096</v>
      </c>
      <c r="I167" s="1">
        <v>61217895.89041096</v>
      </c>
      <c r="J167" s="1">
        <v>61217895.89041096</v>
      </c>
      <c r="K167" s="1">
        <v>61217895.89041096</v>
      </c>
      <c r="L167" s="1">
        <v>62711721.770410955</v>
      </c>
    </row>
    <row r="168" spans="2:12" x14ac:dyDescent="0.2">
      <c r="B168" s="85">
        <f t="shared" si="21"/>
        <v>6</v>
      </c>
      <c r="C168" s="1">
        <v>61217895.89041096</v>
      </c>
      <c r="D168" s="1">
        <v>61217895.89041096</v>
      </c>
      <c r="E168" s="1">
        <v>61217895.89041096</v>
      </c>
      <c r="F168" s="1">
        <v>61217895.89041096</v>
      </c>
      <c r="G168" s="1">
        <v>61217895.89041096</v>
      </c>
      <c r="H168" s="1">
        <v>61217895.89041096</v>
      </c>
      <c r="I168" s="1">
        <v>61217895.89041096</v>
      </c>
      <c r="J168" s="1">
        <v>61217895.89041096</v>
      </c>
      <c r="K168" s="1">
        <v>61217895.89041096</v>
      </c>
      <c r="L168" s="1">
        <v>62711721.770410955</v>
      </c>
    </row>
    <row r="169" spans="2:12" x14ac:dyDescent="0.2">
      <c r="B169" s="85">
        <f t="shared" si="21"/>
        <v>6.5</v>
      </c>
      <c r="C169" s="1">
        <v>61217895.89041096</v>
      </c>
      <c r="D169" s="1">
        <v>61217895.89041096</v>
      </c>
      <c r="E169" s="1">
        <v>61217895.89041096</v>
      </c>
      <c r="F169" s="1">
        <v>61217895.89041096</v>
      </c>
      <c r="G169" s="1">
        <v>61217895.89041096</v>
      </c>
      <c r="H169" s="1">
        <v>61217895.89041096</v>
      </c>
      <c r="I169" s="1">
        <v>61217895.89041096</v>
      </c>
      <c r="J169" s="1">
        <v>61217895.89041096</v>
      </c>
      <c r="K169" s="1">
        <v>61217895.89041096</v>
      </c>
      <c r="L169" s="1">
        <v>62711721.770410955</v>
      </c>
    </row>
    <row r="170" spans="2:12" x14ac:dyDescent="0.2">
      <c r="B170" s="85">
        <f t="shared" si="21"/>
        <v>7</v>
      </c>
      <c r="C170" s="1">
        <v>61217895.89041096</v>
      </c>
      <c r="D170" s="1">
        <v>61217895.89041096</v>
      </c>
      <c r="E170" s="1">
        <v>61217895.89041096</v>
      </c>
      <c r="F170" s="1">
        <v>61217895.89041096</v>
      </c>
      <c r="G170" s="1">
        <v>61217895.89041096</v>
      </c>
      <c r="H170" s="1">
        <v>61217895.89041096</v>
      </c>
      <c r="I170" s="1">
        <v>61217895.89041096</v>
      </c>
      <c r="J170" s="1">
        <v>61217895.89041096</v>
      </c>
      <c r="K170" s="1">
        <v>61217895.89041096</v>
      </c>
      <c r="L170" s="1">
        <v>62711721.770410955</v>
      </c>
    </row>
    <row r="171" spans="2:12" x14ac:dyDescent="0.2">
      <c r="B171" s="85">
        <f t="shared" si="21"/>
        <v>7.5</v>
      </c>
      <c r="C171" s="1">
        <v>61217895.89041096</v>
      </c>
      <c r="D171" s="1">
        <v>61217895.89041096</v>
      </c>
      <c r="E171" s="1">
        <v>61217895.89041096</v>
      </c>
      <c r="F171" s="1">
        <v>61217895.89041096</v>
      </c>
      <c r="G171" s="1">
        <v>61217895.89041096</v>
      </c>
      <c r="H171" s="1">
        <v>61217895.89041096</v>
      </c>
      <c r="I171" s="1">
        <v>61217895.89041096</v>
      </c>
      <c r="J171" s="1">
        <v>61217895.89041096</v>
      </c>
      <c r="K171" s="1">
        <v>61217895.89041096</v>
      </c>
      <c r="L171" s="1">
        <v>62711721.770410955</v>
      </c>
    </row>
    <row r="172" spans="2:12" x14ac:dyDescent="0.2">
      <c r="B172" s="85">
        <f t="shared" si="21"/>
        <v>8</v>
      </c>
      <c r="C172" s="1">
        <v>61217895.89041096</v>
      </c>
      <c r="D172" s="1">
        <v>61217895.89041096</v>
      </c>
      <c r="E172" s="1">
        <v>61217895.89041096</v>
      </c>
      <c r="F172" s="1">
        <v>61217895.89041096</v>
      </c>
      <c r="G172" s="1">
        <v>61217895.89041096</v>
      </c>
      <c r="H172" s="1">
        <v>61217895.89041096</v>
      </c>
      <c r="I172" s="1">
        <v>61217895.89041096</v>
      </c>
      <c r="J172" s="1">
        <v>61217895.89041096</v>
      </c>
      <c r="K172" s="1">
        <v>61217895.89041096</v>
      </c>
      <c r="L172" s="1">
        <v>62711721.770410955</v>
      </c>
    </row>
    <row r="173" spans="2:12" x14ac:dyDescent="0.2">
      <c r="B173" s="85">
        <f t="shared" si="21"/>
        <v>8.5</v>
      </c>
      <c r="C173" s="1">
        <v>61217895.89041096</v>
      </c>
      <c r="D173" s="1">
        <v>61217895.89041096</v>
      </c>
      <c r="E173" s="1">
        <v>61217895.89041096</v>
      </c>
      <c r="F173" s="1">
        <v>61217895.89041096</v>
      </c>
      <c r="G173" s="1">
        <v>61217895.89041096</v>
      </c>
      <c r="H173" s="1">
        <v>61217895.89041096</v>
      </c>
      <c r="I173" s="1">
        <v>61217895.89041096</v>
      </c>
      <c r="J173" s="1">
        <v>61217895.89041096</v>
      </c>
      <c r="K173" s="1">
        <v>61217895.89041096</v>
      </c>
      <c r="L173" s="1">
        <v>62711721.770410955</v>
      </c>
    </row>
    <row r="174" spans="2:12" x14ac:dyDescent="0.2">
      <c r="B174" s="85">
        <f t="shared" si="21"/>
        <v>9</v>
      </c>
      <c r="C174" s="1">
        <v>61217895.89041096</v>
      </c>
      <c r="D174" s="1">
        <v>61217895.89041096</v>
      </c>
      <c r="E174" s="1">
        <v>61217895.89041096</v>
      </c>
      <c r="F174" s="1">
        <v>61217895.89041096</v>
      </c>
      <c r="G174" s="1">
        <v>61217895.89041096</v>
      </c>
      <c r="H174" s="1">
        <v>61217895.89041096</v>
      </c>
      <c r="I174" s="1">
        <v>61217895.89041096</v>
      </c>
      <c r="J174" s="1">
        <v>61217895.89041096</v>
      </c>
      <c r="K174" s="1">
        <v>61217895.89041096</v>
      </c>
      <c r="L174" s="1">
        <v>62711721.770410955</v>
      </c>
    </row>
    <row r="176" spans="2:12" x14ac:dyDescent="0.2">
      <c r="B176" s="106" t="s">
        <v>106</v>
      </c>
      <c r="C176" s="32" t="str">
        <f>+B1</f>
        <v>Final</v>
      </c>
      <c r="E176" s="32" t="s">
        <v>129</v>
      </c>
      <c r="F176" s="32" t="str">
        <f>+B1</f>
        <v>Final</v>
      </c>
    </row>
    <row r="177" spans="2:6" x14ac:dyDescent="0.2">
      <c r="B177" s="104">
        <f>+B7</f>
        <v>-229969345.50746691</v>
      </c>
      <c r="C177" s="105">
        <v>6</v>
      </c>
      <c r="E177" s="104">
        <f>+B8</f>
        <v>61217895.89041096</v>
      </c>
      <c r="F177" s="105">
        <v>6</v>
      </c>
    </row>
    <row r="178" spans="2:6" x14ac:dyDescent="0.2">
      <c r="B178" s="103">
        <v>1</v>
      </c>
      <c r="C178" s="1">
        <f t="dataTable" ref="C178:C277" dt2D="1" dtr="0" r1="B4" r2="B5" ca="1"/>
        <v>-1865940734.149056</v>
      </c>
      <c r="E178" s="103">
        <v>1</v>
      </c>
      <c r="F178" s="1">
        <f t="dataTable" ref="F178:F277" dt2D="1" dtr="0" r1="B4" r2="B5" ca="1"/>
        <v>0</v>
      </c>
    </row>
    <row r="179" spans="2:6" x14ac:dyDescent="0.2">
      <c r="B179" s="103">
        <f>+B178+1</f>
        <v>2</v>
      </c>
      <c r="C179" s="1">
        <v>-1803798748.2310562</v>
      </c>
      <c r="E179" s="103">
        <f>+E178+1</f>
        <v>2</v>
      </c>
      <c r="F179" s="1">
        <v>0</v>
      </c>
    </row>
    <row r="180" spans="2:6" x14ac:dyDescent="0.2">
      <c r="B180" s="103">
        <f t="shared" ref="B180:B243" si="22">+B179+1</f>
        <v>3</v>
      </c>
      <c r="C180" s="1">
        <v>-1741656762.313056</v>
      </c>
      <c r="E180" s="103">
        <f t="shared" ref="E180:E243" si="23">+E179+1</f>
        <v>3</v>
      </c>
      <c r="F180" s="1">
        <v>0</v>
      </c>
    </row>
    <row r="181" spans="2:6" x14ac:dyDescent="0.2">
      <c r="B181" s="103">
        <f t="shared" si="22"/>
        <v>4</v>
      </c>
      <c r="C181" s="1">
        <v>-1679514776.3950558</v>
      </c>
      <c r="E181" s="103">
        <f t="shared" si="23"/>
        <v>4</v>
      </c>
      <c r="F181" s="1">
        <v>0</v>
      </c>
    </row>
    <row r="182" spans="2:6" x14ac:dyDescent="0.2">
      <c r="B182" s="103">
        <f t="shared" si="22"/>
        <v>5</v>
      </c>
      <c r="C182" s="1">
        <v>-1617372790.477056</v>
      </c>
      <c r="E182" s="103">
        <f t="shared" si="23"/>
        <v>5</v>
      </c>
      <c r="F182" s="1">
        <v>0</v>
      </c>
    </row>
    <row r="183" spans="2:6" x14ac:dyDescent="0.2">
      <c r="B183" s="103">
        <f t="shared" si="22"/>
        <v>6</v>
      </c>
      <c r="C183" s="1">
        <v>-1555230804.5590558</v>
      </c>
      <c r="E183" s="103">
        <f t="shared" si="23"/>
        <v>6</v>
      </c>
      <c r="F183" s="1">
        <v>0</v>
      </c>
    </row>
    <row r="184" spans="2:6" x14ac:dyDescent="0.2">
      <c r="B184" s="103">
        <f t="shared" si="22"/>
        <v>7</v>
      </c>
      <c r="C184" s="1">
        <v>-1493088818.6410561</v>
      </c>
      <c r="E184" s="103">
        <f t="shared" si="23"/>
        <v>7</v>
      </c>
      <c r="F184" s="1">
        <v>0</v>
      </c>
    </row>
    <row r="185" spans="2:6" x14ac:dyDescent="0.2">
      <c r="B185" s="103">
        <f t="shared" si="22"/>
        <v>8</v>
      </c>
      <c r="C185" s="1">
        <v>-1430946832.7230558</v>
      </c>
      <c r="E185" s="103">
        <f t="shared" si="23"/>
        <v>8</v>
      </c>
      <c r="F185" s="1">
        <v>0</v>
      </c>
    </row>
    <row r="186" spans="2:6" x14ac:dyDescent="0.2">
      <c r="B186" s="103">
        <f t="shared" si="22"/>
        <v>9</v>
      </c>
      <c r="C186" s="1">
        <v>-1368804846.8050561</v>
      </c>
      <c r="E186" s="103">
        <f t="shared" si="23"/>
        <v>9</v>
      </c>
      <c r="F186" s="1">
        <v>0</v>
      </c>
    </row>
    <row r="187" spans="2:6" x14ac:dyDescent="0.2">
      <c r="B187" s="103">
        <f t="shared" si="22"/>
        <v>10</v>
      </c>
      <c r="C187" s="1">
        <v>-1306662860.8870559</v>
      </c>
      <c r="E187" s="103">
        <f t="shared" si="23"/>
        <v>10</v>
      </c>
      <c r="F187" s="1">
        <v>0</v>
      </c>
    </row>
    <row r="188" spans="2:6" x14ac:dyDescent="0.2">
      <c r="B188" s="103">
        <f t="shared" si="22"/>
        <v>11</v>
      </c>
      <c r="C188" s="1">
        <v>-1244520874.9690559</v>
      </c>
      <c r="E188" s="103">
        <f t="shared" si="23"/>
        <v>11</v>
      </c>
      <c r="F188" s="1">
        <v>0</v>
      </c>
    </row>
    <row r="189" spans="2:6" x14ac:dyDescent="0.2">
      <c r="B189" s="103">
        <f t="shared" si="22"/>
        <v>12</v>
      </c>
      <c r="C189" s="1">
        <v>-1182378889.0510559</v>
      </c>
      <c r="E189" s="103">
        <f t="shared" si="23"/>
        <v>12</v>
      </c>
      <c r="F189" s="1">
        <v>0</v>
      </c>
    </row>
    <row r="190" spans="2:6" x14ac:dyDescent="0.2">
      <c r="B190" s="103">
        <f t="shared" si="22"/>
        <v>13</v>
      </c>
      <c r="C190" s="1">
        <v>-1120236903.1330559</v>
      </c>
      <c r="E190" s="103">
        <f t="shared" si="23"/>
        <v>13</v>
      </c>
      <c r="F190" s="1">
        <v>0</v>
      </c>
    </row>
    <row r="191" spans="2:6" x14ac:dyDescent="0.2">
      <c r="B191" s="103">
        <f t="shared" si="22"/>
        <v>14</v>
      </c>
      <c r="C191" s="1">
        <v>-1058094917.2150559</v>
      </c>
      <c r="E191" s="103">
        <f t="shared" si="23"/>
        <v>14</v>
      </c>
      <c r="F191" s="1">
        <v>0</v>
      </c>
    </row>
    <row r="192" spans="2:6" x14ac:dyDescent="0.2">
      <c r="B192" s="103">
        <f t="shared" si="22"/>
        <v>15</v>
      </c>
      <c r="C192" s="1">
        <v>-995952931.29705596</v>
      </c>
      <c r="E192" s="103">
        <f t="shared" si="23"/>
        <v>15</v>
      </c>
      <c r="F192" s="1">
        <v>0</v>
      </c>
    </row>
    <row r="193" spans="2:6" x14ac:dyDescent="0.2">
      <c r="B193" s="103">
        <f t="shared" si="22"/>
        <v>16</v>
      </c>
      <c r="C193" s="1">
        <v>-950267684.93085527</v>
      </c>
      <c r="E193" s="103">
        <f t="shared" si="23"/>
        <v>16</v>
      </c>
      <c r="F193" s="1">
        <v>16456739.551799327</v>
      </c>
    </row>
    <row r="194" spans="2:6" x14ac:dyDescent="0.2">
      <c r="B194" s="103">
        <f t="shared" si="22"/>
        <v>17</v>
      </c>
      <c r="C194" s="1">
        <v>-901668959.46105599</v>
      </c>
      <c r="E194" s="103">
        <f t="shared" si="23"/>
        <v>17</v>
      </c>
      <c r="F194" s="1">
        <v>30000000</v>
      </c>
    </row>
    <row r="195" spans="2:6" x14ac:dyDescent="0.2">
      <c r="B195" s="103">
        <f t="shared" si="22"/>
        <v>18</v>
      </c>
      <c r="C195" s="1">
        <v>-839526973.54305589</v>
      </c>
      <c r="E195" s="103">
        <f t="shared" si="23"/>
        <v>18</v>
      </c>
      <c r="F195" s="1">
        <v>30000000</v>
      </c>
    </row>
    <row r="196" spans="2:6" x14ac:dyDescent="0.2">
      <c r="B196" s="103">
        <f t="shared" si="22"/>
        <v>19</v>
      </c>
      <c r="C196" s="1">
        <v>-777384987.62505591</v>
      </c>
      <c r="E196" s="103">
        <f t="shared" si="23"/>
        <v>19</v>
      </c>
      <c r="F196" s="1">
        <v>30000000</v>
      </c>
    </row>
    <row r="197" spans="2:6" x14ac:dyDescent="0.2">
      <c r="B197" s="103">
        <f t="shared" si="22"/>
        <v>20</v>
      </c>
      <c r="C197" s="1">
        <v>-715243006.70705593</v>
      </c>
      <c r="E197" s="103">
        <f t="shared" si="23"/>
        <v>20</v>
      </c>
      <c r="F197" s="1">
        <v>30000000</v>
      </c>
    </row>
    <row r="198" spans="2:6" x14ac:dyDescent="0.2">
      <c r="B198" s="103">
        <f t="shared" si="22"/>
        <v>21</v>
      </c>
      <c r="C198" s="1">
        <v>-691897893.70705593</v>
      </c>
      <c r="E198" s="103">
        <f t="shared" si="23"/>
        <v>21</v>
      </c>
      <c r="F198" s="1">
        <v>30000000</v>
      </c>
    </row>
    <row r="199" spans="2:6" x14ac:dyDescent="0.2">
      <c r="B199" s="103">
        <f t="shared" si="22"/>
        <v>22</v>
      </c>
      <c r="C199" s="1">
        <v>-668552780.70705593</v>
      </c>
      <c r="E199" s="103">
        <f t="shared" si="23"/>
        <v>22</v>
      </c>
      <c r="F199" s="1">
        <v>30000000</v>
      </c>
    </row>
    <row r="200" spans="2:6" x14ac:dyDescent="0.2">
      <c r="B200" s="103">
        <f t="shared" si="22"/>
        <v>23</v>
      </c>
      <c r="C200" s="1">
        <v>-645207667.70705593</v>
      </c>
      <c r="E200" s="103">
        <f t="shared" si="23"/>
        <v>23</v>
      </c>
      <c r="F200" s="1">
        <v>30000000</v>
      </c>
    </row>
    <row r="201" spans="2:6" x14ac:dyDescent="0.2">
      <c r="B201" s="103">
        <f t="shared" si="22"/>
        <v>24</v>
      </c>
      <c r="C201" s="1">
        <v>-621862554.70705593</v>
      </c>
      <c r="E201" s="103">
        <f t="shared" si="23"/>
        <v>24</v>
      </c>
      <c r="F201" s="1">
        <v>30000000</v>
      </c>
    </row>
    <row r="202" spans="2:6" x14ac:dyDescent="0.2">
      <c r="B202" s="103">
        <f t="shared" si="22"/>
        <v>25</v>
      </c>
      <c r="C202" s="1">
        <v>-598517441.70705593</v>
      </c>
      <c r="E202" s="103">
        <f t="shared" si="23"/>
        <v>25</v>
      </c>
      <c r="F202" s="1">
        <v>30000000</v>
      </c>
    </row>
    <row r="203" spans="2:6" x14ac:dyDescent="0.2">
      <c r="B203" s="103">
        <f t="shared" si="22"/>
        <v>26</v>
      </c>
      <c r="C203" s="1">
        <v>-575172328.70705593</v>
      </c>
      <c r="E203" s="103">
        <f t="shared" si="23"/>
        <v>26</v>
      </c>
      <c r="F203" s="1">
        <v>30000000</v>
      </c>
    </row>
    <row r="204" spans="2:6" x14ac:dyDescent="0.2">
      <c r="B204" s="103">
        <f t="shared" si="22"/>
        <v>27</v>
      </c>
      <c r="C204" s="1">
        <v>-551827215.70705593</v>
      </c>
      <c r="E204" s="103">
        <f t="shared" si="23"/>
        <v>27</v>
      </c>
      <c r="F204" s="1">
        <v>30000000</v>
      </c>
    </row>
    <row r="205" spans="2:6" x14ac:dyDescent="0.2">
      <c r="B205" s="103">
        <f t="shared" si="22"/>
        <v>28</v>
      </c>
      <c r="C205" s="1">
        <v>-528482102.70705593</v>
      </c>
      <c r="E205" s="103">
        <f t="shared" si="23"/>
        <v>28</v>
      </c>
      <c r="F205" s="1">
        <v>30000000</v>
      </c>
    </row>
    <row r="206" spans="2:6" x14ac:dyDescent="0.2">
      <c r="B206" s="103">
        <f t="shared" si="22"/>
        <v>29</v>
      </c>
      <c r="C206" s="1">
        <v>-505136989.70705593</v>
      </c>
      <c r="E206" s="103">
        <f t="shared" si="23"/>
        <v>29</v>
      </c>
      <c r="F206" s="1">
        <v>30000000</v>
      </c>
    </row>
    <row r="207" spans="2:6" x14ac:dyDescent="0.2">
      <c r="B207" s="103">
        <f t="shared" si="22"/>
        <v>30</v>
      </c>
      <c r="C207" s="1">
        <v>-481791876.70705593</v>
      </c>
      <c r="E207" s="103">
        <f t="shared" si="23"/>
        <v>30</v>
      </c>
      <c r="F207" s="1">
        <v>30000000</v>
      </c>
    </row>
    <row r="208" spans="2:6" x14ac:dyDescent="0.2">
      <c r="B208" s="103">
        <f t="shared" si="22"/>
        <v>31</v>
      </c>
      <c r="C208" s="1">
        <v>-458446763.70705593</v>
      </c>
      <c r="E208" s="103">
        <f t="shared" si="23"/>
        <v>31</v>
      </c>
      <c r="F208" s="1">
        <v>30000000</v>
      </c>
    </row>
    <row r="209" spans="2:6" x14ac:dyDescent="0.2">
      <c r="B209" s="103">
        <f t="shared" si="22"/>
        <v>32</v>
      </c>
      <c r="C209" s="1">
        <v>-435101650.70705593</v>
      </c>
      <c r="E209" s="103">
        <f t="shared" si="23"/>
        <v>32</v>
      </c>
      <c r="F209" s="1">
        <v>30000000</v>
      </c>
    </row>
    <row r="210" spans="2:6" x14ac:dyDescent="0.2">
      <c r="B210" s="103">
        <f t="shared" si="22"/>
        <v>33</v>
      </c>
      <c r="C210" s="1">
        <v>-411756537.70705593</v>
      </c>
      <c r="E210" s="103">
        <f t="shared" si="23"/>
        <v>33</v>
      </c>
      <c r="F210" s="1">
        <v>30000000</v>
      </c>
    </row>
    <row r="211" spans="2:6" x14ac:dyDescent="0.2">
      <c r="B211" s="103">
        <f t="shared" si="22"/>
        <v>34</v>
      </c>
      <c r="C211" s="1">
        <v>-388420744.03257549</v>
      </c>
      <c r="E211" s="103">
        <f t="shared" si="23"/>
        <v>34</v>
      </c>
      <c r="F211" s="1">
        <v>30009319.325519554</v>
      </c>
    </row>
    <row r="212" spans="2:6" x14ac:dyDescent="0.2">
      <c r="B212" s="103">
        <f t="shared" si="22"/>
        <v>35</v>
      </c>
      <c r="C212" s="1">
        <v>-379321069.03257549</v>
      </c>
      <c r="E212" s="103">
        <f t="shared" si="23"/>
        <v>35</v>
      </c>
      <c r="F212" s="1">
        <v>44254757.325519554</v>
      </c>
    </row>
    <row r="213" spans="2:6" x14ac:dyDescent="0.2">
      <c r="B213" s="103">
        <f t="shared" si="22"/>
        <v>36</v>
      </c>
      <c r="C213" s="1">
        <v>-370221394.03257549</v>
      </c>
      <c r="E213" s="103">
        <f t="shared" si="23"/>
        <v>36</v>
      </c>
      <c r="F213" s="1">
        <v>58500195.325519554</v>
      </c>
    </row>
    <row r="214" spans="2:6" x14ac:dyDescent="0.2">
      <c r="B214" s="103">
        <f t="shared" si="22"/>
        <v>37</v>
      </c>
      <c r="C214" s="1">
        <v>-349593981.59746689</v>
      </c>
      <c r="E214" s="103">
        <f t="shared" si="23"/>
        <v>37</v>
      </c>
      <c r="F214" s="1">
        <v>61217895.89041096</v>
      </c>
    </row>
    <row r="215" spans="2:6" x14ac:dyDescent="0.2">
      <c r="B215" s="103">
        <f t="shared" si="22"/>
        <v>38</v>
      </c>
      <c r="C215" s="1">
        <v>-326248868.59746689</v>
      </c>
      <c r="E215" s="103">
        <f t="shared" si="23"/>
        <v>38</v>
      </c>
      <c r="F215" s="1">
        <v>61217895.89041096</v>
      </c>
    </row>
    <row r="216" spans="2:6" x14ac:dyDescent="0.2">
      <c r="B216" s="103">
        <f t="shared" si="22"/>
        <v>39</v>
      </c>
      <c r="C216" s="1">
        <v>-302903755.59746695</v>
      </c>
      <c r="E216" s="103">
        <f t="shared" si="23"/>
        <v>39</v>
      </c>
      <c r="F216" s="1">
        <v>61217895.89041096</v>
      </c>
    </row>
    <row r="217" spans="2:6" x14ac:dyDescent="0.2">
      <c r="B217" s="103">
        <f t="shared" si="22"/>
        <v>40</v>
      </c>
      <c r="C217" s="1">
        <v>-279558642.59746695</v>
      </c>
      <c r="E217" s="103">
        <f t="shared" si="23"/>
        <v>40</v>
      </c>
      <c r="F217" s="1">
        <v>61217895.89041096</v>
      </c>
    </row>
    <row r="218" spans="2:6" x14ac:dyDescent="0.2">
      <c r="B218" s="103">
        <f t="shared" si="22"/>
        <v>41</v>
      </c>
      <c r="C218" s="1">
        <v>-256213529.59746695</v>
      </c>
      <c r="E218" s="103">
        <f t="shared" si="23"/>
        <v>41</v>
      </c>
      <c r="F218" s="1">
        <v>61217895.89041096</v>
      </c>
    </row>
    <row r="219" spans="2:6" x14ac:dyDescent="0.2">
      <c r="B219" s="103">
        <f t="shared" si="22"/>
        <v>42</v>
      </c>
      <c r="C219" s="1">
        <v>-232868416.59746695</v>
      </c>
      <c r="E219" s="103">
        <f t="shared" si="23"/>
        <v>42</v>
      </c>
      <c r="F219" s="1">
        <v>61217895.89041096</v>
      </c>
    </row>
    <row r="220" spans="2:6" x14ac:dyDescent="0.2">
      <c r="B220" s="103">
        <f t="shared" si="22"/>
        <v>43</v>
      </c>
      <c r="C220" s="1">
        <v>-209523303.59746695</v>
      </c>
      <c r="E220" s="103">
        <f t="shared" si="23"/>
        <v>43</v>
      </c>
      <c r="F220" s="1">
        <v>61217895.89041096</v>
      </c>
    </row>
    <row r="221" spans="2:6" x14ac:dyDescent="0.2">
      <c r="B221" s="103">
        <f t="shared" si="22"/>
        <v>44</v>
      </c>
      <c r="C221" s="1">
        <v>-186178190.59746695</v>
      </c>
      <c r="E221" s="103">
        <f t="shared" si="23"/>
        <v>44</v>
      </c>
      <c r="F221" s="1">
        <v>61217895.89041096</v>
      </c>
    </row>
    <row r="222" spans="2:6" x14ac:dyDescent="0.2">
      <c r="B222" s="103">
        <f t="shared" si="22"/>
        <v>45</v>
      </c>
      <c r="C222" s="1">
        <v>-162833077.59746695</v>
      </c>
      <c r="E222" s="103">
        <f t="shared" si="23"/>
        <v>45</v>
      </c>
      <c r="F222" s="1">
        <v>61217895.89041096</v>
      </c>
    </row>
    <row r="223" spans="2:6" x14ac:dyDescent="0.2">
      <c r="B223" s="103">
        <f t="shared" si="22"/>
        <v>46</v>
      </c>
      <c r="C223" s="1">
        <v>-139487964.59746695</v>
      </c>
      <c r="E223" s="103">
        <f t="shared" si="23"/>
        <v>46</v>
      </c>
      <c r="F223" s="1">
        <v>61217895.89041096</v>
      </c>
    </row>
    <row r="224" spans="2:6" x14ac:dyDescent="0.2">
      <c r="B224" s="103">
        <f t="shared" si="22"/>
        <v>47</v>
      </c>
      <c r="C224" s="1">
        <v>-116142851.59746695</v>
      </c>
      <c r="E224" s="103">
        <f t="shared" si="23"/>
        <v>47</v>
      </c>
      <c r="F224" s="1">
        <v>61217895.89041096</v>
      </c>
    </row>
    <row r="225" spans="2:6" x14ac:dyDescent="0.2">
      <c r="B225" s="103">
        <f t="shared" si="22"/>
        <v>48</v>
      </c>
      <c r="C225" s="1">
        <v>-92797738.597466946</v>
      </c>
      <c r="E225" s="103">
        <f t="shared" si="23"/>
        <v>48</v>
      </c>
      <c r="F225" s="1">
        <v>61217895.89041096</v>
      </c>
    </row>
    <row r="226" spans="2:6" x14ac:dyDescent="0.2">
      <c r="B226" s="103">
        <f t="shared" si="22"/>
        <v>49</v>
      </c>
      <c r="C226" s="1">
        <v>-69452625.597466946</v>
      </c>
      <c r="E226" s="103">
        <f t="shared" si="23"/>
        <v>49</v>
      </c>
      <c r="F226" s="1">
        <v>61217895.89041096</v>
      </c>
    </row>
    <row r="227" spans="2:6" x14ac:dyDescent="0.2">
      <c r="B227" s="103">
        <f t="shared" si="22"/>
        <v>50</v>
      </c>
      <c r="C227" s="1">
        <v>-46107512.597466946</v>
      </c>
      <c r="E227" s="103">
        <f t="shared" si="23"/>
        <v>50</v>
      </c>
      <c r="F227" s="1">
        <v>61217895.89041096</v>
      </c>
    </row>
    <row r="228" spans="2:6" x14ac:dyDescent="0.2">
      <c r="B228" s="103">
        <f t="shared" si="22"/>
        <v>51</v>
      </c>
      <c r="C228" s="1">
        <v>-22762399.597466946</v>
      </c>
      <c r="E228" s="103">
        <f t="shared" si="23"/>
        <v>51</v>
      </c>
      <c r="F228" s="1">
        <v>61217895.89041096</v>
      </c>
    </row>
    <row r="229" spans="2:6" x14ac:dyDescent="0.2">
      <c r="B229" s="103">
        <f t="shared" si="22"/>
        <v>52</v>
      </c>
      <c r="C229" s="1">
        <v>582713.40253305435</v>
      </c>
      <c r="E229" s="103">
        <f t="shared" si="23"/>
        <v>52</v>
      </c>
      <c r="F229" s="1">
        <v>61217895.89041096</v>
      </c>
    </row>
    <row r="230" spans="2:6" x14ac:dyDescent="0.2">
      <c r="B230" s="103">
        <f t="shared" si="22"/>
        <v>53</v>
      </c>
      <c r="C230" s="1">
        <v>23927826.402533054</v>
      </c>
      <c r="E230" s="103">
        <f t="shared" si="23"/>
        <v>53</v>
      </c>
      <c r="F230" s="1">
        <v>61217895.89041096</v>
      </c>
    </row>
    <row r="231" spans="2:6" x14ac:dyDescent="0.2">
      <c r="B231" s="103">
        <f t="shared" si="22"/>
        <v>54</v>
      </c>
      <c r="C231" s="1">
        <v>47272939.402533054</v>
      </c>
      <c r="E231" s="103">
        <f t="shared" si="23"/>
        <v>54</v>
      </c>
      <c r="F231" s="1">
        <v>61217895.89041096</v>
      </c>
    </row>
    <row r="232" spans="2:6" x14ac:dyDescent="0.2">
      <c r="B232" s="103">
        <f t="shared" si="22"/>
        <v>55</v>
      </c>
      <c r="C232" s="1">
        <v>70618052.402533054</v>
      </c>
      <c r="E232" s="103">
        <f t="shared" si="23"/>
        <v>55</v>
      </c>
      <c r="F232" s="1">
        <v>61217895.89041096</v>
      </c>
    </row>
    <row r="233" spans="2:6" x14ac:dyDescent="0.2">
      <c r="B233" s="103">
        <f t="shared" si="22"/>
        <v>56</v>
      </c>
      <c r="C233" s="1">
        <v>93963165.402533054</v>
      </c>
      <c r="E233" s="103">
        <f t="shared" si="23"/>
        <v>56</v>
      </c>
      <c r="F233" s="1">
        <v>61217895.89041096</v>
      </c>
    </row>
    <row r="234" spans="2:6" x14ac:dyDescent="0.2">
      <c r="B234" s="103">
        <f t="shared" si="22"/>
        <v>57</v>
      </c>
      <c r="C234" s="1">
        <v>117308278.40253305</v>
      </c>
      <c r="E234" s="103">
        <f t="shared" si="23"/>
        <v>57</v>
      </c>
      <c r="F234" s="1">
        <v>61217895.89041096</v>
      </c>
    </row>
    <row r="235" spans="2:6" x14ac:dyDescent="0.2">
      <c r="B235" s="103">
        <f t="shared" si="22"/>
        <v>58</v>
      </c>
      <c r="C235" s="1">
        <v>140653391.40253305</v>
      </c>
      <c r="E235" s="103">
        <f t="shared" si="23"/>
        <v>58</v>
      </c>
      <c r="F235" s="1">
        <v>61217895.89041096</v>
      </c>
    </row>
    <row r="236" spans="2:6" x14ac:dyDescent="0.2">
      <c r="B236" s="103">
        <f t="shared" si="22"/>
        <v>59</v>
      </c>
      <c r="C236" s="1">
        <v>163998504.40253305</v>
      </c>
      <c r="E236" s="103">
        <f t="shared" si="23"/>
        <v>59</v>
      </c>
      <c r="F236" s="1">
        <v>61217895.89041096</v>
      </c>
    </row>
    <row r="237" spans="2:6" x14ac:dyDescent="0.2">
      <c r="B237" s="103">
        <f t="shared" si="22"/>
        <v>60</v>
      </c>
      <c r="C237" s="1">
        <v>187343617.40253305</v>
      </c>
      <c r="E237" s="103">
        <f t="shared" si="23"/>
        <v>60</v>
      </c>
      <c r="F237" s="1">
        <v>61217895.89041096</v>
      </c>
    </row>
    <row r="238" spans="2:6" x14ac:dyDescent="0.2">
      <c r="B238" s="103">
        <f t="shared" si="22"/>
        <v>61</v>
      </c>
      <c r="C238" s="1">
        <v>210688730.40253305</v>
      </c>
      <c r="E238" s="103">
        <f t="shared" si="23"/>
        <v>61</v>
      </c>
      <c r="F238" s="1">
        <v>61217895.89041096</v>
      </c>
    </row>
    <row r="239" spans="2:6" x14ac:dyDescent="0.2">
      <c r="B239" s="103">
        <f t="shared" si="22"/>
        <v>62</v>
      </c>
      <c r="C239" s="1">
        <v>236155759.04253304</v>
      </c>
      <c r="E239" s="103">
        <f t="shared" si="23"/>
        <v>62</v>
      </c>
      <c r="F239" s="1">
        <v>61217895.89041096</v>
      </c>
    </row>
    <row r="240" spans="2:6" x14ac:dyDescent="0.2">
      <c r="B240" s="103">
        <f t="shared" si="22"/>
        <v>63</v>
      </c>
      <c r="C240" s="1">
        <v>263581479.04253304</v>
      </c>
      <c r="E240" s="103">
        <f t="shared" si="23"/>
        <v>63</v>
      </c>
      <c r="F240" s="1">
        <v>61217895.89041096</v>
      </c>
    </row>
    <row r="241" spans="2:6" x14ac:dyDescent="0.2">
      <c r="B241" s="103">
        <f t="shared" si="22"/>
        <v>64</v>
      </c>
      <c r="C241" s="1">
        <v>315568287.04253304</v>
      </c>
      <c r="E241" s="103">
        <f t="shared" si="23"/>
        <v>64</v>
      </c>
      <c r="F241" s="1">
        <v>61217895.89041096</v>
      </c>
    </row>
    <row r="242" spans="2:6" x14ac:dyDescent="0.2">
      <c r="B242" s="103">
        <f t="shared" si="22"/>
        <v>65</v>
      </c>
      <c r="C242" s="1">
        <v>381307484.04253304</v>
      </c>
      <c r="E242" s="103">
        <f t="shared" si="23"/>
        <v>65</v>
      </c>
      <c r="F242" s="1">
        <v>61217895.89041096</v>
      </c>
    </row>
    <row r="243" spans="2:6" x14ac:dyDescent="0.2">
      <c r="B243" s="103">
        <f t="shared" si="22"/>
        <v>66</v>
      </c>
      <c r="C243" s="1">
        <v>447046605.04253292</v>
      </c>
      <c r="E243" s="103">
        <f t="shared" si="23"/>
        <v>66</v>
      </c>
      <c r="F243" s="1">
        <v>61217895.89041096</v>
      </c>
    </row>
    <row r="244" spans="2:6" x14ac:dyDescent="0.2">
      <c r="B244" s="103">
        <f t="shared" ref="B244:B277" si="24">+B243+1</f>
        <v>67</v>
      </c>
      <c r="C244" s="1">
        <v>512785796.04253286</v>
      </c>
      <c r="E244" s="103">
        <f t="shared" ref="E244:E277" si="25">+E243+1</f>
        <v>67</v>
      </c>
      <c r="F244" s="1">
        <v>61217895.89041096</v>
      </c>
    </row>
    <row r="245" spans="2:6" x14ac:dyDescent="0.2">
      <c r="B245" s="103">
        <f t="shared" si="24"/>
        <v>68</v>
      </c>
      <c r="C245" s="1">
        <v>578524979.04253292</v>
      </c>
      <c r="E245" s="103">
        <f t="shared" si="25"/>
        <v>68</v>
      </c>
      <c r="F245" s="1">
        <v>61217895.89041096</v>
      </c>
    </row>
    <row r="246" spans="2:6" x14ac:dyDescent="0.2">
      <c r="B246" s="103">
        <f t="shared" si="24"/>
        <v>69</v>
      </c>
      <c r="C246" s="1">
        <v>644264154.04253292</v>
      </c>
      <c r="E246" s="103">
        <f t="shared" si="25"/>
        <v>69</v>
      </c>
      <c r="F246" s="1">
        <v>61217895.89041096</v>
      </c>
    </row>
    <row r="247" spans="2:6" x14ac:dyDescent="0.2">
      <c r="B247" s="103">
        <f t="shared" si="24"/>
        <v>70</v>
      </c>
      <c r="C247" s="1">
        <v>710003329.04253292</v>
      </c>
      <c r="E247" s="103">
        <f t="shared" si="25"/>
        <v>70</v>
      </c>
      <c r="F247" s="1">
        <v>61217895.89041096</v>
      </c>
    </row>
    <row r="248" spans="2:6" x14ac:dyDescent="0.2">
      <c r="B248" s="103">
        <f t="shared" si="24"/>
        <v>71</v>
      </c>
      <c r="C248" s="1">
        <v>775742533.04253292</v>
      </c>
      <c r="E248" s="103">
        <f t="shared" si="25"/>
        <v>71</v>
      </c>
      <c r="F248" s="1">
        <v>61217895.89041096</v>
      </c>
    </row>
    <row r="249" spans="2:6" x14ac:dyDescent="0.2">
      <c r="B249" s="103">
        <f t="shared" si="24"/>
        <v>72</v>
      </c>
      <c r="C249" s="1">
        <v>841481703.04253292</v>
      </c>
      <c r="E249" s="103">
        <f t="shared" si="25"/>
        <v>72</v>
      </c>
      <c r="F249" s="1">
        <v>61217895.89041096</v>
      </c>
    </row>
    <row r="250" spans="2:6" x14ac:dyDescent="0.2">
      <c r="B250" s="103">
        <f t="shared" si="24"/>
        <v>73</v>
      </c>
      <c r="C250" s="1">
        <v>907220869.04253292</v>
      </c>
      <c r="E250" s="103">
        <f t="shared" si="25"/>
        <v>73</v>
      </c>
      <c r="F250" s="1">
        <v>61217895.89041096</v>
      </c>
    </row>
    <row r="251" spans="2:6" x14ac:dyDescent="0.2">
      <c r="B251" s="103">
        <f t="shared" si="24"/>
        <v>74</v>
      </c>
      <c r="C251" s="1">
        <v>972959999.04253292</v>
      </c>
      <c r="E251" s="103">
        <f t="shared" si="25"/>
        <v>74</v>
      </c>
      <c r="F251" s="1">
        <v>61217895.89041096</v>
      </c>
    </row>
    <row r="252" spans="2:6" x14ac:dyDescent="0.2">
      <c r="B252" s="103">
        <f t="shared" si="24"/>
        <v>75</v>
      </c>
      <c r="C252" s="1">
        <v>1038699219.0425329</v>
      </c>
      <c r="E252" s="103">
        <f t="shared" si="25"/>
        <v>75</v>
      </c>
      <c r="F252" s="1">
        <v>61217895.89041096</v>
      </c>
    </row>
    <row r="253" spans="2:6" x14ac:dyDescent="0.2">
      <c r="B253" s="103">
        <f t="shared" si="24"/>
        <v>76</v>
      </c>
      <c r="C253" s="1">
        <v>1100895259.0425329</v>
      </c>
      <c r="E253" s="103">
        <f t="shared" si="25"/>
        <v>76</v>
      </c>
      <c r="F253" s="1">
        <v>61217895.89041096</v>
      </c>
    </row>
    <row r="254" spans="2:6" x14ac:dyDescent="0.2">
      <c r="B254" s="103">
        <f t="shared" si="24"/>
        <v>77</v>
      </c>
      <c r="C254" s="1">
        <v>1134647024.0425329</v>
      </c>
      <c r="E254" s="103">
        <f t="shared" si="25"/>
        <v>77</v>
      </c>
      <c r="F254" s="1">
        <v>61217895.89041096</v>
      </c>
    </row>
    <row r="255" spans="2:6" x14ac:dyDescent="0.2">
      <c r="B255" s="103">
        <f t="shared" si="24"/>
        <v>78</v>
      </c>
      <c r="C255" s="1">
        <v>1168398789.0425329</v>
      </c>
      <c r="E255" s="103">
        <f t="shared" si="25"/>
        <v>78</v>
      </c>
      <c r="F255" s="1">
        <v>61217895.89041096</v>
      </c>
    </row>
    <row r="256" spans="2:6" x14ac:dyDescent="0.2">
      <c r="B256" s="103">
        <f t="shared" si="24"/>
        <v>79</v>
      </c>
      <c r="C256" s="1">
        <v>1202150554.0425329</v>
      </c>
      <c r="E256" s="103">
        <f t="shared" si="25"/>
        <v>79</v>
      </c>
      <c r="F256" s="1">
        <v>61217895.89041096</v>
      </c>
    </row>
    <row r="257" spans="2:6" x14ac:dyDescent="0.2">
      <c r="B257" s="103">
        <f t="shared" si="24"/>
        <v>80</v>
      </c>
      <c r="C257" s="1">
        <v>1235902319.0425329</v>
      </c>
      <c r="E257" s="103">
        <f t="shared" si="25"/>
        <v>80</v>
      </c>
      <c r="F257" s="1">
        <v>61217895.89041096</v>
      </c>
    </row>
    <row r="258" spans="2:6" x14ac:dyDescent="0.2">
      <c r="B258" s="103">
        <f t="shared" si="24"/>
        <v>81</v>
      </c>
      <c r="C258" s="1">
        <v>1269654084.0425329</v>
      </c>
      <c r="E258" s="103">
        <f t="shared" si="25"/>
        <v>81</v>
      </c>
      <c r="F258" s="1">
        <v>61217895.89041096</v>
      </c>
    </row>
    <row r="259" spans="2:6" x14ac:dyDescent="0.2">
      <c r="B259" s="103">
        <f t="shared" si="24"/>
        <v>82</v>
      </c>
      <c r="C259" s="1">
        <v>1303405849.0425332</v>
      </c>
      <c r="E259" s="103">
        <f t="shared" si="25"/>
        <v>82</v>
      </c>
      <c r="F259" s="1">
        <v>61217895.89041096</v>
      </c>
    </row>
    <row r="260" spans="2:6" x14ac:dyDescent="0.2">
      <c r="B260" s="103">
        <f t="shared" si="24"/>
        <v>83</v>
      </c>
      <c r="C260" s="1">
        <v>1337157614.0425332</v>
      </c>
      <c r="E260" s="103">
        <f t="shared" si="25"/>
        <v>83</v>
      </c>
      <c r="F260" s="1">
        <v>61217895.89041096</v>
      </c>
    </row>
    <row r="261" spans="2:6" x14ac:dyDescent="0.2">
      <c r="B261" s="103">
        <f t="shared" si="24"/>
        <v>84</v>
      </c>
      <c r="C261" s="1">
        <v>1377235424.0425332</v>
      </c>
      <c r="E261" s="103">
        <f t="shared" si="25"/>
        <v>84</v>
      </c>
      <c r="F261" s="1">
        <v>61217895.89041096</v>
      </c>
    </row>
    <row r="262" spans="2:6" x14ac:dyDescent="0.2">
      <c r="B262" s="103">
        <f t="shared" si="24"/>
        <v>85</v>
      </c>
      <c r="C262" s="1">
        <v>1417313234.0425334</v>
      </c>
      <c r="E262" s="103">
        <f t="shared" si="25"/>
        <v>85</v>
      </c>
      <c r="F262" s="1">
        <v>61217895.89041096</v>
      </c>
    </row>
    <row r="263" spans="2:6" x14ac:dyDescent="0.2">
      <c r="B263" s="103">
        <f t="shared" si="24"/>
        <v>86</v>
      </c>
      <c r="C263" s="1">
        <v>1457391044.0425334</v>
      </c>
      <c r="E263" s="103">
        <f t="shared" si="25"/>
        <v>86</v>
      </c>
      <c r="F263" s="1">
        <v>61217895.89041096</v>
      </c>
    </row>
    <row r="264" spans="2:6" x14ac:dyDescent="0.2">
      <c r="B264" s="103">
        <f t="shared" si="24"/>
        <v>87</v>
      </c>
      <c r="C264" s="1">
        <v>1497468854.0425334</v>
      </c>
      <c r="E264" s="103">
        <f t="shared" si="25"/>
        <v>87</v>
      </c>
      <c r="F264" s="1">
        <v>61217895.89041096</v>
      </c>
    </row>
    <row r="265" spans="2:6" x14ac:dyDescent="0.2">
      <c r="B265" s="103">
        <f t="shared" si="24"/>
        <v>88</v>
      </c>
      <c r="C265" s="1">
        <v>1537546664.0425334</v>
      </c>
      <c r="E265" s="103">
        <f t="shared" si="25"/>
        <v>88</v>
      </c>
      <c r="F265" s="1">
        <v>61217895.89041096</v>
      </c>
    </row>
    <row r="266" spans="2:6" x14ac:dyDescent="0.2">
      <c r="B266" s="103">
        <f t="shared" si="24"/>
        <v>89</v>
      </c>
      <c r="C266" s="1">
        <v>1577624474.0425334</v>
      </c>
      <c r="E266" s="103">
        <f t="shared" si="25"/>
        <v>89</v>
      </c>
      <c r="F266" s="1">
        <v>61217895.89041096</v>
      </c>
    </row>
    <row r="267" spans="2:6" x14ac:dyDescent="0.2">
      <c r="B267" s="103">
        <f t="shared" si="24"/>
        <v>90</v>
      </c>
      <c r="C267" s="1">
        <v>1617702284.0425334</v>
      </c>
      <c r="E267" s="103">
        <f t="shared" si="25"/>
        <v>90</v>
      </c>
      <c r="F267" s="1">
        <v>61217895.89041096</v>
      </c>
    </row>
    <row r="268" spans="2:6" x14ac:dyDescent="0.2">
      <c r="B268" s="103">
        <f t="shared" si="24"/>
        <v>91</v>
      </c>
      <c r="C268" s="1">
        <v>1657780094.0425334</v>
      </c>
      <c r="E268" s="103">
        <f t="shared" si="25"/>
        <v>91</v>
      </c>
      <c r="F268" s="1">
        <v>61217895.89041096</v>
      </c>
    </row>
    <row r="269" spans="2:6" x14ac:dyDescent="0.2">
      <c r="B269" s="103">
        <f t="shared" si="24"/>
        <v>92</v>
      </c>
      <c r="C269" s="1">
        <v>1693858909.1825333</v>
      </c>
      <c r="E269" s="103">
        <f t="shared" si="25"/>
        <v>92</v>
      </c>
      <c r="F269" s="1">
        <v>61217895.89041096</v>
      </c>
    </row>
    <row r="270" spans="2:6" x14ac:dyDescent="0.2">
      <c r="B270" s="103">
        <f t="shared" si="24"/>
        <v>93</v>
      </c>
      <c r="C270" s="1">
        <v>1729856112.1825333</v>
      </c>
      <c r="E270" s="103">
        <f t="shared" si="25"/>
        <v>93</v>
      </c>
      <c r="F270" s="1">
        <v>61217895.89041096</v>
      </c>
    </row>
    <row r="271" spans="2:6" x14ac:dyDescent="0.2">
      <c r="B271" s="103">
        <f t="shared" si="24"/>
        <v>94</v>
      </c>
      <c r="C271" s="1">
        <v>1765853315.1825333</v>
      </c>
      <c r="E271" s="103">
        <f t="shared" si="25"/>
        <v>94</v>
      </c>
      <c r="F271" s="1">
        <v>61217895.89041096</v>
      </c>
    </row>
    <row r="272" spans="2:6" x14ac:dyDescent="0.2">
      <c r="B272" s="103">
        <f t="shared" si="24"/>
        <v>95</v>
      </c>
      <c r="C272" s="1">
        <v>1801850518.1825333</v>
      </c>
      <c r="E272" s="103">
        <f t="shared" si="25"/>
        <v>95</v>
      </c>
      <c r="F272" s="1">
        <v>61217895.89041096</v>
      </c>
    </row>
    <row r="273" spans="2:6" x14ac:dyDescent="0.2">
      <c r="B273" s="103">
        <f t="shared" si="24"/>
        <v>96</v>
      </c>
      <c r="C273" s="1">
        <v>1837847721.1825333</v>
      </c>
      <c r="E273" s="103">
        <f t="shared" si="25"/>
        <v>96</v>
      </c>
      <c r="F273" s="1">
        <v>61217895.89041096</v>
      </c>
    </row>
    <row r="274" spans="2:6" x14ac:dyDescent="0.2">
      <c r="B274" s="103">
        <f t="shared" si="24"/>
        <v>97</v>
      </c>
      <c r="C274" s="1">
        <v>1873844924.1825333</v>
      </c>
      <c r="E274" s="103">
        <f t="shared" si="25"/>
        <v>97</v>
      </c>
      <c r="F274" s="1">
        <v>61217895.89041096</v>
      </c>
    </row>
    <row r="275" spans="2:6" x14ac:dyDescent="0.2">
      <c r="B275" s="103">
        <f t="shared" si="24"/>
        <v>98</v>
      </c>
      <c r="C275" s="1">
        <v>1909842127.1825333</v>
      </c>
      <c r="E275" s="103">
        <f t="shared" si="25"/>
        <v>98</v>
      </c>
      <c r="F275" s="1">
        <v>61217895.89041096</v>
      </c>
    </row>
    <row r="276" spans="2:6" x14ac:dyDescent="0.2">
      <c r="B276" s="103">
        <f t="shared" si="24"/>
        <v>99</v>
      </c>
      <c r="C276" s="1">
        <v>1945839330.1825333</v>
      </c>
      <c r="E276" s="103">
        <f t="shared" si="25"/>
        <v>99</v>
      </c>
      <c r="F276" s="1">
        <v>61217895.89041096</v>
      </c>
    </row>
    <row r="277" spans="2:6" x14ac:dyDescent="0.2">
      <c r="B277" s="103">
        <f t="shared" si="24"/>
        <v>100</v>
      </c>
      <c r="C277" s="1">
        <v>1981836533.1825333</v>
      </c>
      <c r="E277" s="103">
        <f t="shared" si="25"/>
        <v>100</v>
      </c>
      <c r="F277" s="1">
        <v>61217895.89041096</v>
      </c>
    </row>
  </sheetData>
  <phoneticPr fontId="0" type="noConversion"/>
  <pageMargins left="0.75" right="0.75" top="1" bottom="1" header="0.5" footer="0.5"/>
  <pageSetup scale="92" fitToHeight="0" orientation="portrait" r:id="rId1"/>
  <headerFooter alignWithMargins="0"/>
  <rowBreaks count="2" manualBreakCount="2">
    <brk id="90" max="16383" man="1"/>
    <brk id="17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7"/>
  <sheetViews>
    <sheetView workbookViewId="0">
      <selection activeCell="A6" sqref="A6"/>
    </sheetView>
  </sheetViews>
  <sheetFormatPr defaultRowHeight="12.75" x14ac:dyDescent="0.2"/>
  <cols>
    <col min="1" max="1" width="26.42578125" customWidth="1"/>
    <col min="2" max="2" width="9" style="50" customWidth="1"/>
    <col min="3" max="3" width="12.42578125" style="50" customWidth="1"/>
    <col min="4" max="4" width="7.42578125" style="33" customWidth="1"/>
    <col min="5" max="5" width="13.85546875" style="6" bestFit="1" customWidth="1"/>
    <col min="6" max="6" width="6.7109375" style="33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0" customWidth="1"/>
    <col min="12" max="12" width="16.140625" customWidth="1"/>
    <col min="13" max="13" width="14.425781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3" customFormat="1" ht="15.75" x14ac:dyDescent="0.25">
      <c r="A1" s="13" t="s">
        <v>45</v>
      </c>
      <c r="B1" s="37" t="s">
        <v>47</v>
      </c>
      <c r="C1" s="37" t="s">
        <v>48</v>
      </c>
      <c r="D1" s="13" t="s">
        <v>49</v>
      </c>
      <c r="E1" s="38"/>
      <c r="F1" s="13" t="s">
        <v>50</v>
      </c>
      <c r="G1" s="39" t="s">
        <v>51</v>
      </c>
      <c r="H1" s="142" t="s">
        <v>52</v>
      </c>
      <c r="I1" s="143"/>
      <c r="J1" s="13" t="s">
        <v>64</v>
      </c>
      <c r="K1" s="37"/>
      <c r="L1" s="54" t="s">
        <v>65</v>
      </c>
      <c r="M1" s="55" t="s">
        <v>66</v>
      </c>
      <c r="N1" s="56" t="s">
        <v>67</v>
      </c>
      <c r="O1" s="144" t="s">
        <v>68</v>
      </c>
      <c r="P1" s="145"/>
      <c r="Q1" s="54" t="s">
        <v>68</v>
      </c>
    </row>
    <row r="2" spans="1:17" s="14" customFormat="1" ht="15" customHeight="1" thickBot="1" x14ac:dyDescent="0.3">
      <c r="A2" s="40" t="s">
        <v>46</v>
      </c>
      <c r="B2" s="41" t="s">
        <v>53</v>
      </c>
      <c r="C2" s="41" t="s">
        <v>53</v>
      </c>
      <c r="D2" s="40" t="s">
        <v>54</v>
      </c>
      <c r="E2" s="42" t="s">
        <v>55</v>
      </c>
      <c r="F2" s="40" t="s">
        <v>56</v>
      </c>
      <c r="G2" s="43" t="s">
        <v>57</v>
      </c>
      <c r="H2" s="44" t="s">
        <v>58</v>
      </c>
      <c r="I2" s="45" t="s">
        <v>59</v>
      </c>
      <c r="J2" s="40" t="s">
        <v>69</v>
      </c>
      <c r="K2" s="41" t="s">
        <v>70</v>
      </c>
      <c r="L2" s="57" t="s">
        <v>71</v>
      </c>
      <c r="M2" s="40" t="s">
        <v>71</v>
      </c>
      <c r="N2" s="58" t="s">
        <v>71</v>
      </c>
      <c r="O2" s="68" t="s">
        <v>72</v>
      </c>
      <c r="P2" s="58" t="s">
        <v>14</v>
      </c>
      <c r="Q2" s="40" t="s">
        <v>69</v>
      </c>
    </row>
    <row r="3" spans="1:17" s="14" customFormat="1" ht="15" customHeight="1" x14ac:dyDescent="0.25">
      <c r="A3" s="14" t="str">
        <f>+Summary!A3</f>
        <v>As of 8/14/01</v>
      </c>
      <c r="B3" s="46"/>
      <c r="C3" s="46"/>
      <c r="E3" s="47"/>
      <c r="G3" s="48"/>
      <c r="H3" s="49"/>
      <c r="I3" s="47"/>
      <c r="K3" s="46"/>
      <c r="O3" s="47"/>
    </row>
    <row r="4" spans="1:17" s="14" customFormat="1" ht="15" customHeight="1" x14ac:dyDescent="0.25">
      <c r="A4" s="15" t="s">
        <v>17</v>
      </c>
      <c r="B4" s="46"/>
      <c r="C4" s="46"/>
      <c r="E4" s="47"/>
      <c r="G4" s="48"/>
      <c r="H4" s="49"/>
      <c r="I4" s="47"/>
      <c r="K4" s="46"/>
      <c r="O4" s="47"/>
    </row>
    <row r="5" spans="1:17" x14ac:dyDescent="0.2">
      <c r="A5" t="str">
        <f>+'[2]Daily Position'!A4</f>
        <v>3TEC Warrants</v>
      </c>
      <c r="B5" s="50">
        <v>36741</v>
      </c>
      <c r="C5" s="50">
        <v>37836</v>
      </c>
      <c r="D5" s="33" t="s">
        <v>60</v>
      </c>
      <c r="E5" s="6">
        <v>0</v>
      </c>
      <c r="F5" s="33" t="s">
        <v>61</v>
      </c>
      <c r="G5" s="2">
        <f>+'[2]Daily Position'!G4</f>
        <v>1.17868389193476</v>
      </c>
      <c r="H5" s="1">
        <f>+'[2]Daily Position'!H4</f>
        <v>78000</v>
      </c>
      <c r="I5" s="6">
        <f>+'[2]Daily Position'!I4</f>
        <v>91937.34</v>
      </c>
      <c r="J5" s="59">
        <f>+'[2]Daily Position'!N4</f>
        <v>1.4811054632353793</v>
      </c>
      <c r="K5" s="60">
        <f>+'[2]Daily Position'!O4</f>
        <v>37117</v>
      </c>
      <c r="L5" s="6">
        <f>+'[2]Daily Position'!P4</f>
        <v>0</v>
      </c>
      <c r="M5" s="6">
        <f>+'[2]Daily Position'!Q4</f>
        <v>-29537.34</v>
      </c>
      <c r="N5" s="3">
        <f>+L5+M5</f>
        <v>-29537.34</v>
      </c>
      <c r="O5" s="6">
        <f>+'[2]Daily Position'!S4</f>
        <v>-29537.34</v>
      </c>
      <c r="P5" s="6">
        <f>+'[2]Daily Position'!T4</f>
        <v>-29537.339999999997</v>
      </c>
      <c r="Q5" s="2">
        <f>+'[2]Daily Position'!U4</f>
        <v>1.4771852339529778</v>
      </c>
    </row>
    <row r="6" spans="1:17" x14ac:dyDescent="0.2">
      <c r="A6" s="113" t="str">
        <f>+'[2]Daily Position'!A5</f>
        <v>Active Power</v>
      </c>
      <c r="B6" s="114">
        <v>36741</v>
      </c>
      <c r="C6" s="114">
        <v>37836</v>
      </c>
      <c r="D6" s="115" t="s">
        <v>60</v>
      </c>
      <c r="E6" s="116">
        <v>0</v>
      </c>
      <c r="F6" s="115" t="s">
        <v>61</v>
      </c>
      <c r="G6" s="117">
        <f>+'[2]Daily Position'!G5</f>
        <v>53.000000195865972</v>
      </c>
      <c r="H6" s="118">
        <f>SUM('[2]Daily Position'!$H$5:$H$12)</f>
        <v>1276382</v>
      </c>
      <c r="I6" s="116">
        <f>SUM('[2]Daily Position'!$I$5:$I$12)</f>
        <v>67648246.25</v>
      </c>
      <c r="J6" s="119">
        <f>+'[2]Daily Position'!N5</f>
        <v>5.63</v>
      </c>
      <c r="K6" s="120">
        <f>+'[2]Daily Position'!O5</f>
        <v>37117</v>
      </c>
      <c r="L6" s="116">
        <f>SUM('[2]Daily Position'!$P$5:$P$12)</f>
        <v>-15347880.059999999</v>
      </c>
      <c r="M6" s="116">
        <f>SUM('[2]Daily Position'!$Q$5:$Q$12)</f>
        <v>-27908157.120000001</v>
      </c>
      <c r="N6" s="121">
        <f>+L6+M6</f>
        <v>-43256037.18</v>
      </c>
      <c r="O6" s="116">
        <f>SUM('[2]Daily Position'!$S$5:$S$12)</f>
        <v>-27908157.120000001</v>
      </c>
      <c r="P6" s="116">
        <f>SUM('[2]Daily Position'!$T$5:$T$12)</f>
        <v>-43022757.182400003</v>
      </c>
      <c r="Q6" s="117">
        <f>+'[2]Daily Position'!U5</f>
        <v>6.35</v>
      </c>
    </row>
    <row r="7" spans="1:17" x14ac:dyDescent="0.2">
      <c r="A7" t="str">
        <f>+'[2]Daily Position'!A13</f>
        <v>Avici Systems</v>
      </c>
      <c r="B7" s="50">
        <v>36741</v>
      </c>
      <c r="C7" s="50">
        <v>37836</v>
      </c>
      <c r="D7" s="33" t="s">
        <v>60</v>
      </c>
      <c r="E7" s="6">
        <v>0</v>
      </c>
      <c r="F7" s="33" t="s">
        <v>61</v>
      </c>
      <c r="G7" s="2">
        <f>+'[2]Daily Position'!G13</f>
        <v>162.5</v>
      </c>
      <c r="H7" s="1">
        <f>+'[2]Daily Position'!H13</f>
        <v>1093426</v>
      </c>
      <c r="I7" s="6">
        <f>+'[2]Daily Position'!I13</f>
        <v>177681725</v>
      </c>
      <c r="J7" s="59">
        <f>+'[2]Daily Position'!N13</f>
        <v>4.2</v>
      </c>
      <c r="K7" s="60">
        <f>+'[2]Daily Position'!O13</f>
        <v>37117</v>
      </c>
      <c r="L7" s="6">
        <f>+'[2]Daily Position'!P13</f>
        <v>-172931035.80000001</v>
      </c>
      <c r="M7" s="6">
        <f>+'[2]Daily Position'!Q13</f>
        <v>-132061.01999999999</v>
      </c>
      <c r="N7" s="3">
        <f t="shared" ref="N7:N57" si="0">+L7+M7</f>
        <v>-173063096.82000002</v>
      </c>
      <c r="O7" s="6">
        <f>+'[2]Daily Position'!S13</f>
        <v>-132061.01999999999</v>
      </c>
      <c r="P7" s="6">
        <f>+'[2]Daily Position'!T13</f>
        <v>-172932005.69999999</v>
      </c>
      <c r="Q7" s="2">
        <f>+'[2]Daily Position'!U13</f>
        <v>4.32</v>
      </c>
    </row>
    <row r="8" spans="1:17" x14ac:dyDescent="0.2">
      <c r="A8" t="str">
        <f>+'[2]Daily Position'!A14</f>
        <v>Carrizo Warrants</v>
      </c>
      <c r="B8" s="50">
        <v>36741</v>
      </c>
      <c r="C8" s="50">
        <v>37836</v>
      </c>
      <c r="D8" s="33" t="s">
        <v>60</v>
      </c>
      <c r="E8" s="6">
        <v>0</v>
      </c>
      <c r="F8" s="33" t="s">
        <v>61</v>
      </c>
      <c r="G8" s="2">
        <f>+'[2]Daily Position'!G14</f>
        <v>4.1954025145547202</v>
      </c>
      <c r="H8" s="1">
        <f>+'[2]Daily Position'!H14</f>
        <v>156250</v>
      </c>
      <c r="I8" s="6">
        <f>+'[2]Daily Position'!I14</f>
        <v>655531.64</v>
      </c>
      <c r="J8" s="59">
        <f>+'[2]Daily Position'!N14</f>
        <v>3.0406783829587685</v>
      </c>
      <c r="K8" s="60">
        <f>+'[2]Daily Position'!O14</f>
        <v>37117</v>
      </c>
      <c r="L8" s="6">
        <f>+'[2]Daily Position'!P14</f>
        <v>0</v>
      </c>
      <c r="M8" s="6">
        <f>+'[2]Daily Position'!Q14</f>
        <v>-116000.39</v>
      </c>
      <c r="N8" s="3">
        <f t="shared" si="0"/>
        <v>-116000.39</v>
      </c>
      <c r="O8" s="6">
        <f>+'[2]Daily Position'!S14</f>
        <v>-116000.39</v>
      </c>
      <c r="P8" s="6">
        <f>+'[2]Daily Position'!T14</f>
        <v>-116000.39000000001</v>
      </c>
      <c r="Q8" s="2">
        <f>+'[2]Daily Position'!U14</f>
        <v>3.0378606854533658</v>
      </c>
    </row>
    <row r="9" spans="1:17" x14ac:dyDescent="0.2">
      <c r="A9" t="str">
        <f>+'[2]Daily Position'!A15</f>
        <v>Catalytica After 12/14</v>
      </c>
      <c r="H9" s="1">
        <f>+'[2]Daily Position'!H15</f>
        <v>1342889</v>
      </c>
      <c r="I9" s="6">
        <f>+'[2]Daily Position'!I15</f>
        <v>116115000</v>
      </c>
      <c r="J9" s="59">
        <f>+'[2]Daily Position'!N15</f>
        <v>10.451000000000001</v>
      </c>
      <c r="K9" s="60">
        <f>+'[2]Daily Position'!O15</f>
        <v>37117</v>
      </c>
      <c r="L9" s="6">
        <f>+'[2]Daily Position'!P15</f>
        <v>-102080467.06</v>
      </c>
      <c r="M9" s="6">
        <f>+'[2]Daily Position'!Q15</f>
        <v>0</v>
      </c>
      <c r="N9" s="3">
        <f t="shared" si="0"/>
        <v>-102080467.06</v>
      </c>
      <c r="O9" s="6">
        <f>+'[2]Daily Position'!S15</f>
        <v>0</v>
      </c>
      <c r="P9" s="6">
        <f>+'[2]Daily Position'!T15</f>
        <v>-101799803.26000001</v>
      </c>
      <c r="Q9" s="2">
        <f>+'[2]Daily Position'!U15</f>
        <v>10.66</v>
      </c>
    </row>
    <row r="10" spans="1:17" x14ac:dyDescent="0.2">
      <c r="A10" t="str">
        <f>+'[2]Daily Position'!A16</f>
        <v>Paradigm</v>
      </c>
      <c r="B10" s="50">
        <v>36741</v>
      </c>
      <c r="C10" s="50">
        <v>37836</v>
      </c>
      <c r="D10" s="33" t="s">
        <v>60</v>
      </c>
      <c r="E10" s="6">
        <v>0</v>
      </c>
      <c r="F10" s="33" t="s">
        <v>61</v>
      </c>
      <c r="G10" s="2">
        <f>+'[2]Daily Position'!G16</f>
        <v>5.875</v>
      </c>
      <c r="H10" s="1">
        <f>SUM('[2]Daily Position'!$H$16:$H$27)</f>
        <v>59891</v>
      </c>
      <c r="I10" s="6">
        <f>SUM('[2]Daily Position'!$I$16:$I$27)</f>
        <v>351859.63</v>
      </c>
      <c r="J10" s="59">
        <f>+'[2]Daily Position'!N16</f>
        <v>5.96</v>
      </c>
      <c r="K10" s="60">
        <f>+'[2]Daily Position'!O16</f>
        <v>37117</v>
      </c>
      <c r="L10" s="6">
        <f>SUM('[2]Daily Position'!$P$16:$P$27)</f>
        <v>0</v>
      </c>
      <c r="M10" s="6">
        <f>SUM('[2]Daily Position'!$Q$16:$Q$27)</f>
        <v>-17315.02</v>
      </c>
      <c r="N10" s="3">
        <f t="shared" si="0"/>
        <v>-17315.02</v>
      </c>
      <c r="O10" s="6">
        <f>SUM('[2]Daily Position'!$S$16:$S$27)</f>
        <v>-17315.02</v>
      </c>
      <c r="P10" s="6">
        <f>SUM('[2]Daily Position'!$T$16:$T$27)</f>
        <v>-17315.01690000001</v>
      </c>
      <c r="Q10" s="2">
        <f>+'[2]Daily Position'!U16</f>
        <v>6.05</v>
      </c>
    </row>
    <row r="11" spans="1:17" x14ac:dyDescent="0.2">
      <c r="A11" t="str">
        <f>+'[2]Daily Position'!A28</f>
        <v>Place Resources</v>
      </c>
      <c r="B11" s="50">
        <v>36741</v>
      </c>
      <c r="C11" s="50">
        <v>37836</v>
      </c>
      <c r="D11" s="33" t="s">
        <v>60</v>
      </c>
      <c r="E11" s="6">
        <v>0</v>
      </c>
      <c r="F11" s="33" t="s">
        <v>61</v>
      </c>
      <c r="G11" s="2">
        <f>+'[2]Daily Position'!G28</f>
        <v>1.6839500000000001</v>
      </c>
      <c r="H11" s="1">
        <f>+'[2]Daily Position'!H28</f>
        <v>735000</v>
      </c>
      <c r="I11" s="6">
        <f>+'[2]Daily Position'!I28</f>
        <v>1237703.25</v>
      </c>
      <c r="J11" s="59">
        <f>+'[2]Daily Position'!N28</f>
        <v>0</v>
      </c>
      <c r="K11" s="60">
        <f>+'[2]Daily Position'!O28</f>
        <v>37117</v>
      </c>
      <c r="L11" s="6">
        <f>+'[2]Daily Position'!P28</f>
        <v>0</v>
      </c>
      <c r="M11" s="6">
        <f>+'[2]Daily Position'!Q28</f>
        <v>186715.35</v>
      </c>
      <c r="N11" s="3">
        <f t="shared" si="0"/>
        <v>186715.35</v>
      </c>
      <c r="O11" s="6">
        <f>+'[2]Daily Position'!S28</f>
        <v>186715.35</v>
      </c>
      <c r="P11" s="6">
        <f>+'[2]Daily Position'!T28</f>
        <v>186715.35465116217</v>
      </c>
      <c r="Q11" s="2">
        <f>+'[2]Daily Position'!U28</f>
        <v>1.9379844961240309</v>
      </c>
    </row>
    <row r="12" spans="1:17" x14ac:dyDescent="0.2">
      <c r="A12" t="str">
        <f>+'[2]Daily Position'!A29</f>
        <v>DevX Energy Common</v>
      </c>
      <c r="B12" s="50">
        <v>36741</v>
      </c>
      <c r="C12" s="50">
        <v>37836</v>
      </c>
      <c r="D12" s="33" t="s">
        <v>60</v>
      </c>
      <c r="E12" s="6">
        <v>0</v>
      </c>
      <c r="F12" s="33" t="s">
        <v>61</v>
      </c>
      <c r="G12" s="2">
        <f>+'[2]Daily Position'!G29</f>
        <v>14.039765555621337</v>
      </c>
      <c r="H12" s="1">
        <f>+'[2]Daily Position'!H29</f>
        <v>10134.6</v>
      </c>
      <c r="I12" s="6">
        <f>+'[2]Daily Position'!I29</f>
        <v>142287.41</v>
      </c>
      <c r="J12" s="59">
        <f>+'[2]Daily Position'!N29</f>
        <v>6</v>
      </c>
      <c r="K12" s="60">
        <f>+'[2]Daily Position'!O29</f>
        <v>37117</v>
      </c>
      <c r="L12" s="6">
        <f>+'[2]Daily Position'!P29</f>
        <v>0</v>
      </c>
      <c r="M12" s="6">
        <f>+'[2]Daily Position'!Q29</f>
        <v>-61218.11</v>
      </c>
      <c r="N12" s="3">
        <f t="shared" si="0"/>
        <v>-61218.11</v>
      </c>
      <c r="O12" s="6">
        <f>+'[2]Daily Position'!S29</f>
        <v>-61218.11</v>
      </c>
      <c r="P12" s="6">
        <f>+'[2]Daily Position'!T29</f>
        <v>-61218.11</v>
      </c>
      <c r="Q12" s="2">
        <f>+'[2]Daily Position'!U29</f>
        <v>6.11</v>
      </c>
    </row>
    <row r="13" spans="1:17" x14ac:dyDescent="0.2">
      <c r="A13" t="str">
        <f>+'[2]Daily Position'!A30</f>
        <v>DevX Energy Pref</v>
      </c>
      <c r="B13" s="50">
        <v>36741</v>
      </c>
      <c r="C13" s="50">
        <v>37836</v>
      </c>
      <c r="D13" s="33" t="s">
        <v>60</v>
      </c>
      <c r="E13" s="6">
        <v>0</v>
      </c>
      <c r="F13" s="33" t="s">
        <v>61</v>
      </c>
      <c r="G13" s="2">
        <f>+'[2]Daily Position'!G30</f>
        <v>4.0658823529411761</v>
      </c>
      <c r="H13" s="1">
        <f>+'[2]Daily Position'!H30</f>
        <v>127500</v>
      </c>
      <c r="I13" s="6">
        <f>+'[2]Daily Position'!I30</f>
        <v>518400</v>
      </c>
      <c r="J13" s="59">
        <f>+'[2]Daily Position'!N30</f>
        <v>6</v>
      </c>
      <c r="K13" s="60">
        <f>+'[2]Daily Position'!O30</f>
        <v>37117</v>
      </c>
      <c r="L13" s="6">
        <f>+'[2]Daily Position'!P30</f>
        <v>0</v>
      </c>
      <c r="M13" s="6">
        <f>+'[2]Daily Position'!Q30</f>
        <v>374070</v>
      </c>
      <c r="N13" s="3">
        <f>+L13+M13</f>
        <v>374070</v>
      </c>
      <c r="O13" s="6">
        <f>+'[2]Daily Position'!S30</f>
        <v>374070</v>
      </c>
      <c r="P13" s="6">
        <f>+'[2]Daily Position'!T30</f>
        <v>374070</v>
      </c>
      <c r="Q13" s="2">
        <f>+'[2]Daily Position'!U30</f>
        <v>6.11</v>
      </c>
    </row>
    <row r="14" spans="1:17" x14ac:dyDescent="0.2">
      <c r="A14" t="str">
        <f>+'[2]Daily Position'!A31</f>
        <v>Quicksilver</v>
      </c>
      <c r="B14" s="50">
        <v>36741</v>
      </c>
      <c r="C14" s="50">
        <v>37836</v>
      </c>
      <c r="D14" s="33" t="s">
        <v>60</v>
      </c>
      <c r="E14" s="6">
        <v>0</v>
      </c>
      <c r="F14" s="33" t="s">
        <v>61</v>
      </c>
      <c r="G14" s="2">
        <f>+'[2]Daily Position'!G31</f>
        <v>7.625</v>
      </c>
      <c r="H14" s="1">
        <f>+'[2]Daily Position'!H31</f>
        <v>804243</v>
      </c>
      <c r="I14" s="6">
        <f>+'[2]Daily Position'!I31</f>
        <v>6132352.8799999999</v>
      </c>
      <c r="J14" s="59">
        <f>+'[2]Daily Position'!N31</f>
        <v>0</v>
      </c>
      <c r="K14" s="60">
        <f>+'[2]Daily Position'!O31</f>
        <v>37117</v>
      </c>
      <c r="L14" s="6">
        <f>+'[2]Daily Position'!P31</f>
        <v>0</v>
      </c>
      <c r="M14" s="6">
        <f>+'[2]Daily Position'!Q31</f>
        <v>-727840.28</v>
      </c>
      <c r="N14" s="3">
        <f t="shared" si="0"/>
        <v>-727840.28</v>
      </c>
      <c r="O14" s="6">
        <f>+'[2]Daily Position'!S31</f>
        <v>-727840.28</v>
      </c>
      <c r="P14" s="6">
        <f>+'[2]Daily Position'!T31</f>
        <v>-727840.28000000026</v>
      </c>
      <c r="Q14" s="2">
        <f>+'[2]Daily Position'!U31</f>
        <v>0</v>
      </c>
    </row>
    <row r="15" spans="1:17" x14ac:dyDescent="0.2">
      <c r="J15" s="59"/>
      <c r="L15" s="6"/>
      <c r="M15" s="6"/>
      <c r="N15" s="3"/>
      <c r="P15" s="6"/>
      <c r="Q15" s="2"/>
    </row>
    <row r="16" spans="1:17" ht="15.75" x14ac:dyDescent="0.25">
      <c r="A16" s="15" t="s">
        <v>18</v>
      </c>
      <c r="J16" s="59"/>
      <c r="L16" s="6"/>
      <c r="M16" s="6"/>
      <c r="N16" s="3"/>
      <c r="P16" s="6"/>
      <c r="Q16" s="2"/>
    </row>
    <row r="17" spans="1:17" x14ac:dyDescent="0.2">
      <c r="A17" s="70" t="str">
        <f>+'[2]Daily Position'!A34</f>
        <v>Amerada Hess Exposure</v>
      </c>
      <c r="B17" s="50">
        <v>36741</v>
      </c>
      <c r="C17" s="50">
        <v>37836</v>
      </c>
      <c r="D17" s="33" t="s">
        <v>60</v>
      </c>
      <c r="E17" s="6">
        <v>0</v>
      </c>
      <c r="F17" s="33" t="s">
        <v>61</v>
      </c>
      <c r="I17" s="6">
        <f>+'[2]Daily Position'!I34</f>
        <v>1250000</v>
      </c>
      <c r="J17" s="59">
        <f>+'[2]Daily Position'!N34</f>
        <v>1250000</v>
      </c>
      <c r="K17" s="60">
        <f>+'[2]Daily Position'!O34</f>
        <v>37117</v>
      </c>
      <c r="L17" s="6">
        <f>+'[2]Daily Position'!P34</f>
        <v>0</v>
      </c>
      <c r="M17" s="6">
        <f>+'[2]Daily Position'!Q34</f>
        <v>0</v>
      </c>
      <c r="N17" s="3">
        <f t="shared" si="0"/>
        <v>0</v>
      </c>
      <c r="O17" s="6">
        <f>+'[2]Daily Position'!S34</f>
        <v>0</v>
      </c>
      <c r="P17" s="6">
        <f>+'[2]Daily Position'!T34</f>
        <v>0</v>
      </c>
      <c r="Q17" s="2">
        <f>+'[2]Daily Position'!U34</f>
        <v>1250000</v>
      </c>
    </row>
    <row r="18" spans="1:17" x14ac:dyDescent="0.2">
      <c r="A18" t="str">
        <f>+'[2]Daily Position'!A35</f>
        <v>Ameritex</v>
      </c>
      <c r="B18" s="50">
        <v>36741</v>
      </c>
      <c r="C18" s="50">
        <v>37836</v>
      </c>
      <c r="D18" s="33" t="s">
        <v>60</v>
      </c>
      <c r="E18" s="6">
        <v>0</v>
      </c>
      <c r="F18" s="33" t="s">
        <v>61</v>
      </c>
      <c r="I18" s="6">
        <f>+'[2]Daily Position'!I35</f>
        <v>4563600</v>
      </c>
      <c r="J18" s="59">
        <f>+'[2]Daily Position'!N35</f>
        <v>1209030.26</v>
      </c>
      <c r="K18" s="60">
        <f>+'[2]Daily Position'!O35</f>
        <v>37117</v>
      </c>
      <c r="L18" s="6">
        <f>+'[2]Daily Position'!P35</f>
        <v>-3354569.74</v>
      </c>
      <c r="M18" s="6">
        <f>+'[2]Daily Position'!Q35</f>
        <v>0</v>
      </c>
      <c r="N18" s="3">
        <f t="shared" si="0"/>
        <v>-3354569.74</v>
      </c>
      <c r="O18" s="6">
        <f>+'[2]Daily Position'!S35</f>
        <v>0</v>
      </c>
      <c r="P18" s="6">
        <f>+'[2]Daily Position'!T35</f>
        <v>-3354569.74</v>
      </c>
      <c r="Q18" s="2">
        <f>+'[2]Daily Position'!U35</f>
        <v>1209030.26</v>
      </c>
    </row>
    <row r="19" spans="1:17" x14ac:dyDescent="0.2">
      <c r="A19" t="str">
        <f>+'[2]Daily Position'!A36</f>
        <v>Basic Energy Preferred</v>
      </c>
      <c r="B19" s="50">
        <v>36741</v>
      </c>
      <c r="C19" s="50">
        <v>37836</v>
      </c>
      <c r="D19" s="33" t="s">
        <v>60</v>
      </c>
      <c r="E19" s="6">
        <v>0</v>
      </c>
      <c r="F19" s="33" t="s">
        <v>61</v>
      </c>
      <c r="I19" s="6">
        <f>+'[2]Daily Position'!I36</f>
        <v>2136334</v>
      </c>
      <c r="J19" s="59">
        <f>+'[2]Daily Position'!N36</f>
        <v>770244.5</v>
      </c>
      <c r="K19" s="60">
        <f>+'[2]Daily Position'!O36</f>
        <v>37117</v>
      </c>
      <c r="L19" s="6">
        <f>+'[2]Daily Position'!P36</f>
        <v>-1366089.5</v>
      </c>
      <c r="M19" s="6">
        <f>+'[2]Daily Position'!Q36</f>
        <v>0</v>
      </c>
      <c r="N19" s="3">
        <f t="shared" si="0"/>
        <v>-1366089.5</v>
      </c>
      <c r="O19" s="6">
        <f>+'[2]Daily Position'!S36</f>
        <v>0</v>
      </c>
      <c r="P19" s="6">
        <f>+'[2]Daily Position'!T36</f>
        <v>-1366089.5</v>
      </c>
      <c r="Q19" s="2">
        <f>+'[2]Daily Position'!U36</f>
        <v>770244.5</v>
      </c>
    </row>
    <row r="20" spans="1:17" x14ac:dyDescent="0.2">
      <c r="A20" t="str">
        <f>+'[2]Daily Position'!A37</f>
        <v>Black Bay</v>
      </c>
      <c r="B20" s="50">
        <v>36741</v>
      </c>
      <c r="C20" s="50">
        <v>37836</v>
      </c>
      <c r="D20" s="33" t="s">
        <v>60</v>
      </c>
      <c r="E20" s="6">
        <v>0</v>
      </c>
      <c r="F20" s="33" t="s">
        <v>61</v>
      </c>
      <c r="I20" s="6">
        <f>+'[2]Daily Position'!I37</f>
        <v>429975</v>
      </c>
      <c r="J20" s="59">
        <f>+'[2]Daily Position'!N37</f>
        <v>0</v>
      </c>
      <c r="K20" s="60">
        <f>+'[2]Daily Position'!O37</f>
        <v>37117</v>
      </c>
      <c r="L20" s="6">
        <f>+'[2]Daily Position'!P37</f>
        <v>0</v>
      </c>
      <c r="M20" s="6">
        <f>+'[2]Daily Position'!Q37</f>
        <v>-57827.869999999995</v>
      </c>
      <c r="N20" s="3">
        <f t="shared" si="0"/>
        <v>-57827.869999999995</v>
      </c>
      <c r="O20" s="6">
        <f>+'[2]Daily Position'!S37</f>
        <v>-57827.869999999995</v>
      </c>
      <c r="P20" s="6">
        <f>+'[2]Daily Position'!T37</f>
        <v>-57827.869999999995</v>
      </c>
      <c r="Q20" s="2">
        <f>+'[2]Daily Position'!U37</f>
        <v>372147.13</v>
      </c>
    </row>
    <row r="21" spans="1:17" x14ac:dyDescent="0.2">
      <c r="A21" t="str">
        <f>+'[2]Daily Position'!A38</f>
        <v>Brigham Secured SubDebt</v>
      </c>
      <c r="B21" s="50">
        <v>36741</v>
      </c>
      <c r="C21" s="50">
        <v>37836</v>
      </c>
      <c r="D21" s="33" t="s">
        <v>60</v>
      </c>
      <c r="E21" s="6">
        <v>0</v>
      </c>
      <c r="F21" s="33" t="s">
        <v>61</v>
      </c>
      <c r="I21" s="6">
        <f>+'[2]Daily Position'!I38</f>
        <v>12500000</v>
      </c>
      <c r="J21" s="59">
        <f>+'[2]Daily Position'!N38</f>
        <v>0</v>
      </c>
      <c r="K21" s="60">
        <f>+'[2]Daily Position'!O38</f>
        <v>37117</v>
      </c>
      <c r="L21" s="6">
        <f>+'[2]Daily Position'!P38</f>
        <v>0</v>
      </c>
      <c r="M21" s="6">
        <f>+'[2]Daily Position'!Q38</f>
        <v>65511</v>
      </c>
      <c r="N21" s="3">
        <f t="shared" si="0"/>
        <v>65511</v>
      </c>
      <c r="O21" s="6">
        <f>+'[2]Daily Position'!S38</f>
        <v>65511</v>
      </c>
      <c r="P21" s="6">
        <f>+'[2]Daily Position'!T38</f>
        <v>65511</v>
      </c>
      <c r="Q21" s="2">
        <f>+'[2]Daily Position'!U38</f>
        <v>12565511</v>
      </c>
    </row>
    <row r="22" spans="1:17" x14ac:dyDescent="0.2">
      <c r="A22" t="str">
        <f>+'[2]Daily Position'!A39</f>
        <v>Catalytica Before 12/14</v>
      </c>
      <c r="B22" s="50">
        <v>36741</v>
      </c>
      <c r="C22" s="50">
        <v>37836</v>
      </c>
      <c r="D22" s="33" t="s">
        <v>60</v>
      </c>
      <c r="E22" s="6">
        <v>0</v>
      </c>
      <c r="F22" s="33" t="s">
        <v>61</v>
      </c>
      <c r="I22" s="6">
        <f>+'[2]Daily Position'!I39</f>
        <v>0</v>
      </c>
      <c r="J22" s="59">
        <f>+'[2]Daily Position'!N39</f>
        <v>0</v>
      </c>
      <c r="K22" s="60">
        <f>+'[2]Daily Position'!O39</f>
        <v>37117</v>
      </c>
      <c r="L22" s="6">
        <f>+'[2]Daily Position'!P39</f>
        <v>0</v>
      </c>
      <c r="M22" s="6">
        <f>+'[2]Daily Position'!Q39</f>
        <v>0</v>
      </c>
      <c r="N22" s="3">
        <f t="shared" si="0"/>
        <v>0</v>
      </c>
      <c r="O22" s="6">
        <f>+'[2]Daily Position'!S39</f>
        <v>0</v>
      </c>
      <c r="P22" s="6">
        <f>+'[2]Daily Position'!T39</f>
        <v>0</v>
      </c>
      <c r="Q22" s="2">
        <f>+'[2]Daily Position'!U39</f>
        <v>0</v>
      </c>
    </row>
    <row r="23" spans="1:17" x14ac:dyDescent="0.2">
      <c r="A23" t="str">
        <f>+'[2]Daily Position'!A40</f>
        <v>City Forest IPC</v>
      </c>
      <c r="B23" s="50">
        <v>36741</v>
      </c>
      <c r="C23" s="50">
        <v>37836</v>
      </c>
      <c r="D23" s="33" t="s">
        <v>60</v>
      </c>
      <c r="E23" s="6">
        <v>0</v>
      </c>
      <c r="F23" s="33" t="s">
        <v>61</v>
      </c>
      <c r="I23" s="6">
        <f>+'[2]Daily Position'!I40</f>
        <v>1663000</v>
      </c>
      <c r="J23" s="59">
        <f>+'[2]Daily Position'!N40</f>
        <v>0</v>
      </c>
      <c r="K23" s="60">
        <f>+'[2]Daily Position'!O40</f>
        <v>37117</v>
      </c>
      <c r="L23" s="6">
        <f>+'[2]Daily Position'!P40</f>
        <v>-1663000</v>
      </c>
      <c r="M23" s="6">
        <f>+'[2]Daily Position'!Q40</f>
        <v>0</v>
      </c>
      <c r="N23" s="3">
        <f t="shared" si="0"/>
        <v>-1663000</v>
      </c>
      <c r="O23" s="6">
        <f>+'[2]Daily Position'!S40</f>
        <v>0</v>
      </c>
      <c r="P23" s="6">
        <f>+'[2]Daily Position'!T40</f>
        <v>-1663000</v>
      </c>
      <c r="Q23" s="2">
        <f>+'[2]Daily Position'!U40</f>
        <v>0</v>
      </c>
    </row>
    <row r="24" spans="1:17" x14ac:dyDescent="0.2">
      <c r="A24" t="str">
        <f>+'[2]Daily Position'!A41</f>
        <v>Ecogas Loan &amp; Equity</v>
      </c>
      <c r="B24" s="50">
        <v>36741</v>
      </c>
      <c r="C24" s="50">
        <v>37836</v>
      </c>
      <c r="D24" s="33" t="s">
        <v>60</v>
      </c>
      <c r="E24" s="6">
        <v>0</v>
      </c>
      <c r="F24" s="33" t="s">
        <v>61</v>
      </c>
      <c r="I24" s="6">
        <f>+'[2]Daily Position'!I41</f>
        <v>12878050</v>
      </c>
      <c r="J24" s="59">
        <f>+'[2]Daily Position'!N41</f>
        <v>0</v>
      </c>
      <c r="K24" s="60">
        <f>+'[2]Daily Position'!O41</f>
        <v>37117</v>
      </c>
      <c r="L24" s="6">
        <f>+'[2]Daily Position'!P41</f>
        <v>-12878050</v>
      </c>
      <c r="M24" s="6">
        <f>+'[2]Daily Position'!Q41</f>
        <v>0</v>
      </c>
      <c r="N24" s="3">
        <f t="shared" si="0"/>
        <v>-12878050</v>
      </c>
      <c r="O24" s="6">
        <f>+'[2]Daily Position'!S41</f>
        <v>0</v>
      </c>
      <c r="P24" s="6">
        <f>+'[2]Daily Position'!T41</f>
        <v>-12878050</v>
      </c>
      <c r="Q24" s="2">
        <f>+'[2]Daily Position'!U41</f>
        <v>0</v>
      </c>
    </row>
    <row r="25" spans="1:17" x14ac:dyDescent="0.2">
      <c r="A25" t="str">
        <f>+'[2]Daily Position'!A42</f>
        <v>Geo. Pursuit (EBGB)</v>
      </c>
      <c r="B25" s="50">
        <v>36741</v>
      </c>
      <c r="C25" s="50">
        <v>37836</v>
      </c>
      <c r="D25" s="33" t="s">
        <v>60</v>
      </c>
      <c r="E25" s="6">
        <v>0</v>
      </c>
      <c r="F25" s="33" t="s">
        <v>61</v>
      </c>
      <c r="I25" s="6">
        <f>+'[2]Daily Position'!I42</f>
        <v>1012500</v>
      </c>
      <c r="J25" s="59">
        <f>+'[2]Daily Position'!N42</f>
        <v>0</v>
      </c>
      <c r="K25" s="60">
        <f>+'[2]Daily Position'!O42</f>
        <v>37117</v>
      </c>
      <c r="L25" s="6">
        <f>+'[2]Daily Position'!P42</f>
        <v>0</v>
      </c>
      <c r="M25" s="6">
        <f>+'[2]Daily Position'!Q42</f>
        <v>-887500</v>
      </c>
      <c r="N25" s="3">
        <f t="shared" si="0"/>
        <v>-887500</v>
      </c>
      <c r="O25" s="6">
        <f>+'[2]Daily Position'!S42</f>
        <v>-887500</v>
      </c>
      <c r="P25" s="6">
        <f>+'[2]Daily Position'!T42</f>
        <v>-887500</v>
      </c>
      <c r="Q25" s="2">
        <f>+'[2]Daily Position'!U42</f>
        <v>125000</v>
      </c>
    </row>
    <row r="26" spans="1:17" x14ac:dyDescent="0.2">
      <c r="A26" t="str">
        <f>+'[2]Daily Position'!A43</f>
        <v>Heartland Common</v>
      </c>
      <c r="B26" s="50">
        <v>36741</v>
      </c>
      <c r="C26" s="50">
        <v>37836</v>
      </c>
      <c r="D26" s="33" t="s">
        <v>60</v>
      </c>
      <c r="E26" s="6">
        <v>0</v>
      </c>
      <c r="F26" s="33" t="s">
        <v>61</v>
      </c>
      <c r="G26" s="2">
        <f>+'[2]Daily Position'!G43</f>
        <v>136.64929576646099</v>
      </c>
      <c r="H26" s="1">
        <f>+'[2]Daily Position'!H43</f>
        <v>172031</v>
      </c>
      <c r="I26" s="6">
        <f>+'[2]Daily Position'!I43</f>
        <v>23507915</v>
      </c>
      <c r="J26" s="59">
        <f>+'[2]Daily Position'!N43</f>
        <v>2.8312206268310547E-7</v>
      </c>
      <c r="K26" s="60">
        <f>+'[2]Daily Position'!O43</f>
        <v>37117</v>
      </c>
      <c r="L26" s="6">
        <f>+'[2]Daily Position'!P43</f>
        <v>-23507914.999999717</v>
      </c>
      <c r="M26" s="6">
        <f>+'[2]Daily Position'!Q43</f>
        <v>0</v>
      </c>
      <c r="N26" s="3">
        <f t="shared" si="0"/>
        <v>-23507914.999999717</v>
      </c>
      <c r="O26" s="6">
        <f>+'[2]Daily Position'!S43</f>
        <v>0</v>
      </c>
      <c r="P26" s="6">
        <f>+'[2]Daily Position'!T43</f>
        <v>-23507914.999999717</v>
      </c>
      <c r="Q26" s="2">
        <f>+'[2]Daily Position'!U43</f>
        <v>2.8312206268310547E-7</v>
      </c>
    </row>
    <row r="27" spans="1:17" x14ac:dyDescent="0.2">
      <c r="A27" t="str">
        <f>+'[2]Daily Position'!A44</f>
        <v>Heartland Common (Condor)</v>
      </c>
      <c r="B27" s="50">
        <v>36741</v>
      </c>
      <c r="C27" s="50">
        <v>37836</v>
      </c>
      <c r="D27" s="33" t="s">
        <v>60</v>
      </c>
      <c r="E27" s="6">
        <v>0</v>
      </c>
      <c r="F27" s="33" t="s">
        <v>61</v>
      </c>
      <c r="I27" s="6">
        <f>+'[2]Daily Position'!I44</f>
        <v>10372212</v>
      </c>
      <c r="J27" s="59">
        <f>+'[2]Daily Position'!N44</f>
        <v>0</v>
      </c>
      <c r="K27" s="60">
        <f>+'[2]Daily Position'!O44</f>
        <v>37117</v>
      </c>
      <c r="L27" s="6">
        <f>+'[2]Daily Position'!P44</f>
        <v>-10372212</v>
      </c>
      <c r="M27" s="6">
        <f>+'[2]Daily Position'!Q44</f>
        <v>0</v>
      </c>
      <c r="N27" s="3">
        <f t="shared" si="0"/>
        <v>-10372212</v>
      </c>
      <c r="O27" s="6">
        <f>+'[2]Daily Position'!S44</f>
        <v>0</v>
      </c>
      <c r="P27" s="6">
        <f>+'[2]Daily Position'!T44</f>
        <v>-10372212</v>
      </c>
      <c r="Q27" s="2">
        <f>+'[2]Daily Position'!U44</f>
        <v>0</v>
      </c>
    </row>
    <row r="28" spans="1:17" x14ac:dyDescent="0.2">
      <c r="A28" t="str">
        <f>+'[2]Daily Position'!A45</f>
        <v>Heartland Loan</v>
      </c>
      <c r="B28" s="50">
        <v>36741</v>
      </c>
      <c r="C28" s="50">
        <v>37836</v>
      </c>
      <c r="D28" s="33" t="s">
        <v>60</v>
      </c>
      <c r="E28" s="6">
        <v>0</v>
      </c>
      <c r="F28" s="33" t="s">
        <v>61</v>
      </c>
      <c r="I28" s="6">
        <f>+'[2]Daily Position'!I45</f>
        <v>1302980</v>
      </c>
      <c r="J28" s="59">
        <f>+'[2]Daily Position'!N45</f>
        <v>137317.57</v>
      </c>
      <c r="K28" s="60">
        <f>+'[2]Daily Position'!O45</f>
        <v>37117</v>
      </c>
      <c r="L28" s="6">
        <f>+'[2]Daily Position'!P45</f>
        <v>-1165662.43</v>
      </c>
      <c r="M28" s="6">
        <f>+'[2]Daily Position'!Q45</f>
        <v>0</v>
      </c>
      <c r="N28" s="3">
        <f t="shared" si="0"/>
        <v>-1165662.43</v>
      </c>
      <c r="O28" s="6">
        <f>+'[2]Daily Position'!S45</f>
        <v>0</v>
      </c>
      <c r="P28" s="6">
        <f>+'[2]Daily Position'!T45</f>
        <v>-1165662.43</v>
      </c>
      <c r="Q28" s="2">
        <f>+'[2]Daily Position'!U45</f>
        <v>137317.57</v>
      </c>
    </row>
    <row r="29" spans="1:17" x14ac:dyDescent="0.2">
      <c r="A29" t="str">
        <f>+'[2]Daily Position'!A46</f>
        <v>Heartland Warrants</v>
      </c>
      <c r="B29" s="50">
        <v>36741</v>
      </c>
      <c r="C29" s="50">
        <v>37836</v>
      </c>
      <c r="D29" s="33" t="s">
        <v>60</v>
      </c>
      <c r="E29" s="6">
        <v>0</v>
      </c>
      <c r="F29" s="33" t="s">
        <v>61</v>
      </c>
      <c r="I29" s="6">
        <f>+'[2]Daily Position'!I46</f>
        <v>3486752</v>
      </c>
      <c r="J29" s="59">
        <f>+'[2]Daily Position'!N46</f>
        <v>0</v>
      </c>
      <c r="K29" s="60">
        <f>+'[2]Daily Position'!O46</f>
        <v>37117</v>
      </c>
      <c r="L29" s="6">
        <f>+'[2]Daily Position'!P46</f>
        <v>-3486752</v>
      </c>
      <c r="M29" s="6">
        <f>+'[2]Daily Position'!Q46</f>
        <v>0</v>
      </c>
      <c r="N29" s="3">
        <f t="shared" si="0"/>
        <v>-3486752</v>
      </c>
      <c r="O29" s="6">
        <f>+'[2]Daily Position'!S46</f>
        <v>0</v>
      </c>
      <c r="P29" s="6">
        <f>+'[2]Daily Position'!T46</f>
        <v>-3486752</v>
      </c>
      <c r="Q29" s="2">
        <f>+'[2]Daily Position'!U46</f>
        <v>0</v>
      </c>
    </row>
    <row r="30" spans="1:17" x14ac:dyDescent="0.2">
      <c r="A30" t="str">
        <f>+'[2]Daily Position'!A47</f>
        <v>Hughes Rawls Loan</v>
      </c>
      <c r="B30" s="50">
        <v>36741</v>
      </c>
      <c r="C30" s="50">
        <v>37836</v>
      </c>
      <c r="D30" s="33" t="s">
        <v>60</v>
      </c>
      <c r="E30" s="6">
        <v>0</v>
      </c>
      <c r="F30" s="33" t="s">
        <v>61</v>
      </c>
      <c r="I30" s="6">
        <f>+'[2]Daily Position'!I47</f>
        <v>429210</v>
      </c>
      <c r="J30" s="59">
        <f>+'[2]Daily Position'!N47</f>
        <v>1100000</v>
      </c>
      <c r="K30" s="60">
        <f>+'[2]Daily Position'!O47</f>
        <v>37117</v>
      </c>
      <c r="L30" s="6">
        <f>+'[2]Daily Position'!P47</f>
        <v>670790</v>
      </c>
      <c r="M30" s="6">
        <f>+'[2]Daily Position'!Q47</f>
        <v>0</v>
      </c>
      <c r="N30" s="3">
        <f t="shared" si="0"/>
        <v>670790</v>
      </c>
      <c r="O30" s="6">
        <f>+'[2]Daily Position'!S47</f>
        <v>0</v>
      </c>
      <c r="P30" s="6">
        <f>+'[2]Daily Position'!T47</f>
        <v>670790</v>
      </c>
      <c r="Q30" s="2">
        <f>+'[2]Daily Position'!U47</f>
        <v>1100000</v>
      </c>
    </row>
    <row r="31" spans="1:17" x14ac:dyDescent="0.2">
      <c r="A31" t="str">
        <f>+'[2]Daily Position'!A48</f>
        <v>Hughes Rawls Note</v>
      </c>
      <c r="B31" s="50">
        <v>36741</v>
      </c>
      <c r="C31" s="50">
        <v>37836</v>
      </c>
      <c r="D31" s="33" t="s">
        <v>60</v>
      </c>
      <c r="E31" s="6">
        <v>0</v>
      </c>
      <c r="F31" s="33" t="s">
        <v>61</v>
      </c>
      <c r="I31" s="6">
        <f>+'[2]Daily Position'!I48</f>
        <v>470790</v>
      </c>
      <c r="J31" s="59">
        <f>+'[2]Daily Position'!N48</f>
        <v>0</v>
      </c>
      <c r="K31" s="60">
        <f>+'[2]Daily Position'!O48</f>
        <v>37117</v>
      </c>
      <c r="L31" s="6">
        <f>+'[2]Daily Position'!P48</f>
        <v>-470790</v>
      </c>
      <c r="M31" s="6">
        <f>+'[2]Daily Position'!Q48</f>
        <v>0</v>
      </c>
      <c r="N31" s="3">
        <f t="shared" si="0"/>
        <v>-470790</v>
      </c>
      <c r="O31" s="6">
        <f>+'[2]Daily Position'!S48</f>
        <v>0</v>
      </c>
      <c r="P31" s="6">
        <f>+'[2]Daily Position'!T48</f>
        <v>-470790</v>
      </c>
      <c r="Q31" s="2">
        <f>+'[2]Daily Position'!U48</f>
        <v>0</v>
      </c>
    </row>
    <row r="32" spans="1:17" x14ac:dyDescent="0.2">
      <c r="A32" t="str">
        <f>+'[2]Daily Position'!A49</f>
        <v>HV Marine Warrants</v>
      </c>
      <c r="B32" s="50">
        <v>36741</v>
      </c>
      <c r="C32" s="50">
        <v>37836</v>
      </c>
      <c r="D32" s="33" t="s">
        <v>60</v>
      </c>
      <c r="E32" s="6">
        <v>0</v>
      </c>
      <c r="F32" s="33" t="s">
        <v>61</v>
      </c>
      <c r="I32" s="6">
        <f>+'[2]Daily Position'!I49</f>
        <v>27082500</v>
      </c>
      <c r="J32" s="59">
        <f>+'[2]Daily Position'!N49</f>
        <v>10125000</v>
      </c>
      <c r="K32" s="60">
        <f>+'[2]Daily Position'!O49</f>
        <v>37117</v>
      </c>
      <c r="L32" s="6">
        <f>+'[2]Daily Position'!P49</f>
        <v>-16957500</v>
      </c>
      <c r="M32" s="6">
        <f>+'[2]Daily Position'!Q49</f>
        <v>0</v>
      </c>
      <c r="N32" s="3">
        <f t="shared" si="0"/>
        <v>-16957500</v>
      </c>
      <c r="O32" s="6">
        <f>+'[2]Daily Position'!S49</f>
        <v>0</v>
      </c>
      <c r="P32" s="6">
        <f>+'[2]Daily Position'!T49</f>
        <v>-16957500</v>
      </c>
      <c r="Q32" s="2">
        <f>+'[2]Daily Position'!U49</f>
        <v>10125000</v>
      </c>
    </row>
    <row r="33" spans="1:17" x14ac:dyDescent="0.2">
      <c r="A33" t="str">
        <f>+'[2]Daily Position'!A50</f>
        <v>Industrial Holdings</v>
      </c>
      <c r="B33" s="50">
        <v>36741</v>
      </c>
      <c r="C33" s="50">
        <v>37836</v>
      </c>
      <c r="D33" s="33" t="s">
        <v>60</v>
      </c>
      <c r="E33" s="6">
        <v>0</v>
      </c>
      <c r="F33" s="33" t="s">
        <v>61</v>
      </c>
      <c r="I33" s="6">
        <f>+'[2]Daily Position'!I50</f>
        <v>7121810</v>
      </c>
      <c r="J33" s="59">
        <f>+'[2]Daily Position'!N50</f>
        <v>7121810</v>
      </c>
      <c r="K33" s="60">
        <f>+'[2]Daily Position'!O50</f>
        <v>37117</v>
      </c>
      <c r="L33" s="6">
        <f>+'[2]Daily Position'!P50</f>
        <v>0</v>
      </c>
      <c r="M33" s="6">
        <f>+'[2]Daily Position'!Q50</f>
        <v>0</v>
      </c>
      <c r="N33" s="3">
        <f t="shared" si="0"/>
        <v>0</v>
      </c>
      <c r="O33" s="6">
        <f>+'[2]Daily Position'!S50</f>
        <v>0</v>
      </c>
      <c r="P33" s="6">
        <f>+'[2]Daily Position'!T50</f>
        <v>0</v>
      </c>
      <c r="Q33" s="2">
        <f>+'[2]Daily Position'!U50</f>
        <v>7121810</v>
      </c>
    </row>
    <row r="34" spans="1:17" x14ac:dyDescent="0.2">
      <c r="A34" t="str">
        <f>+'[2]Daily Position'!A51</f>
        <v>Invasion Energy</v>
      </c>
      <c r="B34" s="50">
        <v>36741</v>
      </c>
      <c r="C34" s="50">
        <v>37836</v>
      </c>
      <c r="D34" s="33" t="s">
        <v>60</v>
      </c>
      <c r="E34" s="6">
        <v>0</v>
      </c>
      <c r="F34" s="33" t="s">
        <v>61</v>
      </c>
      <c r="I34" s="6">
        <f>+'[2]Daily Position'!I51</f>
        <v>5644007</v>
      </c>
      <c r="J34" s="59">
        <f>+'[2]Daily Position'!N51</f>
        <v>5644007</v>
      </c>
      <c r="K34" s="60">
        <f>+'[2]Daily Position'!O51</f>
        <v>37117</v>
      </c>
      <c r="L34" s="6">
        <f>+'[2]Daily Position'!P51</f>
        <v>0</v>
      </c>
      <c r="M34" s="6">
        <f>+'[2]Daily Position'!Q51</f>
        <v>0</v>
      </c>
      <c r="N34" s="3">
        <f t="shared" si="0"/>
        <v>0</v>
      </c>
      <c r="O34" s="6">
        <f>+'[2]Daily Position'!S51</f>
        <v>0</v>
      </c>
      <c r="P34" s="6">
        <f>+'[2]Daily Position'!T51</f>
        <v>0</v>
      </c>
      <c r="Q34" s="2">
        <f>+'[2]Daily Position'!U51</f>
        <v>5644007</v>
      </c>
    </row>
    <row r="35" spans="1:17" x14ac:dyDescent="0.2">
      <c r="A35" t="str">
        <f>+'[2]Daily Position'!A52</f>
        <v>Juniper</v>
      </c>
      <c r="B35" s="50">
        <v>36741</v>
      </c>
      <c r="C35" s="50">
        <v>37836</v>
      </c>
      <c r="D35" s="33" t="s">
        <v>60</v>
      </c>
      <c r="E35" s="6">
        <v>0</v>
      </c>
      <c r="F35" s="33" t="s">
        <v>61</v>
      </c>
      <c r="I35" s="6">
        <f>+'[2]Daily Position'!I52</f>
        <v>20916875</v>
      </c>
      <c r="J35" s="59">
        <f>+'[2]Daily Position'!N52</f>
        <v>20887594.859999999</v>
      </c>
      <c r="K35" s="60">
        <f>+'[2]Daily Position'!O52</f>
        <v>37117</v>
      </c>
      <c r="L35" s="6">
        <f>+'[2]Daily Position'!P52</f>
        <v>-29280.140000000596</v>
      </c>
      <c r="M35" s="6">
        <f>+'[2]Daily Position'!Q52</f>
        <v>0</v>
      </c>
      <c r="N35" s="3">
        <f t="shared" si="0"/>
        <v>-29280.140000000596</v>
      </c>
      <c r="O35" s="6">
        <f>+'[2]Daily Position'!S52</f>
        <v>0</v>
      </c>
      <c r="P35" s="6">
        <f>+'[2]Daily Position'!T52</f>
        <v>-29280.140000000596</v>
      </c>
      <c r="Q35" s="2">
        <f>+'[2]Daily Position'!U52</f>
        <v>20887594.859999999</v>
      </c>
    </row>
    <row r="36" spans="1:17" x14ac:dyDescent="0.2">
      <c r="A36" t="str">
        <f>+'[2]Daily Position'!A53</f>
        <v>Juniper Committed Exposurer</v>
      </c>
      <c r="B36" s="50">
        <v>36741</v>
      </c>
      <c r="C36" s="50">
        <v>37836</v>
      </c>
      <c r="D36" s="33" t="s">
        <v>60</v>
      </c>
      <c r="E36" s="6">
        <v>0</v>
      </c>
      <c r="F36" s="33" t="s">
        <v>61</v>
      </c>
      <c r="I36" s="6">
        <f>+'[2]Daily Position'!I53</f>
        <v>2560525</v>
      </c>
      <c r="J36" s="59">
        <f>+'[2]Daily Position'!N53</f>
        <v>2560525</v>
      </c>
      <c r="K36" s="60">
        <f>+'[2]Daily Position'!O53</f>
        <v>37117</v>
      </c>
      <c r="L36" s="6">
        <f>+'[2]Daily Position'!P53</f>
        <v>0</v>
      </c>
      <c r="M36" s="6">
        <f>+'[2]Daily Position'!Q53</f>
        <v>0</v>
      </c>
      <c r="N36" s="3">
        <f t="shared" si="0"/>
        <v>0</v>
      </c>
      <c r="O36" s="6">
        <f>+'[2]Daily Position'!S53</f>
        <v>0</v>
      </c>
      <c r="P36" s="6">
        <f>+'[2]Daily Position'!T53</f>
        <v>0</v>
      </c>
      <c r="Q36" s="2">
        <f>+'[2]Daily Position'!U53</f>
        <v>2560525</v>
      </c>
    </row>
    <row r="37" spans="1:17" x14ac:dyDescent="0.2">
      <c r="A37" t="str">
        <f>+'[2]Daily Position'!A54</f>
        <v>Keathley Canyon</v>
      </c>
      <c r="B37" s="50">
        <v>36741</v>
      </c>
      <c r="C37" s="50">
        <v>37836</v>
      </c>
      <c r="D37" s="33" t="s">
        <v>60</v>
      </c>
      <c r="E37" s="6">
        <v>0</v>
      </c>
      <c r="F37" s="33" t="s">
        <v>61</v>
      </c>
      <c r="I37" s="6">
        <f>+'[2]Daily Position'!I54</f>
        <v>4774950</v>
      </c>
      <c r="J37" s="59">
        <f>+'[2]Daily Position'!N54</f>
        <v>0</v>
      </c>
      <c r="K37" s="60">
        <f>+'[2]Daily Position'!O54</f>
        <v>37117</v>
      </c>
      <c r="L37" s="6">
        <f>+'[2]Daily Position'!P54</f>
        <v>0</v>
      </c>
      <c r="M37" s="6">
        <f>+'[2]Daily Position'!Q54</f>
        <v>-2359351.12</v>
      </c>
      <c r="N37" s="3">
        <f t="shared" si="0"/>
        <v>-2359351.12</v>
      </c>
      <c r="O37" s="6">
        <f>+'[2]Daily Position'!S54</f>
        <v>-2359351.12</v>
      </c>
      <c r="P37" s="6">
        <f>+'[2]Daily Position'!T54</f>
        <v>-2359351.12</v>
      </c>
      <c r="Q37" s="2">
        <f>+'[2]Daily Position'!U54</f>
        <v>2415598.88</v>
      </c>
    </row>
    <row r="38" spans="1:17" x14ac:dyDescent="0.2">
      <c r="A38" t="str">
        <f>+'[2]Daily Position'!A55</f>
        <v>LSI Preferred</v>
      </c>
      <c r="B38" s="50">
        <v>36741</v>
      </c>
      <c r="C38" s="50">
        <v>37836</v>
      </c>
      <c r="D38" s="33" t="s">
        <v>60</v>
      </c>
      <c r="E38" s="6">
        <v>0</v>
      </c>
      <c r="F38" s="33" t="s">
        <v>61</v>
      </c>
      <c r="I38" s="6">
        <f>+'[2]Daily Position'!I55</f>
        <v>1822363</v>
      </c>
      <c r="J38" s="59">
        <f>+'[2]Daily Position'!N55</f>
        <v>0</v>
      </c>
      <c r="K38" s="60">
        <f>+'[2]Daily Position'!O55</f>
        <v>37117</v>
      </c>
      <c r="L38" s="6">
        <f>+'[2]Daily Position'!P55</f>
        <v>-1822363</v>
      </c>
      <c r="M38" s="6">
        <f>+'[2]Daily Position'!Q55</f>
        <v>0</v>
      </c>
      <c r="N38" s="3">
        <f t="shared" si="0"/>
        <v>-1822363</v>
      </c>
      <c r="O38" s="6">
        <f>+'[2]Daily Position'!S55</f>
        <v>0</v>
      </c>
      <c r="P38" s="6">
        <f>+'[2]Daily Position'!T55</f>
        <v>-1822363</v>
      </c>
      <c r="Q38" s="2">
        <f>+'[2]Daily Position'!U55</f>
        <v>0</v>
      </c>
    </row>
    <row r="39" spans="1:17" x14ac:dyDescent="0.2">
      <c r="A39" t="str">
        <f>+'[2]Daily Position'!A56</f>
        <v>LSI Warrants</v>
      </c>
      <c r="B39" s="50">
        <v>36741</v>
      </c>
      <c r="C39" s="50">
        <v>37836</v>
      </c>
      <c r="D39" s="33" t="s">
        <v>60</v>
      </c>
      <c r="E39" s="6">
        <v>0</v>
      </c>
      <c r="F39" s="33" t="s">
        <v>61</v>
      </c>
      <c r="I39" s="6">
        <f>+'[2]Daily Position'!I56</f>
        <v>1374750</v>
      </c>
      <c r="J39" s="59">
        <f>+'[2]Daily Position'!N56</f>
        <v>0</v>
      </c>
      <c r="K39" s="60">
        <f>+'[2]Daily Position'!O56</f>
        <v>37117</v>
      </c>
      <c r="L39" s="6">
        <f>+'[2]Daily Position'!P56</f>
        <v>-1374750</v>
      </c>
      <c r="M39" s="6">
        <f>+'[2]Daily Position'!Q56</f>
        <v>0</v>
      </c>
      <c r="N39" s="3">
        <f t="shared" si="0"/>
        <v>-1374750</v>
      </c>
      <c r="O39" s="6">
        <f>+'[2]Daily Position'!S56</f>
        <v>0</v>
      </c>
      <c r="P39" s="6">
        <f>+'[2]Daily Position'!T56</f>
        <v>-1374750</v>
      </c>
      <c r="Q39" s="2">
        <f>+'[2]Daily Position'!U56</f>
        <v>0</v>
      </c>
    </row>
    <row r="40" spans="1:17" x14ac:dyDescent="0.2">
      <c r="A40" t="str">
        <f>+'[2]Daily Position'!A57</f>
        <v>Oconto Falls Common</v>
      </c>
      <c r="B40" s="50">
        <v>36741</v>
      </c>
      <c r="C40" s="50">
        <v>37836</v>
      </c>
      <c r="D40" s="33" t="s">
        <v>60</v>
      </c>
      <c r="E40" s="6">
        <v>0</v>
      </c>
      <c r="F40" s="33" t="s">
        <v>61</v>
      </c>
      <c r="I40" s="6">
        <f>+'[2]Daily Position'!I57</f>
        <v>1803840</v>
      </c>
      <c r="J40" s="59">
        <f>+'[2]Daily Position'!N57</f>
        <v>1803840</v>
      </c>
      <c r="K40" s="60">
        <f>+'[2]Daily Position'!O57</f>
        <v>37117</v>
      </c>
      <c r="L40" s="6">
        <f>+'[2]Daily Position'!P57</f>
        <v>0</v>
      </c>
      <c r="M40" s="6">
        <f>+'[2]Daily Position'!Q57</f>
        <v>0</v>
      </c>
      <c r="N40" s="3">
        <f t="shared" si="0"/>
        <v>0</v>
      </c>
      <c r="O40" s="6">
        <f>+'[2]Daily Position'!S57</f>
        <v>0</v>
      </c>
      <c r="P40" s="6">
        <f>+'[2]Daily Position'!T57</f>
        <v>0</v>
      </c>
      <c r="Q40" s="2">
        <f>+'[2]Daily Position'!U57</f>
        <v>1803840</v>
      </c>
    </row>
    <row r="41" spans="1:17" x14ac:dyDescent="0.2">
      <c r="A41" t="str">
        <f>+'[2]Daily Position'!A58</f>
        <v>Oconto Falls IPC</v>
      </c>
      <c r="B41" s="50">
        <v>36741</v>
      </c>
      <c r="C41" s="50">
        <v>37836</v>
      </c>
      <c r="D41" s="33" t="s">
        <v>60</v>
      </c>
      <c r="E41" s="6">
        <v>0</v>
      </c>
      <c r="F41" s="33" t="s">
        <v>61</v>
      </c>
      <c r="I41" s="6">
        <f>+'[2]Daily Position'!I58</f>
        <v>2300803</v>
      </c>
      <c r="J41" s="59">
        <f>+'[2]Daily Position'!N58</f>
        <v>2300803</v>
      </c>
      <c r="K41" s="60">
        <f>+'[2]Daily Position'!O58</f>
        <v>37117</v>
      </c>
      <c r="L41" s="6">
        <f>+'[2]Daily Position'!P58</f>
        <v>0</v>
      </c>
      <c r="M41" s="6">
        <f>+'[2]Daily Position'!Q58</f>
        <v>0</v>
      </c>
      <c r="N41" s="3">
        <f t="shared" si="0"/>
        <v>0</v>
      </c>
      <c r="O41" s="6">
        <f>+'[2]Daily Position'!S58</f>
        <v>0</v>
      </c>
      <c r="P41" s="6">
        <f>+'[2]Daily Position'!T58</f>
        <v>0</v>
      </c>
      <c r="Q41" s="2">
        <f>+'[2]Daily Position'!U58</f>
        <v>2300803</v>
      </c>
    </row>
    <row r="42" spans="1:17" x14ac:dyDescent="0.2">
      <c r="A42" t="str">
        <f>+'[2]Daily Position'!A59</f>
        <v>Texland</v>
      </c>
      <c r="B42" s="50">
        <v>36741</v>
      </c>
      <c r="C42" s="50">
        <v>37836</v>
      </c>
      <c r="D42" s="33" t="s">
        <v>60</v>
      </c>
      <c r="E42" s="6">
        <v>0</v>
      </c>
      <c r="F42" s="33" t="s">
        <v>61</v>
      </c>
      <c r="I42" s="6">
        <f>+'[2]Daily Position'!I59</f>
        <v>7483750</v>
      </c>
      <c r="J42" s="59">
        <f>+'[2]Daily Position'!N59</f>
        <v>8971988.3399999999</v>
      </c>
      <c r="K42" s="60">
        <f>+'[2]Daily Position'!O59</f>
        <v>37117</v>
      </c>
      <c r="L42" s="6">
        <f>+'[2]Daily Position'!P59</f>
        <v>1488238.3399999999</v>
      </c>
      <c r="M42" s="6">
        <f>+'[2]Daily Position'!Q59</f>
        <v>0</v>
      </c>
      <c r="N42" s="3">
        <f t="shared" si="0"/>
        <v>1488238.3399999999</v>
      </c>
      <c r="O42" s="6">
        <f>+'[2]Daily Position'!S59</f>
        <v>0</v>
      </c>
      <c r="P42" s="6">
        <f>+'[2]Daily Position'!T59</f>
        <v>1488238.3399999999</v>
      </c>
      <c r="Q42" s="2">
        <f>+'[2]Daily Position'!U59</f>
        <v>8971988.3399999999</v>
      </c>
    </row>
    <row r="43" spans="1:17" x14ac:dyDescent="0.2">
      <c r="A43" t="str">
        <f>+'[2]Daily Position'!A60</f>
        <v>Texland Committed Exposurer</v>
      </c>
      <c r="B43" s="50">
        <v>36741</v>
      </c>
      <c r="C43" s="50">
        <v>37836</v>
      </c>
      <c r="D43" s="33" t="s">
        <v>60</v>
      </c>
      <c r="E43" s="6">
        <v>0</v>
      </c>
      <c r="F43" s="33" t="s">
        <v>61</v>
      </c>
      <c r="I43" s="6">
        <f>+'[2]Daily Position'!I60</f>
        <v>2343750</v>
      </c>
      <c r="J43" s="59">
        <f>+'[2]Daily Position'!N60</f>
        <v>2343750</v>
      </c>
      <c r="K43" s="60">
        <f>+'[2]Daily Position'!O60</f>
        <v>37117</v>
      </c>
      <c r="L43" s="6">
        <f>+'[2]Daily Position'!P60</f>
        <v>0</v>
      </c>
      <c r="M43" s="6">
        <f>+'[2]Daily Position'!Q60</f>
        <v>0</v>
      </c>
      <c r="N43" s="3">
        <f t="shared" si="0"/>
        <v>0</v>
      </c>
      <c r="O43" s="6">
        <f>+'[2]Daily Position'!S60</f>
        <v>0</v>
      </c>
      <c r="P43" s="6">
        <f>+'[2]Daily Position'!T60</f>
        <v>0</v>
      </c>
      <c r="Q43" s="2">
        <f>+'[2]Daily Position'!U60</f>
        <v>2343750</v>
      </c>
    </row>
    <row r="44" spans="1:17" x14ac:dyDescent="0.2">
      <c r="A44" t="str">
        <f>+'[2]Daily Position'!A61</f>
        <v>Vastar</v>
      </c>
      <c r="B44" s="50">
        <v>36741</v>
      </c>
      <c r="C44" s="50">
        <v>37836</v>
      </c>
      <c r="D44" s="33" t="s">
        <v>60</v>
      </c>
      <c r="E44" s="6">
        <v>0</v>
      </c>
      <c r="F44" s="33" t="s">
        <v>61</v>
      </c>
      <c r="I44" s="6">
        <f>+'[2]Daily Position'!I61</f>
        <v>16316247</v>
      </c>
      <c r="J44" s="59">
        <f>+'[2]Daily Position'!N61</f>
        <v>16316247</v>
      </c>
      <c r="K44" s="60">
        <f>+'[2]Daily Position'!O61</f>
        <v>37117</v>
      </c>
      <c r="L44" s="6">
        <f>+'[2]Daily Position'!P61</f>
        <v>0</v>
      </c>
      <c r="M44" s="6">
        <f>+'[2]Daily Position'!Q61</f>
        <v>0</v>
      </c>
      <c r="N44" s="3">
        <f t="shared" si="0"/>
        <v>0</v>
      </c>
      <c r="O44" s="6">
        <f>+'[2]Daily Position'!S61</f>
        <v>0</v>
      </c>
      <c r="P44" s="6">
        <f>+'[2]Daily Position'!T61</f>
        <v>0</v>
      </c>
      <c r="Q44" s="2">
        <f>+'[2]Daily Position'!U61</f>
        <v>16316247</v>
      </c>
    </row>
    <row r="45" spans="1:17" x14ac:dyDescent="0.2">
      <c r="A45" t="str">
        <f>+'[2]Daily Position'!A62</f>
        <v>Vastar Exposure</v>
      </c>
      <c r="B45" s="50">
        <v>36741</v>
      </c>
      <c r="C45" s="50">
        <v>37836</v>
      </c>
      <c r="D45" s="33" t="s">
        <v>60</v>
      </c>
      <c r="E45" s="6">
        <v>0</v>
      </c>
      <c r="F45" s="33" t="s">
        <v>61</v>
      </c>
      <c r="I45" s="6">
        <f>+'[2]Daily Position'!I62</f>
        <v>1050000</v>
      </c>
      <c r="J45" s="59">
        <f>+'[2]Daily Position'!N62</f>
        <v>1050000</v>
      </c>
      <c r="K45" s="60">
        <f>+'[2]Daily Position'!O62</f>
        <v>37117</v>
      </c>
      <c r="L45" s="6">
        <f>+'[2]Daily Position'!P62</f>
        <v>0</v>
      </c>
      <c r="M45" s="6">
        <f>+'[2]Daily Position'!Q62</f>
        <v>0</v>
      </c>
      <c r="N45" s="3">
        <f t="shared" si="0"/>
        <v>0</v>
      </c>
      <c r="O45" s="6">
        <f>+'[2]Daily Position'!S62</f>
        <v>0</v>
      </c>
      <c r="P45" s="6">
        <f>+'[2]Daily Position'!T62</f>
        <v>0</v>
      </c>
      <c r="Q45" s="2">
        <f>+'[2]Daily Position'!U62</f>
        <v>1050000</v>
      </c>
    </row>
    <row r="46" spans="1:17" x14ac:dyDescent="0.2">
      <c r="A46" t="str">
        <f>+'[2]Daily Position'!A63</f>
        <v>Venoco Convertible</v>
      </c>
      <c r="B46" s="50">
        <v>36741</v>
      </c>
      <c r="C46" s="50">
        <v>37836</v>
      </c>
      <c r="D46" s="33" t="s">
        <v>60</v>
      </c>
      <c r="E46" s="6">
        <v>0</v>
      </c>
      <c r="F46" s="33" t="s">
        <v>61</v>
      </c>
      <c r="G46" s="2">
        <f>+'[2]Daily Position'!G63</f>
        <v>217.28</v>
      </c>
      <c r="H46" s="1">
        <f>+'[2]Daily Position'!H63</f>
        <v>375000</v>
      </c>
      <c r="I46" s="6">
        <f>+'[2]Daily Position'!I63</f>
        <v>81480000</v>
      </c>
      <c r="J46" s="59">
        <f>+'[2]Daily Position'!N63</f>
        <v>44836040.100000001</v>
      </c>
      <c r="K46" s="60">
        <f>+'[2]Daily Position'!O63</f>
        <v>37117</v>
      </c>
      <c r="L46" s="6">
        <f>+'[2]Daily Position'!P63</f>
        <v>-36643959.899999999</v>
      </c>
      <c r="M46" s="6">
        <f>+'[2]Daily Position'!Q63</f>
        <v>0</v>
      </c>
      <c r="N46" s="3">
        <f t="shared" si="0"/>
        <v>-36643959.899999999</v>
      </c>
      <c r="O46" s="6">
        <f>+'[2]Daily Position'!S63</f>
        <v>0</v>
      </c>
      <c r="P46" s="6">
        <f>+'[2]Daily Position'!T63</f>
        <v>-36643959.899999999</v>
      </c>
      <c r="Q46" s="2">
        <f>+'[2]Daily Position'!U63</f>
        <v>44836040.100000001</v>
      </c>
    </row>
    <row r="47" spans="1:17" x14ac:dyDescent="0.2">
      <c r="A47" t="str">
        <f>+'[2]Daily Position'!A64</f>
        <v>WB Oil &amp; Gas</v>
      </c>
      <c r="B47" s="50">
        <v>36741</v>
      </c>
      <c r="C47" s="50">
        <v>37836</v>
      </c>
      <c r="D47" s="33" t="s">
        <v>60</v>
      </c>
      <c r="E47" s="6">
        <v>0</v>
      </c>
      <c r="F47" s="33" t="s">
        <v>61</v>
      </c>
      <c r="G47" s="2">
        <f>+'[2]Daily Position'!G64</f>
        <v>1360</v>
      </c>
      <c r="H47" s="1">
        <f>+'[2]Daily Position'!H64</f>
        <v>1000</v>
      </c>
      <c r="I47" s="6">
        <f>+'[2]Daily Position'!I64</f>
        <v>1360000</v>
      </c>
      <c r="J47" s="59">
        <f>+'[2]Daily Position'!N64</f>
        <v>0</v>
      </c>
      <c r="K47" s="60">
        <f>+'[2]Daily Position'!O64</f>
        <v>37117</v>
      </c>
      <c r="L47" s="6">
        <f>+'[2]Daily Position'!P64</f>
        <v>0</v>
      </c>
      <c r="M47" s="6">
        <f>+'[2]Daily Position'!Q64</f>
        <v>-1360000</v>
      </c>
      <c r="N47" s="3">
        <f t="shared" si="0"/>
        <v>-1360000</v>
      </c>
      <c r="O47" s="6">
        <f>+'[2]Daily Position'!S64</f>
        <v>-1360000</v>
      </c>
      <c r="P47" s="6">
        <f>+'[2]Daily Position'!T64</f>
        <v>-1360000</v>
      </c>
      <c r="Q47" s="2">
        <f>+'[2]Daily Position'!U64</f>
        <v>0</v>
      </c>
    </row>
    <row r="48" spans="1:17" x14ac:dyDescent="0.2">
      <c r="A48" t="str">
        <f>+'[2]Daily Position'!A65</f>
        <v>Merlin Credit Derivative</v>
      </c>
      <c r="B48" s="50">
        <v>36741</v>
      </c>
      <c r="C48" s="50">
        <v>37836</v>
      </c>
      <c r="D48" s="33" t="s">
        <v>62</v>
      </c>
      <c r="E48" s="6">
        <f>+'[2]Daily Position'!E65+'[2]Daily Position'!E66</f>
        <v>36066314</v>
      </c>
      <c r="F48" s="33" t="s">
        <v>61</v>
      </c>
      <c r="I48" s="6">
        <f>+'[2]Daily Position'!I65+'[2]Daily Position'!I66</f>
        <v>93746590</v>
      </c>
      <c r="J48" s="59">
        <f>+'[2]Daily Position'!N65+'[2]Daily Position'!N66</f>
        <v>0</v>
      </c>
      <c r="K48" s="60">
        <f>+'[2]Daily Position'!O65</f>
        <v>37117</v>
      </c>
      <c r="L48" s="6">
        <f>+'[2]Daily Position'!P65+'[2]Daily Position'!P66</f>
        <v>0</v>
      </c>
      <c r="M48" s="6">
        <f>+'[2]Daily Position'!Q65+'[2]Daily Position'!Q66</f>
        <v>-93746590</v>
      </c>
      <c r="N48" s="3">
        <f t="shared" si="0"/>
        <v>-93746590</v>
      </c>
      <c r="O48" s="6">
        <f>+'[2]Daily Position'!S65+'[2]Daily Position'!S66</f>
        <v>-93746590</v>
      </c>
      <c r="P48" s="6">
        <f>+'[2]Daily Position'!T65+'[2]Daily Position'!T66</f>
        <v>-93746590</v>
      </c>
      <c r="Q48" s="6">
        <f>+'[2]Daily Position'!U65+'[2]Daily Position'!U66</f>
        <v>0</v>
      </c>
    </row>
    <row r="49" spans="1:18" x14ac:dyDescent="0.2">
      <c r="A49" s="16"/>
      <c r="J49" s="59"/>
      <c r="L49" s="6"/>
      <c r="M49" s="6"/>
      <c r="N49" s="3"/>
      <c r="P49" s="6"/>
      <c r="Q49" s="2"/>
    </row>
    <row r="50" spans="1:18" x14ac:dyDescent="0.2">
      <c r="A50" s="16" t="s">
        <v>90</v>
      </c>
      <c r="J50" s="59"/>
      <c r="L50" s="6"/>
      <c r="M50" s="6"/>
      <c r="N50" s="3"/>
      <c r="P50" s="6"/>
      <c r="Q50" s="2"/>
    </row>
    <row r="51" spans="1:18" x14ac:dyDescent="0.2">
      <c r="A51" t="str">
        <f>+'[2]Daily Position'!A69</f>
        <v>3TEC Warrants</v>
      </c>
      <c r="B51" s="50">
        <v>36741</v>
      </c>
      <c r="C51" s="50">
        <v>37836</v>
      </c>
      <c r="D51" s="33" t="s">
        <v>60</v>
      </c>
      <c r="E51" s="6">
        <v>0</v>
      </c>
      <c r="F51" s="33" t="s">
        <v>61</v>
      </c>
      <c r="G51" s="2">
        <f>+'[2]Daily Position'!G69</f>
        <v>1.17868389193476</v>
      </c>
      <c r="H51" s="1">
        <f>+'[2]Daily Position'!H69</f>
        <v>46956</v>
      </c>
      <c r="I51" s="6">
        <f>+'[2]Daily Position'!I69</f>
        <v>55346.28</v>
      </c>
      <c r="J51" s="59">
        <f>+'[2]Daily Position'!N69</f>
        <v>1.4811054632353793</v>
      </c>
      <c r="K51" s="60">
        <f>+'[2]Daily Position'!O69</f>
        <v>37117</v>
      </c>
      <c r="L51" s="6">
        <f>+'[2]Daily Position'!P69</f>
        <v>0</v>
      </c>
      <c r="M51" s="6">
        <f>+'[2]Daily Position'!Q69</f>
        <v>-17781.48</v>
      </c>
      <c r="N51" s="3">
        <f t="shared" si="0"/>
        <v>-17781.48</v>
      </c>
      <c r="O51" s="6">
        <f>+'[2]Daily Position'!S69</f>
        <v>-17781.48</v>
      </c>
      <c r="P51" s="6">
        <f>+'[2]Daily Position'!T69</f>
        <v>-17781.479999999996</v>
      </c>
      <c r="Q51" s="2">
        <f>+'[2]Daily Position'!U69</f>
        <v>1.4771852339529778</v>
      </c>
    </row>
    <row r="52" spans="1:18" x14ac:dyDescent="0.2">
      <c r="A52" t="str">
        <f>+'[2]Daily Position'!A70</f>
        <v>Place Resources</v>
      </c>
      <c r="B52" s="50">
        <v>36741</v>
      </c>
      <c r="C52" s="50">
        <v>37836</v>
      </c>
      <c r="D52" s="33" t="s">
        <v>60</v>
      </c>
      <c r="E52" s="6">
        <v>0</v>
      </c>
      <c r="F52" s="33" t="s">
        <v>61</v>
      </c>
      <c r="G52" s="2">
        <f>+'[2]Daily Position'!G70</f>
        <v>1.6839500000000001</v>
      </c>
      <c r="H52" s="1">
        <f>+'[2]Daily Position'!H70</f>
        <v>442470</v>
      </c>
      <c r="I52" s="6">
        <f>+'[2]Daily Position'!I70</f>
        <v>745095.36</v>
      </c>
      <c r="J52" s="59">
        <f>+'[2]Daily Position'!N70</f>
        <v>0</v>
      </c>
      <c r="K52" s="60">
        <f>+'[2]Daily Position'!O70</f>
        <v>37117</v>
      </c>
      <c r="L52" s="6">
        <f>+'[2]Daily Position'!P70</f>
        <v>0</v>
      </c>
      <c r="M52" s="6">
        <f>+'[2]Daily Position'!Q70</f>
        <v>112402.64349999953</v>
      </c>
      <c r="N52" s="3">
        <f t="shared" si="0"/>
        <v>112402.64349999953</v>
      </c>
      <c r="O52" s="6">
        <f>+'[2]Daily Position'!S70</f>
        <v>112402.64349999953</v>
      </c>
      <c r="P52" s="6">
        <f>+'[2]Daily Position'!T70</f>
        <v>112402.64000000001</v>
      </c>
      <c r="Q52" s="2">
        <f>+'[2]Daily Position'!U70</f>
        <v>1.9379844961240309</v>
      </c>
    </row>
    <row r="53" spans="1:18" x14ac:dyDescent="0.2">
      <c r="A53" t="str">
        <f>+'[2]Daily Position'!A71</f>
        <v>DevX Energy Common</v>
      </c>
      <c r="B53" s="50">
        <v>36741</v>
      </c>
      <c r="C53" s="50">
        <v>37836</v>
      </c>
      <c r="D53" s="33" t="s">
        <v>60</v>
      </c>
      <c r="E53" s="6">
        <v>0</v>
      </c>
      <c r="F53" s="33" t="s">
        <v>61</v>
      </c>
      <c r="G53" s="2">
        <f>+'[2]Daily Position'!G71</f>
        <v>14.039765555621337</v>
      </c>
      <c r="H53" s="1">
        <f>+'[2]Daily Position'!H71</f>
        <v>6101.0291999999999</v>
      </c>
      <c r="I53" s="6">
        <f>+'[2]Daily Position'!I71</f>
        <v>85657.02</v>
      </c>
      <c r="J53" s="59">
        <f>+'[2]Daily Position'!N71</f>
        <v>6</v>
      </c>
      <c r="K53" s="60">
        <f>+'[2]Daily Position'!O71</f>
        <v>37117</v>
      </c>
      <c r="L53" s="6">
        <f>+'[2]Daily Position'!P71</f>
        <v>0</v>
      </c>
      <c r="M53" s="6">
        <f>+'[2]Daily Position'!Q71</f>
        <v>-36853.301015999998</v>
      </c>
      <c r="N53" s="3">
        <f t="shared" si="0"/>
        <v>-36853.301015999998</v>
      </c>
      <c r="O53" s="6">
        <f>+'[2]Daily Position'!S71</f>
        <v>-36853.301015999998</v>
      </c>
      <c r="P53" s="6">
        <f>+'[2]Daily Position'!T71</f>
        <v>-36853.300000000003</v>
      </c>
      <c r="Q53" s="2">
        <f>+'[2]Daily Position'!U71</f>
        <v>6.11</v>
      </c>
    </row>
    <row r="54" spans="1:18" x14ac:dyDescent="0.2">
      <c r="A54" t="str">
        <f>+'[2]Daily Position'!A72</f>
        <v>DevX Energy Pref</v>
      </c>
      <c r="B54" s="50">
        <v>36741</v>
      </c>
      <c r="C54" s="50">
        <v>37836</v>
      </c>
      <c r="D54" s="33" t="s">
        <v>60</v>
      </c>
      <c r="E54" s="6">
        <v>0</v>
      </c>
      <c r="F54" s="33" t="s">
        <v>61</v>
      </c>
      <c r="G54" s="2">
        <f>+'[2]Daily Position'!G72</f>
        <v>4.0658823529411761</v>
      </c>
      <c r="H54" s="1">
        <f>+'[2]Daily Position'!H72</f>
        <v>76755</v>
      </c>
      <c r="I54" s="6">
        <f>+'[2]Daily Position'!I72</f>
        <v>312076.79999999999</v>
      </c>
      <c r="J54" s="59">
        <f>+'[2]Daily Position'!N72</f>
        <v>6</v>
      </c>
      <c r="K54" s="60">
        <f>+'[2]Daily Position'!O72</f>
        <v>37117</v>
      </c>
      <c r="L54" s="6">
        <f>+'[2]Daily Position'!P72</f>
        <v>0</v>
      </c>
      <c r="M54" s="6">
        <f>+'[2]Daily Position'!Q72</f>
        <v>225190.14000000007</v>
      </c>
      <c r="N54" s="3">
        <f>+L54+M54</f>
        <v>225190.14000000007</v>
      </c>
      <c r="O54" s="6">
        <f>+'[2]Daily Position'!S72</f>
        <v>225190.14000000007</v>
      </c>
      <c r="P54" s="6">
        <f>+'[2]Daily Position'!T72</f>
        <v>225190.13999999996</v>
      </c>
      <c r="Q54" s="2">
        <f>+'[2]Daily Position'!U72</f>
        <v>6.11</v>
      </c>
    </row>
    <row r="55" spans="1:18" x14ac:dyDescent="0.2">
      <c r="A55" t="str">
        <f>+'[2]Daily Position'!A73</f>
        <v>Quicksilver</v>
      </c>
      <c r="B55" s="50">
        <v>36741</v>
      </c>
      <c r="C55" s="50">
        <v>37836</v>
      </c>
      <c r="D55" s="33" t="s">
        <v>60</v>
      </c>
      <c r="E55" s="6">
        <v>0</v>
      </c>
      <c r="F55" s="33" t="s">
        <v>61</v>
      </c>
      <c r="G55" s="2">
        <f>+'[2]Daily Position'!G73</f>
        <v>7.625</v>
      </c>
      <c r="H55" s="1">
        <f>+'[2]Daily Position'!H73</f>
        <v>484154.28600000002</v>
      </c>
      <c r="I55" s="6">
        <f>+'[2]Daily Position'!I73</f>
        <v>3691676.43</v>
      </c>
      <c r="J55" s="59">
        <f>+'[2]Daily Position'!N73</f>
        <v>0</v>
      </c>
      <c r="K55" s="60">
        <f>+'[2]Daily Position'!O73</f>
        <v>37117</v>
      </c>
      <c r="L55" s="6">
        <f>+'[2]Daily Position'!P73</f>
        <v>0</v>
      </c>
      <c r="M55" s="6">
        <f>+'[2]Daily Position'!Q73</f>
        <v>-438159.84555000026</v>
      </c>
      <c r="N55" s="3">
        <f t="shared" si="0"/>
        <v>-438159.84555000026</v>
      </c>
      <c r="O55" s="6">
        <f>+'[2]Daily Position'!S73</f>
        <v>-438159.84555000026</v>
      </c>
      <c r="P55" s="6">
        <f>+'[2]Daily Position'!T73</f>
        <v>-438159.84000000032</v>
      </c>
      <c r="Q55" s="2">
        <f>+'[2]Daily Position'!U73</f>
        <v>0</v>
      </c>
    </row>
    <row r="56" spans="1:18" x14ac:dyDescent="0.2">
      <c r="A56" t="str">
        <f>+'[2]Daily Position'!A74</f>
        <v>Ameritex</v>
      </c>
      <c r="B56" s="50">
        <v>36741</v>
      </c>
      <c r="C56" s="50">
        <v>37836</v>
      </c>
      <c r="D56" s="33" t="s">
        <v>60</v>
      </c>
      <c r="E56" s="6">
        <v>0</v>
      </c>
      <c r="F56" s="33" t="s">
        <v>61</v>
      </c>
      <c r="I56" s="6">
        <f>+'[2]Daily Position'!I74</f>
        <v>2747287.2</v>
      </c>
      <c r="J56" s="59">
        <f>+'[2]Daily Position'!N74</f>
        <v>727836.22</v>
      </c>
      <c r="K56" s="60">
        <f>+'[2]Daily Position'!O74</f>
        <v>37117</v>
      </c>
      <c r="L56" s="6">
        <f>+'[2]Daily Position'!P74</f>
        <v>-2019450.9800000002</v>
      </c>
      <c r="M56" s="6">
        <f>+'[2]Daily Position'!Q74</f>
        <v>0</v>
      </c>
      <c r="N56" s="3">
        <f t="shared" si="0"/>
        <v>-2019450.9800000002</v>
      </c>
      <c r="O56" s="6">
        <f>+'[2]Daily Position'!S74</f>
        <v>0</v>
      </c>
      <c r="P56" s="6">
        <f>+'[2]Daily Position'!T74</f>
        <v>-2019450.9800000002</v>
      </c>
      <c r="Q56" s="2">
        <f>+'[2]Daily Position'!U74</f>
        <v>727836.22</v>
      </c>
    </row>
    <row r="57" spans="1:18" x14ac:dyDescent="0.2">
      <c r="A57" t="str">
        <f>+'[2]Daily Position'!A75</f>
        <v>Hughes Rawls Note</v>
      </c>
      <c r="B57" s="50">
        <v>36741</v>
      </c>
      <c r="C57" s="50">
        <v>37836</v>
      </c>
      <c r="D57" s="33" t="s">
        <v>60</v>
      </c>
      <c r="E57" s="6">
        <v>0</v>
      </c>
      <c r="F57" s="33" t="s">
        <v>61</v>
      </c>
      <c r="I57" s="6">
        <f>+'[2]Daily Position'!I75</f>
        <v>283415.58</v>
      </c>
      <c r="J57" s="59">
        <f>+'[2]Daily Position'!N75</f>
        <v>0</v>
      </c>
      <c r="K57" s="60">
        <f>+'[2]Daily Position'!O75</f>
        <v>37117</v>
      </c>
      <c r="L57" s="6">
        <f>+'[2]Daily Position'!P75</f>
        <v>-283415.58</v>
      </c>
      <c r="M57" s="6">
        <f>+'[2]Daily Position'!Q75</f>
        <v>0</v>
      </c>
      <c r="N57" s="3">
        <f t="shared" si="0"/>
        <v>-283415.58</v>
      </c>
      <c r="O57" s="6">
        <f>+'[2]Daily Position'!S75</f>
        <v>0</v>
      </c>
      <c r="P57" s="6">
        <f>+'[2]Daily Position'!T75</f>
        <v>-283415.58</v>
      </c>
      <c r="Q57" s="2">
        <f>+'[2]Daily Position'!U75</f>
        <v>0</v>
      </c>
    </row>
    <row r="59" spans="1:18" ht="16.5" thickBot="1" x14ac:dyDescent="0.3">
      <c r="B59" s="51" t="s">
        <v>99</v>
      </c>
      <c r="E59" s="61">
        <f>SUM(E5:E58)</f>
        <v>36066314</v>
      </c>
      <c r="I59" s="24">
        <f>SUM(I4:I58)</f>
        <v>733681676.07000005</v>
      </c>
      <c r="L59" s="61">
        <f>SUM(L4:L58)</f>
        <v>-405596114.84999973</v>
      </c>
      <c r="M59" s="61">
        <f>SUM(M4:M58)</f>
        <v>-126932303.76306601</v>
      </c>
      <c r="N59" s="61">
        <f>SUM(N4:N58)</f>
        <v>-532528418.61306572</v>
      </c>
      <c r="O59" s="24">
        <f>SUM(O4:O58)</f>
        <v>-126932303.76306601</v>
      </c>
      <c r="P59" s="61">
        <f>SUM(P4:P58)</f>
        <v>-531883383.68464857</v>
      </c>
      <c r="Q59" s="20"/>
    </row>
    <row r="60" spans="1:18" ht="13.5" thickTop="1" x14ac:dyDescent="0.2">
      <c r="H60" s="1" t="s">
        <v>84</v>
      </c>
    </row>
    <row r="61" spans="1:18" x14ac:dyDescent="0.2">
      <c r="H61" s="1" t="s">
        <v>85</v>
      </c>
      <c r="I61" s="6">
        <f>-'[2]Daily Position'!I81</f>
        <v>-64658670.227165774</v>
      </c>
    </row>
    <row r="62" spans="1:18" x14ac:dyDescent="0.2">
      <c r="H62" s="1" t="s">
        <v>86</v>
      </c>
      <c r="I62" s="22">
        <f>-'[2]Daily Position'!I82</f>
        <v>-119468022</v>
      </c>
    </row>
    <row r="63" spans="1:18" x14ac:dyDescent="0.2">
      <c r="H63" s="1" t="s">
        <v>91</v>
      </c>
      <c r="I63" s="6">
        <f>+I59+I61+I62</f>
        <v>549554983.84283423</v>
      </c>
    </row>
    <row r="64" spans="1:18" ht="15.75" x14ac:dyDescent="0.25">
      <c r="A64" s="15" t="s">
        <v>92</v>
      </c>
      <c r="J64" s="2"/>
      <c r="L64" s="6"/>
      <c r="M64" s="6"/>
      <c r="N64" s="3"/>
      <c r="O64"/>
      <c r="P64" s="6"/>
      <c r="Q64" s="6"/>
      <c r="R64" s="6"/>
    </row>
    <row r="65" spans="1:19" x14ac:dyDescent="0.2">
      <c r="A65" s="16" t="s">
        <v>93</v>
      </c>
      <c r="J65" s="6"/>
      <c r="L65" s="6"/>
      <c r="M65" s="6"/>
      <c r="N65" s="3"/>
      <c r="O65"/>
      <c r="P65" s="6"/>
      <c r="Q65" s="6"/>
      <c r="R65" s="71"/>
      <c r="S65" s="34"/>
    </row>
    <row r="66" spans="1:19" x14ac:dyDescent="0.2">
      <c r="A66" s="16" t="s">
        <v>94</v>
      </c>
      <c r="J66" s="6"/>
      <c r="L66" s="6"/>
      <c r="M66" s="6"/>
      <c r="N66" s="3"/>
      <c r="O66"/>
      <c r="P66" s="6"/>
      <c r="Q66" s="6"/>
      <c r="R66" s="71"/>
      <c r="S66" s="34"/>
    </row>
    <row r="67" spans="1:19" x14ac:dyDescent="0.2">
      <c r="A67" s="16" t="s">
        <v>95</v>
      </c>
      <c r="B67" s="50">
        <v>36791</v>
      </c>
      <c r="C67" s="50">
        <v>37801</v>
      </c>
      <c r="D67" s="33" t="s">
        <v>60</v>
      </c>
      <c r="E67" s="6">
        <v>0</v>
      </c>
      <c r="F67" s="33" t="s">
        <v>61</v>
      </c>
      <c r="I67" s="6">
        <f>+'[3]Daily Position'!I6</f>
        <v>460000000</v>
      </c>
      <c r="J67" s="6">
        <f>+'[3]Daily Position'!N6</f>
        <v>0</v>
      </c>
      <c r="K67" s="60">
        <f>+'[3]Daily Position'!$O$6</f>
        <v>37117</v>
      </c>
      <c r="L67" s="6">
        <f>+'[3]Daily Position'!P6</f>
        <v>0</v>
      </c>
      <c r="M67" s="6">
        <f>+'[3]Daily Position'!Q6</f>
        <v>0</v>
      </c>
      <c r="N67" s="6">
        <f>+'[3]Daily Position'!R6</f>
        <v>0</v>
      </c>
      <c r="O67" s="6">
        <f>+'[3]Daily Position'!S6</f>
        <v>0</v>
      </c>
      <c r="P67" s="6">
        <f>+'[3]Daily Position'!T6</f>
        <v>0</v>
      </c>
      <c r="Q67" s="6">
        <f>+'[3]Daily Position'!U6</f>
        <v>0</v>
      </c>
      <c r="R67" s="71"/>
      <c r="S67" s="34"/>
    </row>
    <row r="68" spans="1:19" x14ac:dyDescent="0.2">
      <c r="A68" s="16" t="s">
        <v>89</v>
      </c>
      <c r="B68" s="50">
        <v>36888</v>
      </c>
      <c r="C68" s="50">
        <v>37801</v>
      </c>
      <c r="D68" s="33" t="s">
        <v>96</v>
      </c>
      <c r="E68" s="6">
        <v>0</v>
      </c>
      <c r="F68" s="33" t="s">
        <v>97</v>
      </c>
      <c r="G68" s="2">
        <v>92.677999999999997</v>
      </c>
      <c r="H68" s="1">
        <f>+'[3]Daily Position'!H10</f>
        <v>3314340</v>
      </c>
      <c r="I68" s="6">
        <f>+'[3]Daily Position'!I10</f>
        <v>33143400</v>
      </c>
      <c r="J68" s="72">
        <f>+'[3]Daily Position'!$N$10</f>
        <v>31.1</v>
      </c>
      <c r="K68" s="60">
        <f>+'[3]Daily Position'!$O$6</f>
        <v>37117</v>
      </c>
      <c r="L68" s="6">
        <f>+'[3]Daily Position'!P10</f>
        <v>-26103336</v>
      </c>
      <c r="M68" s="6">
        <f>+'[3]Daily Position'!Q10</f>
        <v>-7040064</v>
      </c>
      <c r="N68" s="6">
        <f>+'[3]Daily Position'!R10</f>
        <v>-33143400</v>
      </c>
      <c r="O68" s="6">
        <f>+'[3]Daily Position'!S10</f>
        <v>-7040064</v>
      </c>
      <c r="P68" s="6">
        <f>+'[3]Daily Position'!T10</f>
        <v>-33143400</v>
      </c>
      <c r="Q68" s="2">
        <f>+'[3]Daily Position'!$U$10</f>
        <v>30.95</v>
      </c>
      <c r="R68" s="71"/>
      <c r="S68" s="34"/>
    </row>
    <row r="69" spans="1:19" x14ac:dyDescent="0.2">
      <c r="A69" s="16"/>
      <c r="F69" s="33" t="s">
        <v>98</v>
      </c>
      <c r="G69" s="2">
        <v>34.875</v>
      </c>
      <c r="H69" s="1">
        <f>+'[3]Daily Position'!H11</f>
        <v>1995232</v>
      </c>
      <c r="I69" s="6">
        <f>+'[3]Daily Position'!I11</f>
        <v>19952320</v>
      </c>
      <c r="J69" s="72">
        <f>+'[3]Daily Position'!$N$10</f>
        <v>31.1</v>
      </c>
      <c r="K69" s="60">
        <f>+'[3]Daily Position'!$O$6</f>
        <v>37117</v>
      </c>
      <c r="L69" s="6">
        <f>+'[3]Daily Position'!P11</f>
        <v>-15714201.471999999</v>
      </c>
      <c r="M69" s="6">
        <f>+'[3]Daily Position'!Q11</f>
        <v>-4238118.5280000009</v>
      </c>
      <c r="N69" s="6">
        <f>+'[3]Daily Position'!R11</f>
        <v>-19952320</v>
      </c>
      <c r="O69" s="6">
        <f>+'[3]Daily Position'!S11</f>
        <v>-4238118.5280000009</v>
      </c>
      <c r="P69" s="6">
        <f>+'[3]Daily Position'!T11</f>
        <v>-19952320</v>
      </c>
      <c r="Q69" s="2">
        <f>+'[3]Daily Position'!$U$10</f>
        <v>30.95</v>
      </c>
      <c r="R69" s="71"/>
      <c r="S69" s="34"/>
    </row>
    <row r="70" spans="1:19" x14ac:dyDescent="0.2">
      <c r="A70" s="16"/>
      <c r="D70" s="33" t="s">
        <v>60</v>
      </c>
      <c r="F70" s="33" t="s">
        <v>60</v>
      </c>
      <c r="G70" s="2">
        <v>44.875</v>
      </c>
      <c r="J70" s="6"/>
      <c r="L70" s="6"/>
      <c r="M70" s="6"/>
      <c r="N70" s="3"/>
      <c r="O70"/>
      <c r="P70" s="6"/>
      <c r="Q70" s="6"/>
      <c r="R70" s="71"/>
      <c r="S70" s="34"/>
    </row>
    <row r="71" spans="1:19" x14ac:dyDescent="0.2">
      <c r="O71"/>
    </row>
    <row r="72" spans="1:19" ht="16.5" thickBot="1" x14ac:dyDescent="0.3">
      <c r="B72" s="51" t="s">
        <v>100</v>
      </c>
      <c r="E72" s="61">
        <f>SUM(E64:E71)</f>
        <v>0</v>
      </c>
      <c r="I72" s="24">
        <f>SUM(I64:I71)</f>
        <v>513095720</v>
      </c>
      <c r="L72" s="61">
        <f>SUM(L64:L71)</f>
        <v>-41817537.472000003</v>
      </c>
      <c r="M72" s="61">
        <f>SUM(M64:M71)</f>
        <v>-11278182.528000001</v>
      </c>
      <c r="N72" s="61">
        <f>SUM(N64:N71)</f>
        <v>-53095720</v>
      </c>
      <c r="O72" s="61">
        <f>SUM(O64:O71)</f>
        <v>-11278182.528000001</v>
      </c>
      <c r="P72" s="61">
        <f>SUM(P64:P71)</f>
        <v>-53095720</v>
      </c>
      <c r="Q72" s="20"/>
      <c r="R72" s="20"/>
    </row>
    <row r="73" spans="1:19" ht="13.5" thickTop="1" x14ac:dyDescent="0.2"/>
    <row r="74" spans="1:19" x14ac:dyDescent="0.2">
      <c r="H74" s="1" t="s">
        <v>84</v>
      </c>
    </row>
    <row r="75" spans="1:19" x14ac:dyDescent="0.2">
      <c r="H75" s="1" t="s">
        <v>85</v>
      </c>
      <c r="I75" s="6">
        <f>+'[3]Daily Position'!$Q$15</f>
        <v>-11278182.528000001</v>
      </c>
    </row>
    <row r="76" spans="1:19" x14ac:dyDescent="0.2">
      <c r="H76" s="1" t="s">
        <v>86</v>
      </c>
      <c r="I76" s="22">
        <f>-I67</f>
        <v>-460000000</v>
      </c>
    </row>
    <row r="77" spans="1:19" x14ac:dyDescent="0.2">
      <c r="H77" s="1" t="s">
        <v>91</v>
      </c>
      <c r="I77" s="6">
        <f>+I72+I75+I76</f>
        <v>41817537.472000003</v>
      </c>
    </row>
  </sheetData>
  <mergeCells count="2">
    <mergeCell ref="H1:I1"/>
    <mergeCell ref="O1:P1"/>
  </mergeCells>
  <phoneticPr fontId="0" type="noConversion"/>
  <pageMargins left="0.75" right="0.75" top="1" bottom="1" header="0.5" footer="0.5"/>
  <pageSetup scale="4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Table</vt:lpstr>
      <vt:lpstr>Raptor I&amp;2 Hedges</vt:lpstr>
      <vt:lpstr>Summary!Print_Area</vt:lpstr>
      <vt:lpstr>Table!Print_Area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2001-07-09T14:31:17Z</cp:lastPrinted>
  <dcterms:created xsi:type="dcterms:W3CDTF">2000-10-17T22:32:14Z</dcterms:created>
  <dcterms:modified xsi:type="dcterms:W3CDTF">2023-09-18T19:16:24Z</dcterms:modified>
</cp:coreProperties>
</file>