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55B7283-E8A2-4971-935A-89EB1A947477}" xr6:coauthVersionLast="47" xr6:coauthVersionMax="47" xr10:uidLastSave="{00000000-0000-0000-0000-000000000000}"/>
  <bookViews>
    <workbookView xWindow="-120" yWindow="-120" windowWidth="38640" windowHeight="15720"/>
  </bookViews>
  <sheets>
    <sheet name="Payoff Table" sheetId="1" r:id="rId1"/>
    <sheet name="Inputs" sheetId="2" r:id="rId2"/>
    <sheet name="Sheet3" sheetId="3" r:id="rId3"/>
  </sheets>
  <definedNames>
    <definedName name="_xlnm.Print_Area" localSheetId="0">'Payoff Table'!$D$4:$N$105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6" i="2"/>
  <c r="B8" i="2"/>
  <c r="B11" i="2"/>
  <c r="B12" i="2"/>
  <c r="A5" i="1"/>
  <c r="B5" i="1"/>
  <c r="F5" i="1"/>
  <c r="A6" i="1"/>
  <c r="B6" i="1"/>
  <c r="C6" i="1"/>
  <c r="F6" i="1"/>
  <c r="A7" i="1"/>
  <c r="B7" i="1"/>
  <c r="C7" i="1"/>
  <c r="F7" i="1"/>
  <c r="A8" i="1"/>
  <c r="B8" i="1"/>
  <c r="C8" i="1"/>
  <c r="F8" i="1"/>
  <c r="A9" i="1"/>
  <c r="B9" i="1"/>
  <c r="C9" i="1"/>
  <c r="F9" i="1"/>
  <c r="A10" i="1"/>
  <c r="B10" i="1"/>
  <c r="C10" i="1"/>
  <c r="F10" i="1"/>
  <c r="A11" i="1"/>
  <c r="B11" i="1"/>
  <c r="C11" i="1"/>
  <c r="F11" i="1"/>
  <c r="A12" i="1"/>
  <c r="B12" i="1"/>
  <c r="C12" i="1"/>
  <c r="F12" i="1"/>
  <c r="A13" i="1"/>
  <c r="B13" i="1"/>
  <c r="C13" i="1"/>
  <c r="F13" i="1"/>
  <c r="A14" i="1"/>
  <c r="B14" i="1"/>
  <c r="C14" i="1"/>
  <c r="F14" i="1"/>
  <c r="A15" i="1"/>
  <c r="B15" i="1"/>
  <c r="C15" i="1"/>
  <c r="F15" i="1"/>
  <c r="A16" i="1"/>
  <c r="B16" i="1"/>
  <c r="C16" i="1"/>
  <c r="F16" i="1"/>
  <c r="A17" i="1"/>
  <c r="B17" i="1"/>
  <c r="C17" i="1"/>
  <c r="F17" i="1"/>
  <c r="A18" i="1"/>
  <c r="B18" i="1"/>
  <c r="C18" i="1"/>
  <c r="F18" i="1"/>
  <c r="A19" i="1"/>
  <c r="B19" i="1"/>
  <c r="C19" i="1"/>
  <c r="F19" i="1"/>
  <c r="A20" i="1"/>
  <c r="B20" i="1"/>
  <c r="C20" i="1"/>
  <c r="F20" i="1"/>
  <c r="A21" i="1"/>
  <c r="B21" i="1"/>
  <c r="C21" i="1"/>
  <c r="F21" i="1"/>
  <c r="A22" i="1"/>
  <c r="B22" i="1"/>
  <c r="C22" i="1"/>
  <c r="F22" i="1"/>
  <c r="A23" i="1"/>
  <c r="B23" i="1"/>
  <c r="C23" i="1"/>
  <c r="F23" i="1"/>
  <c r="A24" i="1"/>
  <c r="B24" i="1"/>
  <c r="C24" i="1"/>
  <c r="F24" i="1"/>
  <c r="A25" i="1"/>
  <c r="B25" i="1"/>
  <c r="C25" i="1"/>
  <c r="F25" i="1"/>
  <c r="A26" i="1"/>
  <c r="B26" i="1"/>
  <c r="C26" i="1"/>
  <c r="F26" i="1"/>
  <c r="A27" i="1"/>
  <c r="B27" i="1"/>
  <c r="C27" i="1"/>
  <c r="F27" i="1"/>
  <c r="A28" i="1"/>
  <c r="B28" i="1"/>
  <c r="C28" i="1"/>
  <c r="F28" i="1"/>
  <c r="A29" i="1"/>
  <c r="B29" i="1"/>
  <c r="C29" i="1"/>
  <c r="F29" i="1"/>
  <c r="A30" i="1"/>
  <c r="B30" i="1"/>
  <c r="C30" i="1"/>
  <c r="F30" i="1"/>
  <c r="A31" i="1"/>
  <c r="B31" i="1"/>
  <c r="C31" i="1"/>
  <c r="F31" i="1"/>
  <c r="A32" i="1"/>
  <c r="B32" i="1"/>
  <c r="C32" i="1"/>
  <c r="F32" i="1"/>
  <c r="A33" i="1"/>
  <c r="B33" i="1"/>
  <c r="C33" i="1"/>
  <c r="F33" i="1"/>
  <c r="A34" i="1"/>
  <c r="B34" i="1"/>
  <c r="C34" i="1"/>
  <c r="F34" i="1"/>
  <c r="A35" i="1"/>
  <c r="B35" i="1"/>
  <c r="C35" i="1"/>
  <c r="F35" i="1"/>
  <c r="A36" i="1"/>
  <c r="B36" i="1"/>
  <c r="C36" i="1"/>
  <c r="F36" i="1"/>
  <c r="A37" i="1"/>
  <c r="B37" i="1"/>
  <c r="C37" i="1"/>
  <c r="F37" i="1"/>
  <c r="A38" i="1"/>
  <c r="B38" i="1"/>
  <c r="C38" i="1"/>
  <c r="F38" i="1"/>
  <c r="A39" i="1"/>
  <c r="B39" i="1"/>
  <c r="C39" i="1"/>
  <c r="F39" i="1"/>
  <c r="A40" i="1"/>
  <c r="B40" i="1"/>
  <c r="C40" i="1"/>
  <c r="F40" i="1"/>
  <c r="A41" i="1"/>
  <c r="B41" i="1"/>
  <c r="C41" i="1"/>
  <c r="F41" i="1"/>
  <c r="A42" i="1"/>
  <c r="B42" i="1"/>
  <c r="C42" i="1"/>
  <c r="F42" i="1"/>
  <c r="A43" i="1"/>
  <c r="B43" i="1"/>
  <c r="C43" i="1"/>
  <c r="F43" i="1"/>
  <c r="A44" i="1"/>
  <c r="B44" i="1"/>
  <c r="C44" i="1"/>
  <c r="F44" i="1"/>
  <c r="A45" i="1"/>
  <c r="B45" i="1"/>
  <c r="C45" i="1"/>
  <c r="F45" i="1"/>
  <c r="A46" i="1"/>
  <c r="B46" i="1"/>
  <c r="C46" i="1"/>
  <c r="F46" i="1"/>
  <c r="A47" i="1"/>
  <c r="B47" i="1"/>
  <c r="C47" i="1"/>
  <c r="F47" i="1"/>
  <c r="A48" i="1"/>
  <c r="B48" i="1"/>
  <c r="C48" i="1"/>
  <c r="F48" i="1"/>
  <c r="A49" i="1"/>
  <c r="B49" i="1"/>
  <c r="C49" i="1"/>
  <c r="F49" i="1"/>
  <c r="A50" i="1"/>
  <c r="B50" i="1"/>
  <c r="C50" i="1"/>
  <c r="F50" i="1"/>
  <c r="A51" i="1"/>
  <c r="B51" i="1"/>
  <c r="C51" i="1"/>
  <c r="F51" i="1"/>
  <c r="A52" i="1"/>
  <c r="B52" i="1"/>
  <c r="C52" i="1"/>
  <c r="F52" i="1"/>
  <c r="A53" i="1"/>
  <c r="B53" i="1"/>
  <c r="C53" i="1"/>
  <c r="F53" i="1"/>
  <c r="A54" i="1"/>
  <c r="B54" i="1"/>
  <c r="C54" i="1"/>
  <c r="F54" i="1"/>
  <c r="A55" i="1"/>
  <c r="B55" i="1"/>
  <c r="C55" i="1"/>
  <c r="F55" i="1"/>
  <c r="A56" i="1"/>
  <c r="B56" i="1"/>
  <c r="C56" i="1"/>
  <c r="F56" i="1"/>
  <c r="A57" i="1"/>
  <c r="B57" i="1"/>
  <c r="C57" i="1"/>
  <c r="F57" i="1"/>
  <c r="A58" i="1"/>
  <c r="B58" i="1"/>
  <c r="C58" i="1"/>
  <c r="F58" i="1"/>
  <c r="A59" i="1"/>
  <c r="B59" i="1"/>
  <c r="C59" i="1"/>
  <c r="F59" i="1"/>
  <c r="A60" i="1"/>
  <c r="B60" i="1"/>
  <c r="C60" i="1"/>
  <c r="F60" i="1"/>
  <c r="A61" i="1"/>
  <c r="B61" i="1"/>
  <c r="C61" i="1"/>
  <c r="F61" i="1"/>
  <c r="A62" i="1"/>
  <c r="B62" i="1"/>
  <c r="C62" i="1"/>
  <c r="F62" i="1"/>
  <c r="A63" i="1"/>
  <c r="B63" i="1"/>
  <c r="C63" i="1"/>
  <c r="F63" i="1"/>
  <c r="A64" i="1"/>
  <c r="B64" i="1"/>
  <c r="C64" i="1"/>
  <c r="F64" i="1"/>
  <c r="A65" i="1"/>
  <c r="B65" i="1"/>
  <c r="C65" i="1"/>
  <c r="F65" i="1"/>
  <c r="A66" i="1"/>
  <c r="B66" i="1"/>
  <c r="C66" i="1"/>
  <c r="F66" i="1"/>
  <c r="A67" i="1"/>
  <c r="B67" i="1"/>
  <c r="C67" i="1"/>
  <c r="F67" i="1"/>
  <c r="A68" i="1"/>
  <c r="B68" i="1"/>
  <c r="C68" i="1"/>
  <c r="F68" i="1"/>
  <c r="A69" i="1"/>
  <c r="B69" i="1"/>
  <c r="C69" i="1"/>
  <c r="F69" i="1"/>
  <c r="A70" i="1"/>
  <c r="B70" i="1"/>
  <c r="C70" i="1"/>
  <c r="F70" i="1"/>
  <c r="A71" i="1"/>
  <c r="B71" i="1"/>
  <c r="C71" i="1"/>
  <c r="F71" i="1"/>
  <c r="A72" i="1"/>
  <c r="B72" i="1"/>
  <c r="C72" i="1"/>
  <c r="F72" i="1"/>
  <c r="A73" i="1"/>
  <c r="B73" i="1"/>
  <c r="C73" i="1"/>
  <c r="F73" i="1"/>
  <c r="A74" i="1"/>
  <c r="B74" i="1"/>
  <c r="C74" i="1"/>
  <c r="F74" i="1"/>
  <c r="A75" i="1"/>
  <c r="B75" i="1"/>
  <c r="C75" i="1"/>
  <c r="F75" i="1"/>
  <c r="A76" i="1"/>
  <c r="B76" i="1"/>
  <c r="C76" i="1"/>
  <c r="F76" i="1"/>
  <c r="A77" i="1"/>
  <c r="B77" i="1"/>
  <c r="C77" i="1"/>
  <c r="F77" i="1"/>
  <c r="A78" i="1"/>
  <c r="B78" i="1"/>
  <c r="C78" i="1"/>
  <c r="F78" i="1"/>
  <c r="A79" i="1"/>
  <c r="B79" i="1"/>
  <c r="C79" i="1"/>
  <c r="F79" i="1"/>
  <c r="A80" i="1"/>
  <c r="B80" i="1"/>
  <c r="C80" i="1"/>
  <c r="F80" i="1"/>
  <c r="A81" i="1"/>
  <c r="B81" i="1"/>
  <c r="C81" i="1"/>
  <c r="F81" i="1"/>
  <c r="A82" i="1"/>
  <c r="B82" i="1"/>
  <c r="C82" i="1"/>
  <c r="F82" i="1"/>
  <c r="A83" i="1"/>
  <c r="B83" i="1"/>
  <c r="C83" i="1"/>
  <c r="F83" i="1"/>
  <c r="A84" i="1"/>
  <c r="B84" i="1"/>
  <c r="C84" i="1"/>
  <c r="F84" i="1"/>
  <c r="A85" i="1"/>
  <c r="B85" i="1"/>
  <c r="C85" i="1"/>
  <c r="F85" i="1"/>
  <c r="A86" i="1"/>
  <c r="B86" i="1"/>
  <c r="C86" i="1"/>
  <c r="F86" i="1"/>
  <c r="A87" i="1"/>
  <c r="B87" i="1"/>
  <c r="C87" i="1"/>
  <c r="F87" i="1"/>
  <c r="A88" i="1"/>
  <c r="B88" i="1"/>
  <c r="C88" i="1"/>
  <c r="F88" i="1"/>
  <c r="A89" i="1"/>
  <c r="B89" i="1"/>
  <c r="C89" i="1"/>
  <c r="F89" i="1"/>
  <c r="A90" i="1"/>
  <c r="B90" i="1"/>
  <c r="C90" i="1"/>
  <c r="F90" i="1"/>
  <c r="A91" i="1"/>
  <c r="B91" i="1"/>
  <c r="C91" i="1"/>
  <c r="F91" i="1"/>
  <c r="A92" i="1"/>
  <c r="B92" i="1"/>
  <c r="C92" i="1"/>
  <c r="F92" i="1"/>
  <c r="A93" i="1"/>
  <c r="B93" i="1"/>
  <c r="C93" i="1"/>
  <c r="F93" i="1"/>
  <c r="A94" i="1"/>
  <c r="B94" i="1"/>
  <c r="C94" i="1"/>
  <c r="F94" i="1"/>
  <c r="A95" i="1"/>
  <c r="B95" i="1"/>
  <c r="C95" i="1"/>
  <c r="F95" i="1"/>
  <c r="A96" i="1"/>
  <c r="B96" i="1"/>
  <c r="C96" i="1"/>
  <c r="F96" i="1"/>
  <c r="A97" i="1"/>
  <c r="B97" i="1"/>
  <c r="C97" i="1"/>
  <c r="F97" i="1"/>
  <c r="A98" i="1"/>
  <c r="B98" i="1"/>
  <c r="C98" i="1"/>
  <c r="F98" i="1"/>
  <c r="A99" i="1"/>
  <c r="B99" i="1"/>
  <c r="C99" i="1"/>
  <c r="F99" i="1"/>
  <c r="A100" i="1"/>
  <c r="B100" i="1"/>
  <c r="C100" i="1"/>
  <c r="F100" i="1"/>
  <c r="A101" i="1"/>
  <c r="B101" i="1"/>
  <c r="C101" i="1"/>
  <c r="F101" i="1"/>
  <c r="A102" i="1"/>
  <c r="B102" i="1"/>
  <c r="C102" i="1"/>
  <c r="F102" i="1"/>
  <c r="A103" i="1"/>
  <c r="B103" i="1"/>
  <c r="C103" i="1"/>
  <c r="F103" i="1"/>
  <c r="A104" i="1"/>
  <c r="B104" i="1"/>
  <c r="C104" i="1"/>
  <c r="F104" i="1"/>
  <c r="A105" i="1"/>
  <c r="B105" i="1"/>
  <c r="C105" i="1"/>
  <c r="F105" i="1"/>
  <c r="B106" i="1"/>
  <c r="C106" i="1"/>
  <c r="F106" i="1"/>
  <c r="C108" i="1"/>
  <c r="E108" i="1"/>
  <c r="F108" i="1"/>
</calcChain>
</file>

<file path=xl/sharedStrings.xml><?xml version="1.0" encoding="utf-8"?>
<sst xmlns="http://schemas.openxmlformats.org/spreadsheetml/2006/main" count="22" uniqueCount="21">
  <si>
    <t>LJM Payout</t>
  </si>
  <si>
    <t>ENE Price</t>
  </si>
  <si>
    <t>Inputs</t>
  </si>
  <si>
    <t>ENE Stock Price</t>
  </si>
  <si>
    <t>Drift</t>
  </si>
  <si>
    <t>Riskfree Rate</t>
  </si>
  <si>
    <t>Volatility</t>
  </si>
  <si>
    <t>Today</t>
  </si>
  <si>
    <t>Maturity</t>
  </si>
  <si>
    <t>Period</t>
  </si>
  <si>
    <t>Dividend Yield</t>
  </si>
  <si>
    <t>Periodic Rate of return</t>
  </si>
  <si>
    <t>Periodic Volatility</t>
  </si>
  <si>
    <t>Probability</t>
  </si>
  <si>
    <t>Range</t>
  </si>
  <si>
    <t>Return</t>
  </si>
  <si>
    <t>Cumulative</t>
  </si>
  <si>
    <t>&lt;&lt; End Point Correction</t>
  </si>
  <si>
    <t>Deviation</t>
  </si>
  <si>
    <t>Mean</t>
  </si>
  <si>
    <t>Stdn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</si>
</sst>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&quot;$&quot;#,##0.00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2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1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4" fontId="0" fillId="0" borderId="0" xfId="0" applyNumberFormat="1"/>
    <xf numFmtId="166" fontId="0" fillId="0" borderId="0" xfId="0" applyNumberFormat="1"/>
    <xf numFmtId="166" fontId="3" fillId="0" borderId="0" xfId="0" applyNumberFormat="1" applyFont="1"/>
    <xf numFmtId="10" fontId="3" fillId="0" borderId="0" xfId="0" applyNumberFormat="1" applyFont="1"/>
    <xf numFmtId="9" fontId="3" fillId="0" borderId="0" xfId="0" applyNumberFormat="1" applyFont="1"/>
    <xf numFmtId="14" fontId="3" fillId="0" borderId="0" xfId="0" applyNumberFormat="1" applyFont="1"/>
    <xf numFmtId="2" fontId="3" fillId="0" borderId="0" xfId="0" applyNumberFormat="1" applyFont="1"/>
    <xf numFmtId="10" fontId="0" fillId="0" borderId="0" xfId="0" applyNumberFormat="1"/>
    <xf numFmtId="0" fontId="4" fillId="0" borderId="0" xfId="0" applyFont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0" applyNumberFormat="1" applyFont="1" applyBorder="1"/>
    <xf numFmtId="44" fontId="4" fillId="0" borderId="0" xfId="2" applyFont="1" applyBorder="1"/>
    <xf numFmtId="164" fontId="4" fillId="0" borderId="1" xfId="0" applyNumberFormat="1" applyFont="1" applyBorder="1"/>
    <xf numFmtId="44" fontId="4" fillId="0" borderId="2" xfId="2" applyFont="1" applyBorder="1"/>
    <xf numFmtId="10" fontId="4" fillId="0" borderId="0" xfId="1" applyNumberFormat="1" applyFont="1" applyBorder="1"/>
    <xf numFmtId="165" fontId="4" fillId="0" borderId="3" xfId="2" applyNumberFormat="1" applyFont="1" applyBorder="1"/>
    <xf numFmtId="164" fontId="4" fillId="0" borderId="0" xfId="1" applyNumberFormat="1" applyFont="1"/>
    <xf numFmtId="10" fontId="4" fillId="0" borderId="0" xfId="2" applyNumberFormat="1" applyFont="1" applyBorder="1"/>
    <xf numFmtId="10" fontId="4" fillId="0" borderId="0" xfId="0" applyNumberFormat="1" applyFont="1"/>
    <xf numFmtId="0" fontId="6" fillId="0" borderId="0" xfId="0" applyFont="1"/>
    <xf numFmtId="0" fontId="0" fillId="0" borderId="0" xfId="0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Current Scenario</a:t>
            </a:r>
          </a:p>
        </c:rich>
      </c:tx>
      <c:layout>
        <c:manualLayout>
          <c:xMode val="edge"/>
          <c:yMode val="edge"/>
          <c:x val="0.28368921521441226"/>
          <c:y val="3.73038714699666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06137453234416"/>
          <c:y val="0.16069360017831805"/>
          <c:w val="0.81054061489832074"/>
          <c:h val="0.75325125083586575"/>
        </c:manualLayout>
      </c:layout>
      <c:lineChart>
        <c:grouping val="standard"/>
        <c:varyColors val="0"/>
        <c:ser>
          <c:idx val="1"/>
          <c:order val="0"/>
          <c:tx>
            <c:v>Payout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'Payoff Table'!$D$6:$D$105</c:f>
              <c:numCache>
                <c:formatCode>_("$"* #,##0_);_("$"* \(#,##0\);_("$"* "-"??_);_(@_)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'Payoff Table'!$E$6:$E$105</c:f>
              <c:numCache>
                <c:formatCode>_(* #,##0_);_(* \(#,##0\);_(* "-"??_);_(@_)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3809592.1780001819</c:v>
                </c:pt>
                <c:pt idx="22">
                  <c:v>9170092.1780001819</c:v>
                </c:pt>
                <c:pt idx="23">
                  <c:v>14530592.178000182</c:v>
                </c:pt>
                <c:pt idx="24">
                  <c:v>19891092.178000182</c:v>
                </c:pt>
                <c:pt idx="25">
                  <c:v>25251592.178000182</c:v>
                </c:pt>
                <c:pt idx="26">
                  <c:v>30000000</c:v>
                </c:pt>
                <c:pt idx="27">
                  <c:v>30000000</c:v>
                </c:pt>
                <c:pt idx="28">
                  <c:v>30000000</c:v>
                </c:pt>
                <c:pt idx="29">
                  <c:v>30000000</c:v>
                </c:pt>
                <c:pt idx="30">
                  <c:v>30000000</c:v>
                </c:pt>
                <c:pt idx="31">
                  <c:v>30000000</c:v>
                </c:pt>
                <c:pt idx="32">
                  <c:v>30000000</c:v>
                </c:pt>
                <c:pt idx="33">
                  <c:v>30000000</c:v>
                </c:pt>
                <c:pt idx="34">
                  <c:v>30000000</c:v>
                </c:pt>
                <c:pt idx="35">
                  <c:v>30000000</c:v>
                </c:pt>
                <c:pt idx="36">
                  <c:v>30000000</c:v>
                </c:pt>
                <c:pt idx="37">
                  <c:v>30000000</c:v>
                </c:pt>
                <c:pt idx="38">
                  <c:v>30000000</c:v>
                </c:pt>
                <c:pt idx="39">
                  <c:v>30000000</c:v>
                </c:pt>
                <c:pt idx="40">
                  <c:v>30000000</c:v>
                </c:pt>
                <c:pt idx="41">
                  <c:v>30000000</c:v>
                </c:pt>
                <c:pt idx="42">
                  <c:v>30000000</c:v>
                </c:pt>
                <c:pt idx="43">
                  <c:v>30000000</c:v>
                </c:pt>
                <c:pt idx="44">
                  <c:v>30000000</c:v>
                </c:pt>
                <c:pt idx="45">
                  <c:v>30000000</c:v>
                </c:pt>
                <c:pt idx="46">
                  <c:v>30000000</c:v>
                </c:pt>
                <c:pt idx="47">
                  <c:v>30000000</c:v>
                </c:pt>
                <c:pt idx="48">
                  <c:v>30000000</c:v>
                </c:pt>
                <c:pt idx="49">
                  <c:v>30000000</c:v>
                </c:pt>
                <c:pt idx="50">
                  <c:v>30000000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12358913.245651364</c:v>
                </c:pt>
                <c:pt idx="56">
                  <c:v>31686224.657534245</c:v>
                </c:pt>
                <c:pt idx="57">
                  <c:v>31686224.657534245</c:v>
                </c:pt>
                <c:pt idx="58">
                  <c:v>31686224.657534245</c:v>
                </c:pt>
                <c:pt idx="59">
                  <c:v>31686224.657534245</c:v>
                </c:pt>
                <c:pt idx="60">
                  <c:v>31686224.657534245</c:v>
                </c:pt>
                <c:pt idx="61">
                  <c:v>31686224.657534245</c:v>
                </c:pt>
                <c:pt idx="62">
                  <c:v>31686224.657534245</c:v>
                </c:pt>
                <c:pt idx="63">
                  <c:v>31686224.657534245</c:v>
                </c:pt>
                <c:pt idx="64">
                  <c:v>31686224.657534245</c:v>
                </c:pt>
                <c:pt idx="65">
                  <c:v>31686224.657534245</c:v>
                </c:pt>
                <c:pt idx="66">
                  <c:v>31686224.657534245</c:v>
                </c:pt>
                <c:pt idx="67">
                  <c:v>31686224.657534245</c:v>
                </c:pt>
                <c:pt idx="68">
                  <c:v>31686224.657534245</c:v>
                </c:pt>
                <c:pt idx="69">
                  <c:v>31686224.657534245</c:v>
                </c:pt>
                <c:pt idx="70">
                  <c:v>31686224.657534245</c:v>
                </c:pt>
                <c:pt idx="71">
                  <c:v>31686224.657534245</c:v>
                </c:pt>
                <c:pt idx="72">
                  <c:v>31686224.657534245</c:v>
                </c:pt>
                <c:pt idx="73">
                  <c:v>31686224.657534245</c:v>
                </c:pt>
                <c:pt idx="74">
                  <c:v>31686224.657534245</c:v>
                </c:pt>
                <c:pt idx="75">
                  <c:v>31686224.657534245</c:v>
                </c:pt>
                <c:pt idx="76">
                  <c:v>31686224.657534245</c:v>
                </c:pt>
                <c:pt idx="77">
                  <c:v>31686224.657534245</c:v>
                </c:pt>
                <c:pt idx="78">
                  <c:v>31686224.657534245</c:v>
                </c:pt>
                <c:pt idx="79">
                  <c:v>31686224.657534245</c:v>
                </c:pt>
                <c:pt idx="80">
                  <c:v>31686224.657534245</c:v>
                </c:pt>
                <c:pt idx="81">
                  <c:v>31686224.657534245</c:v>
                </c:pt>
                <c:pt idx="82">
                  <c:v>31686224.657534245</c:v>
                </c:pt>
                <c:pt idx="83">
                  <c:v>31686224.657534245</c:v>
                </c:pt>
                <c:pt idx="84">
                  <c:v>31686224.657534245</c:v>
                </c:pt>
                <c:pt idx="85">
                  <c:v>36599435.475534439</c:v>
                </c:pt>
                <c:pt idx="86">
                  <c:v>47006087.475534439</c:v>
                </c:pt>
                <c:pt idx="87">
                  <c:v>57412739.475534439</c:v>
                </c:pt>
                <c:pt idx="88">
                  <c:v>61686224.657534242</c:v>
                </c:pt>
                <c:pt idx="89">
                  <c:v>61686224.657534242</c:v>
                </c:pt>
                <c:pt idx="90">
                  <c:v>61686224.657534242</c:v>
                </c:pt>
                <c:pt idx="91">
                  <c:v>61686224.657534242</c:v>
                </c:pt>
                <c:pt idx="92">
                  <c:v>61686224.657534242</c:v>
                </c:pt>
                <c:pt idx="93">
                  <c:v>61686224.657534242</c:v>
                </c:pt>
                <c:pt idx="94">
                  <c:v>61686224.657534242</c:v>
                </c:pt>
                <c:pt idx="95">
                  <c:v>61686224.657534242</c:v>
                </c:pt>
                <c:pt idx="96">
                  <c:v>61686224.657534242</c:v>
                </c:pt>
                <c:pt idx="97">
                  <c:v>61686224.657534242</c:v>
                </c:pt>
                <c:pt idx="98">
                  <c:v>61686224.657534242</c:v>
                </c:pt>
                <c:pt idx="99">
                  <c:v>61686224.657534242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67-4BFD-93CF-5473F5C50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521535"/>
        <c:axId val="1"/>
      </c:lineChart>
      <c:catAx>
        <c:axId val="53952153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952153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352425</xdr:colOff>
      <xdr:row>6</xdr:row>
      <xdr:rowOff>104775</xdr:rowOff>
    </xdr:from>
    <xdr:to>
      <xdr:col>23</xdr:col>
      <xdr:colOff>514350</xdr:colOff>
      <xdr:row>39</xdr:row>
      <xdr:rowOff>142875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F905FA42-3A74-9283-CD62-3A090B54D7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G109"/>
  <sheetViews>
    <sheetView tabSelected="1" topLeftCell="A74" zoomScale="75" zoomScaleNormal="100" workbookViewId="0">
      <selection activeCell="F109" sqref="F109"/>
    </sheetView>
  </sheetViews>
  <sheetFormatPr defaultRowHeight="15.75" x14ac:dyDescent="0.25"/>
  <cols>
    <col min="1" max="1" width="13.28515625" style="10" customWidth="1"/>
    <col min="2" max="2" width="12.85546875" style="10" customWidth="1"/>
    <col min="3" max="3" width="11.42578125" style="10" customWidth="1"/>
    <col min="4" max="4" width="13" style="10" bestFit="1" customWidth="1"/>
    <col min="5" max="5" width="15" style="10" customWidth="1"/>
    <col min="6" max="6" width="14.28515625" style="10" customWidth="1"/>
    <col min="7" max="16384" width="9.140625" style="10"/>
  </cols>
  <sheetData>
    <row r="3" spans="1:6" x14ac:dyDescent="0.25">
      <c r="B3" s="10" t="s">
        <v>16</v>
      </c>
      <c r="C3" s="10" t="s">
        <v>14</v>
      </c>
    </row>
    <row r="4" spans="1:6" x14ac:dyDescent="0.25">
      <c r="A4" s="11" t="s">
        <v>15</v>
      </c>
      <c r="B4" s="11" t="s">
        <v>13</v>
      </c>
      <c r="C4" s="11" t="s">
        <v>13</v>
      </c>
      <c r="D4" s="10" t="s">
        <v>1</v>
      </c>
      <c r="E4" s="12" t="s">
        <v>0</v>
      </c>
      <c r="F4" s="10" t="s">
        <v>18</v>
      </c>
    </row>
    <row r="5" spans="1:6" x14ac:dyDescent="0.25">
      <c r="A5" s="13">
        <f>LN(D5/Inputs!$B$2)</f>
        <v>-72.49495155082154</v>
      </c>
      <c r="B5" s="20">
        <f ca="1">NORMSDIST((A5-Inputs!$B$11)/Inputs!$B$12)</f>
        <v>0</v>
      </c>
      <c r="C5" s="14"/>
      <c r="D5" s="15">
        <v>1.0000000000000001E-30</v>
      </c>
      <c r="E5" s="16">
        <v>4</v>
      </c>
      <c r="F5" s="19">
        <f t="shared" ref="F5:F68" ca="1" si="0">E5-$E$108</f>
        <v>-20003184.180602223</v>
      </c>
    </row>
    <row r="6" spans="1:6" x14ac:dyDescent="0.25">
      <c r="A6" s="13">
        <f>LN(D6/Inputs!$B$2)</f>
        <v>-3.4173987610001633</v>
      </c>
      <c r="B6" s="20">
        <f ca="1">NORMSDIST((A6-Inputs!$B$11)/Inputs!$B$12)</f>
        <v>5.343696177873003E-5</v>
      </c>
      <c r="C6" s="17">
        <f ca="1">B6-B5</f>
        <v>5.343696177873003E-5</v>
      </c>
      <c r="D6" s="18">
        <v>1</v>
      </c>
      <c r="E6" s="19">
        <v>0</v>
      </c>
      <c r="F6" s="19">
        <f t="shared" ca="1" si="0"/>
        <v>-20003188.180602223</v>
      </c>
    </row>
    <row r="7" spans="1:6" x14ac:dyDescent="0.25">
      <c r="A7" s="13">
        <f>LN(D7/Inputs!$B$2)</f>
        <v>-2.7242515804402179</v>
      </c>
      <c r="B7" s="20">
        <f ca="1">NORMSDIST((A7-Inputs!$B$11)/Inputs!$B$12)</f>
        <v>1.0628651518121979E-3</v>
      </c>
      <c r="C7" s="17">
        <f t="shared" ref="C7:C70" ca="1" si="1">B7-B6</f>
        <v>1.0094281900334678E-3</v>
      </c>
      <c r="D7" s="18">
        <v>2</v>
      </c>
      <c r="E7" s="19">
        <v>0</v>
      </c>
      <c r="F7" s="19">
        <f t="shared" ca="1" si="0"/>
        <v>-20003188.180602223</v>
      </c>
    </row>
    <row r="8" spans="1:6" x14ac:dyDescent="0.25">
      <c r="A8" s="13">
        <f>LN(D8/Inputs!$B$2)</f>
        <v>-2.3187864723320537</v>
      </c>
      <c r="B8" s="20">
        <f ca="1">NORMSDIST((A8-Inputs!$B$11)/Inputs!$B$12)</f>
        <v>4.6245423771001937E-3</v>
      </c>
      <c r="C8" s="17">
        <f t="shared" ca="1" si="1"/>
        <v>3.5616772252879958E-3</v>
      </c>
      <c r="D8" s="18">
        <v>3</v>
      </c>
      <c r="E8" s="19">
        <v>0</v>
      </c>
      <c r="F8" s="19">
        <f t="shared" ca="1" si="0"/>
        <v>-20003188.180602223</v>
      </c>
    </row>
    <row r="9" spans="1:6" x14ac:dyDescent="0.25">
      <c r="A9" s="13">
        <f>LN(D9/Inputs!$B$2)</f>
        <v>-2.0311043998802725</v>
      </c>
      <c r="B9" s="20">
        <f ca="1">NORMSDIST((A9-Inputs!$B$11)/Inputs!$B$12)</f>
        <v>1.1613673463446217E-2</v>
      </c>
      <c r="C9" s="17">
        <f t="shared" ca="1" si="1"/>
        <v>6.9891310863460232E-3</v>
      </c>
      <c r="D9" s="18">
        <v>4</v>
      </c>
      <c r="E9" s="19">
        <v>0</v>
      </c>
      <c r="F9" s="19">
        <f t="shared" ca="1" si="0"/>
        <v>-20003188.180602223</v>
      </c>
    </row>
    <row r="10" spans="1:6" x14ac:dyDescent="0.25">
      <c r="A10" s="13">
        <f>LN(D10/Inputs!$B$2)</f>
        <v>-1.807960848566063</v>
      </c>
      <c r="B10" s="20">
        <f ca="1">NORMSDIST((A10-Inputs!$B$11)/Inputs!$B$12)</f>
        <v>2.2144188459993441E-2</v>
      </c>
      <c r="C10" s="17">
        <f t="shared" ca="1" si="1"/>
        <v>1.0530514996547224E-2</v>
      </c>
      <c r="D10" s="18">
        <v>5</v>
      </c>
      <c r="E10" s="19">
        <v>0</v>
      </c>
      <c r="F10" s="19">
        <f t="shared" ca="1" si="0"/>
        <v>-20003188.180602223</v>
      </c>
    </row>
    <row r="11" spans="1:6" x14ac:dyDescent="0.25">
      <c r="A11" s="13">
        <f>LN(D11/Inputs!$B$2)</f>
        <v>-1.6256392917721083</v>
      </c>
      <c r="B11" s="20">
        <f ca="1">NORMSDIST((A11-Inputs!$B$11)/Inputs!$B$12)</f>
        <v>3.5907826006232324E-2</v>
      </c>
      <c r="C11" s="17">
        <f t="shared" ca="1" si="1"/>
        <v>1.3763637546238883E-2</v>
      </c>
      <c r="D11" s="18">
        <v>6</v>
      </c>
      <c r="E11" s="19">
        <v>0</v>
      </c>
      <c r="F11" s="19">
        <f t="shared" ca="1" si="0"/>
        <v>-20003188.180602223</v>
      </c>
    </row>
    <row r="12" spans="1:6" x14ac:dyDescent="0.25">
      <c r="A12" s="13">
        <f>LN(D12/Inputs!$B$2)</f>
        <v>-1.47148861194485</v>
      </c>
      <c r="B12" s="20">
        <f ca="1">NORMSDIST((A12-Inputs!$B$11)/Inputs!$B$12)</f>
        <v>5.2419770306664892E-2</v>
      </c>
      <c r="C12" s="17">
        <f t="shared" ca="1" si="1"/>
        <v>1.6511944300432568E-2</v>
      </c>
      <c r="D12" s="18">
        <v>7</v>
      </c>
      <c r="E12" s="19">
        <v>0</v>
      </c>
      <c r="F12" s="19">
        <f t="shared" ca="1" si="0"/>
        <v>-20003188.180602223</v>
      </c>
    </row>
    <row r="13" spans="1:6" x14ac:dyDescent="0.25">
      <c r="A13" s="13">
        <f>LN(D13/Inputs!$B$2)</f>
        <v>-1.3379572193203273</v>
      </c>
      <c r="B13" s="20">
        <f ca="1">NORMSDIST((A13-Inputs!$B$11)/Inputs!$B$12)</f>
        <v>7.115439881459229E-2</v>
      </c>
      <c r="C13" s="17">
        <f t="shared" ca="1" si="1"/>
        <v>1.8734628507927398E-2</v>
      </c>
      <c r="D13" s="18">
        <v>8</v>
      </c>
      <c r="E13" s="19">
        <v>0</v>
      </c>
      <c r="F13" s="19">
        <f t="shared" ca="1" si="0"/>
        <v>-20003188.180602223</v>
      </c>
    </row>
    <row r="14" spans="1:6" x14ac:dyDescent="0.25">
      <c r="A14" s="13">
        <f>LN(D14/Inputs!$B$2)</f>
        <v>-1.2201741836639439</v>
      </c>
      <c r="B14" s="20">
        <f ca="1">NORMSDIST((A14-Inputs!$B$11)/Inputs!$B$12)</f>
        <v>9.1611782491376692E-2</v>
      </c>
      <c r="C14" s="17">
        <f t="shared" ca="1" si="1"/>
        <v>2.0457383676784402E-2</v>
      </c>
      <c r="D14" s="18">
        <v>9</v>
      </c>
      <c r="E14" s="19">
        <v>0</v>
      </c>
      <c r="F14" s="19">
        <f t="shared" ca="1" si="0"/>
        <v>-20003188.180602223</v>
      </c>
    </row>
    <row r="15" spans="1:6" x14ac:dyDescent="0.25">
      <c r="A15" s="13">
        <f>LN(D15/Inputs!$B$2)</f>
        <v>-1.1148136680061178</v>
      </c>
      <c r="B15" s="20">
        <f ca="1">NORMSDIST((A15-Inputs!$B$11)/Inputs!$B$12)</f>
        <v>0.11334604845616825</v>
      </c>
      <c r="C15" s="17">
        <f t="shared" ca="1" si="1"/>
        <v>2.1734265964791555E-2</v>
      </c>
      <c r="D15" s="18">
        <v>10</v>
      </c>
      <c r="E15" s="19">
        <v>0</v>
      </c>
      <c r="F15" s="19">
        <f t="shared" ca="1" si="0"/>
        <v>-20003188.180602223</v>
      </c>
    </row>
    <row r="16" spans="1:6" x14ac:dyDescent="0.25">
      <c r="A16" s="13">
        <f>LN(D16/Inputs!$B$2)</f>
        <v>-1.0195034882017928</v>
      </c>
      <c r="B16" s="20">
        <f ca="1">NORMSDIST((A16-Inputs!$B$11)/Inputs!$B$12)</f>
        <v>0.13597398362901481</v>
      </c>
      <c r="C16" s="17">
        <f t="shared" ca="1" si="1"/>
        <v>2.2627935172846558E-2</v>
      </c>
      <c r="D16" s="18">
        <v>11</v>
      </c>
      <c r="E16" s="19">
        <v>0</v>
      </c>
      <c r="F16" s="19">
        <f t="shared" ca="1" si="0"/>
        <v>-20003188.180602223</v>
      </c>
    </row>
    <row r="17" spans="1:6" x14ac:dyDescent="0.25">
      <c r="A17" s="13">
        <f>LN(D17/Inputs!$B$2)</f>
        <v>-0.93249211121216313</v>
      </c>
      <c r="B17" s="20">
        <f ca="1">NORMSDIST((A17-Inputs!$B$11)/Inputs!$B$12)</f>
        <v>0.15917396205328771</v>
      </c>
      <c r="C17" s="17">
        <f t="shared" ca="1" si="1"/>
        <v>2.3199978424272905E-2</v>
      </c>
      <c r="D17" s="18">
        <v>12</v>
      </c>
      <c r="E17" s="19">
        <v>0</v>
      </c>
      <c r="F17" s="19">
        <f t="shared" ca="1" si="0"/>
        <v>-20003188.180602223</v>
      </c>
    </row>
    <row r="18" spans="1:6" x14ac:dyDescent="0.25">
      <c r="A18" s="13">
        <f>LN(D18/Inputs!$B$2)</f>
        <v>-0.85244940353862664</v>
      </c>
      <c r="B18" s="20">
        <f ca="1">NORMSDIST((A18-Inputs!$B$11)/Inputs!$B$12)</f>
        <v>0.18268055023418694</v>
      </c>
      <c r="C18" s="17">
        <f t="shared" ca="1" si="1"/>
        <v>2.3506588180899235E-2</v>
      </c>
      <c r="D18" s="18">
        <v>13</v>
      </c>
      <c r="E18" s="19">
        <v>0</v>
      </c>
      <c r="F18" s="19">
        <f t="shared" ca="1" si="0"/>
        <v>-20003188.180602223</v>
      </c>
    </row>
    <row r="19" spans="1:6" x14ac:dyDescent="0.25">
      <c r="A19" s="13">
        <f>LN(D19/Inputs!$B$2)</f>
        <v>-0.77834143138490475</v>
      </c>
      <c r="B19" s="20">
        <f ca="1">NORMSDIST((A19-Inputs!$B$11)/Inputs!$B$12)</f>
        <v>0.20627756156025145</v>
      </c>
      <c r="C19" s="17">
        <f t="shared" ca="1" si="1"/>
        <v>2.359701132606451E-2</v>
      </c>
      <c r="D19" s="18">
        <v>14</v>
      </c>
      <c r="E19" s="19">
        <v>0</v>
      </c>
      <c r="F19" s="19">
        <f t="shared" ca="1" si="0"/>
        <v>-20003188.180602223</v>
      </c>
    </row>
    <row r="20" spans="1:6" x14ac:dyDescent="0.25">
      <c r="A20" s="13">
        <f>LN(D20/Inputs!$B$2)</f>
        <v>-0.7093485598979532</v>
      </c>
      <c r="B20" s="20">
        <f ca="1">NORMSDIST((A20-Inputs!$B$11)/Inputs!$B$12)</f>
        <v>0.22979094299258995</v>
      </c>
      <c r="C20" s="17">
        <f t="shared" ca="1" si="1"/>
        <v>2.3513381432338498E-2</v>
      </c>
      <c r="D20" s="18">
        <v>15</v>
      </c>
      <c r="E20" s="19">
        <v>0</v>
      </c>
      <c r="F20" s="19">
        <f t="shared" ca="1" si="0"/>
        <v>-20003188.180602223</v>
      </c>
    </row>
    <row r="21" spans="1:6" x14ac:dyDescent="0.25">
      <c r="A21" s="13">
        <f>LN(D21/Inputs!$B$2)</f>
        <v>-0.64481003876038201</v>
      </c>
      <c r="B21" s="20">
        <f ca="1">NORMSDIST((A21-Inputs!$B$11)/Inputs!$B$12)</f>
        <v>0.25308213967987614</v>
      </c>
      <c r="C21" s="17">
        <f t="shared" ca="1" si="1"/>
        <v>2.3291196687286186E-2</v>
      </c>
      <c r="D21" s="18">
        <v>16</v>
      </c>
      <c r="E21" s="19">
        <v>0</v>
      </c>
      <c r="F21" s="19">
        <f t="shared" ca="1" si="0"/>
        <v>-20003188.180602223</v>
      </c>
    </row>
    <row r="22" spans="1:6" x14ac:dyDescent="0.25">
      <c r="A22" s="13">
        <f>LN(D22/Inputs!$B$2)</f>
        <v>-0.58418541694394721</v>
      </c>
      <c r="B22" s="20">
        <f ca="1">NORMSDIST((A22-Inputs!$B$11)/Inputs!$B$12)</f>
        <v>0.27604219690366105</v>
      </c>
      <c r="C22" s="17">
        <f t="shared" ca="1" si="1"/>
        <v>2.2960057223784913E-2</v>
      </c>
      <c r="D22" s="18">
        <v>17</v>
      </c>
      <c r="E22" s="19">
        <v>0</v>
      </c>
      <c r="F22" s="19">
        <f t="shared" ca="1" si="0"/>
        <v>-20003188.180602223</v>
      </c>
    </row>
    <row r="23" spans="1:6" x14ac:dyDescent="0.25">
      <c r="A23" s="13">
        <f>LN(D23/Inputs!$B$2)</f>
        <v>-0.52702700310399864</v>
      </c>
      <c r="B23" s="20">
        <f ca="1">NORMSDIST((A23-Inputs!$B$11)/Inputs!$B$12)</f>
        <v>0.29858666172157222</v>
      </c>
      <c r="C23" s="17">
        <f t="shared" ca="1" si="1"/>
        <v>2.254446481791117E-2</v>
      </c>
      <c r="D23" s="18">
        <v>18</v>
      </c>
      <c r="E23" s="19">
        <v>0</v>
      </c>
      <c r="F23" s="19">
        <f t="shared" ca="1" si="0"/>
        <v>-20003188.180602223</v>
      </c>
    </row>
    <row r="24" spans="1:6" x14ac:dyDescent="0.25">
      <c r="A24" s="13">
        <f>LN(D24/Inputs!$B$2)</f>
        <v>-0.47295978183372295</v>
      </c>
      <c r="B24" s="20">
        <f ca="1">NORMSDIST((A24-Inputs!$B$11)/Inputs!$B$12)</f>
        <v>0.32065125115005766</v>
      </c>
      <c r="C24" s="17">
        <f t="shared" ca="1" si="1"/>
        <v>2.2064589428485437E-2</v>
      </c>
      <c r="D24" s="18">
        <v>19</v>
      </c>
      <c r="E24" s="19">
        <v>0</v>
      </c>
      <c r="F24" s="19">
        <f t="shared" ca="1" si="0"/>
        <v>-20003188.180602223</v>
      </c>
    </row>
    <row r="25" spans="1:6" x14ac:dyDescent="0.25">
      <c r="A25" s="13">
        <f>LN(D25/Inputs!$B$2)</f>
        <v>-0.42166648744617241</v>
      </c>
      <c r="B25" s="20">
        <f ca="1">NORMSDIST((A25-Inputs!$B$11)/Inputs!$B$12)</f>
        <v>0.34218821213960338</v>
      </c>
      <c r="C25" s="17">
        <f t="shared" ca="1" si="1"/>
        <v>2.1536960989545717E-2</v>
      </c>
      <c r="D25" s="18">
        <v>20</v>
      </c>
      <c r="E25" s="19">
        <v>0</v>
      </c>
      <c r="F25" s="19">
        <f t="shared" ca="1" si="0"/>
        <v>-20003188.180602223</v>
      </c>
    </row>
    <row r="26" spans="1:6" x14ac:dyDescent="0.25">
      <c r="A26" s="13">
        <f>LN(D26/Inputs!$B$2)</f>
        <v>-0.37287632327674031</v>
      </c>
      <c r="B26" s="20">
        <f ca="1">NORMSDIST((A26-Inputs!$B$11)/Inputs!$B$12)</f>
        <v>0.36316328509249773</v>
      </c>
      <c r="C26" s="17">
        <f t="shared" ca="1" si="1"/>
        <v>2.0975072952894358E-2</v>
      </c>
      <c r="D26" s="18">
        <v>21</v>
      </c>
      <c r="E26" s="19">
        <v>0</v>
      </c>
      <c r="F26" s="19">
        <f t="shared" ca="1" si="0"/>
        <v>-20003188.180602223</v>
      </c>
    </row>
    <row r="27" spans="1:6" x14ac:dyDescent="0.25">
      <c r="A27" s="13">
        <f>LN(D27/Inputs!$B$2)</f>
        <v>-0.32635630764184748</v>
      </c>
      <c r="B27" s="20">
        <f ca="1">NORMSDIST((A27-Inputs!$B$11)/Inputs!$B$12)</f>
        <v>0.38355318322693943</v>
      </c>
      <c r="C27" s="17">
        <f t="shared" ca="1" si="1"/>
        <v>2.0389898134441697E-2</v>
      </c>
      <c r="D27" s="18">
        <v>22</v>
      </c>
      <c r="E27" s="19">
        <v>3809592.1780001819</v>
      </c>
      <c r="F27" s="19">
        <f t="shared" ca="1" si="0"/>
        <v>-16193596.002602041</v>
      </c>
    </row>
    <row r="28" spans="1:6" x14ac:dyDescent="0.25">
      <c r="A28" s="13">
        <f>LN(D28/Inputs!$B$2)</f>
        <v>-0.2819045450710137</v>
      </c>
      <c r="B28" s="20">
        <f ca="1">NORMSDIST((A28-Inputs!$B$11)/Inputs!$B$12)</f>
        <v>0.40334350714027156</v>
      </c>
      <c r="C28" s="17">
        <f t="shared" ca="1" si="1"/>
        <v>1.9790323913332131E-2</v>
      </c>
      <c r="D28" s="18">
        <v>23</v>
      </c>
      <c r="E28" s="19">
        <v>9170092.1780001819</v>
      </c>
      <c r="F28" s="19">
        <f t="shared" ca="1" si="0"/>
        <v>-10833096.002602041</v>
      </c>
    </row>
    <row r="29" spans="1:6" x14ac:dyDescent="0.25">
      <c r="A29" s="13">
        <f>LN(D29/Inputs!$B$2)</f>
        <v>-0.23934493065221779</v>
      </c>
      <c r="B29" s="20">
        <f ca="1">NORMSDIST((A29-Inputs!$B$11)/Inputs!$B$12)</f>
        <v>0.42252702345767124</v>
      </c>
      <c r="C29" s="17">
        <f t="shared" ca="1" si="1"/>
        <v>1.9183516317399674E-2</v>
      </c>
      <c r="D29" s="18">
        <v>24</v>
      </c>
      <c r="E29" s="19">
        <v>14530592.178000182</v>
      </c>
      <c r="F29" s="19">
        <f t="shared" ca="1" si="0"/>
        <v>-5472596.0026020408</v>
      </c>
    </row>
    <row r="30" spans="1:6" x14ac:dyDescent="0.25">
      <c r="A30" s="13">
        <f>LN(D30/Inputs!$B$2)</f>
        <v>-0.19852293613196254</v>
      </c>
      <c r="B30" s="20">
        <f ca="1">NORMSDIST((A30-Inputs!$B$11)/Inputs!$B$12)</f>
        <v>0.44110224640904694</v>
      </c>
      <c r="C30" s="17">
        <f t="shared" ca="1" si="1"/>
        <v>1.8575222951375703E-2</v>
      </c>
      <c r="D30" s="18">
        <v>25</v>
      </c>
      <c r="E30" s="19">
        <v>19891092.178000182</v>
      </c>
      <c r="F30" s="19">
        <f t="shared" ca="1" si="0"/>
        <v>-112096.00260204077</v>
      </c>
    </row>
    <row r="31" spans="1:6" x14ac:dyDescent="0.25">
      <c r="A31" s="13">
        <f>LN(D31/Inputs!$B$2)</f>
        <v>-0.15930222297868127</v>
      </c>
      <c r="B31" s="20">
        <f ca="1">NORMSDIST((A31-Inputs!$B$11)/Inputs!$B$12)</f>
        <v>0.45907227055911171</v>
      </c>
      <c r="C31" s="17">
        <f t="shared" ca="1" si="1"/>
        <v>1.7970024150064767E-2</v>
      </c>
      <c r="D31" s="18">
        <v>26</v>
      </c>
      <c r="E31" s="19">
        <v>25251592.178000182</v>
      </c>
      <c r="F31" s="19">
        <f t="shared" ca="1" si="0"/>
        <v>5248403.9973979592</v>
      </c>
    </row>
    <row r="32" spans="1:6" x14ac:dyDescent="0.25">
      <c r="A32" s="13">
        <f>LN(D32/Inputs!$B$2)</f>
        <v>-0.12156189499583428</v>
      </c>
      <c r="B32" s="20">
        <f ca="1">NORMSDIST((A32-Inputs!$B$11)/Inputs!$B$12)</f>
        <v>0.47644381130034064</v>
      </c>
      <c r="C32" s="17">
        <f t="shared" ca="1" si="1"/>
        <v>1.737154074122893E-2</v>
      </c>
      <c r="D32" s="18">
        <v>27</v>
      </c>
      <c r="E32" s="19">
        <v>30000000</v>
      </c>
      <c r="F32" s="19">
        <f t="shared" ca="1" si="0"/>
        <v>9996811.8193977773</v>
      </c>
    </row>
    <row r="33" spans="1:6" x14ac:dyDescent="0.25">
      <c r="A33" s="13">
        <f>LN(D33/Inputs!$B$2)</f>
        <v>-8.5194250824959461E-2</v>
      </c>
      <c r="B33" s="20">
        <f ca="1">NORMSDIST((A33-Inputs!$B$11)/Inputs!$B$12)</f>
        <v>0.4932264169843712</v>
      </c>
      <c r="C33" s="17">
        <f t="shared" ca="1" si="1"/>
        <v>1.678260568403056E-2</v>
      </c>
      <c r="D33" s="18">
        <v>28</v>
      </c>
      <c r="E33" s="19">
        <v>30000000</v>
      </c>
      <c r="F33" s="19">
        <f t="shared" ca="1" si="0"/>
        <v>9996811.8193977773</v>
      </c>
    </row>
    <row r="34" spans="1:6" x14ac:dyDescent="0.25">
      <c r="A34" s="13">
        <f>LN(D34/Inputs!$B$2)</f>
        <v>-5.0102931013689379E-2</v>
      </c>
      <c r="B34" s="20">
        <f ca="1">NORMSDIST((A34-Inputs!$B$11)/Inputs!$B$12)</f>
        <v>0.50943178907822528</v>
      </c>
      <c r="C34" s="17">
        <f t="shared" ca="1" si="1"/>
        <v>1.6205372093854087E-2</v>
      </c>
      <c r="D34" s="18">
        <v>29</v>
      </c>
      <c r="E34" s="19">
        <v>30000000</v>
      </c>
      <c r="F34" s="19">
        <f t="shared" ca="1" si="0"/>
        <v>9996811.8193977773</v>
      </c>
    </row>
    <row r="35" spans="1:6" x14ac:dyDescent="0.25">
      <c r="A35" s="13">
        <f>LN(D35/Inputs!$B$2)</f>
        <v>-1.6201379338007943E-2</v>
      </c>
      <c r="B35" s="20">
        <f ca="1">NORMSDIST((A35-Inputs!$B$11)/Inputs!$B$12)</f>
        <v>0.52507317926365493</v>
      </c>
      <c r="C35" s="17">
        <f t="shared" ca="1" si="1"/>
        <v>1.5641390185429649E-2</v>
      </c>
      <c r="D35" s="18">
        <v>30</v>
      </c>
      <c r="E35" s="19">
        <v>30000000</v>
      </c>
      <c r="F35" s="19">
        <f t="shared" ca="1" si="0"/>
        <v>9996811.8193977773</v>
      </c>
    </row>
    <row r="36" spans="1:6" x14ac:dyDescent="0.25">
      <c r="A36" s="13">
        <f>LN(D36/Inputs!$B$2)</f>
        <v>1.6588443484982902E-2</v>
      </c>
      <c r="B36" s="20">
        <f ca="1">NORMSDIST((A36-Inputs!$B$11)/Inputs!$B$12)</f>
        <v>0.54016517778634054</v>
      </c>
      <c r="C36" s="17">
        <f t="shared" ca="1" si="1"/>
        <v>1.5091998522685612E-2</v>
      </c>
      <c r="D36" s="18">
        <v>31</v>
      </c>
      <c r="E36" s="19">
        <v>30000000</v>
      </c>
      <c r="F36" s="19">
        <f t="shared" ca="1" si="0"/>
        <v>9996811.8193977773</v>
      </c>
    </row>
    <row r="37" spans="1:6" x14ac:dyDescent="0.25">
      <c r="A37" s="13">
        <f>LN(D37/Inputs!$B$2)</f>
        <v>4.8337141799563284E-2</v>
      </c>
      <c r="B37" s="20">
        <f ca="1">NORMSDIST((A37-Inputs!$B$11)/Inputs!$B$12)</f>
        <v>0.55472324293580755</v>
      </c>
      <c r="C37" s="17">
        <f t="shared" ca="1" si="1"/>
        <v>1.4558065149467003E-2</v>
      </c>
      <c r="D37" s="18">
        <v>32</v>
      </c>
      <c r="E37" s="19">
        <v>30000000</v>
      </c>
      <c r="F37" s="19">
        <f t="shared" ca="1" si="0"/>
        <v>9996811.8193977773</v>
      </c>
    </row>
    <row r="38" spans="1:6" x14ac:dyDescent="0.25">
      <c r="A38" s="13">
        <f>LN(D38/Inputs!$B$2)</f>
        <v>7.9108800466316853E-2</v>
      </c>
      <c r="B38" s="20">
        <f ca="1">NORMSDIST((A38-Inputs!$B$11)/Inputs!$B$12)</f>
        <v>0.56876340134140013</v>
      </c>
      <c r="C38" s="17">
        <f t="shared" ca="1" si="1"/>
        <v>1.4040158405592584E-2</v>
      </c>
      <c r="D38" s="18">
        <v>33</v>
      </c>
      <c r="E38" s="19">
        <v>30000000</v>
      </c>
      <c r="F38" s="19">
        <f t="shared" ca="1" si="0"/>
        <v>9996811.8193977773</v>
      </c>
    </row>
    <row r="39" spans="1:6" x14ac:dyDescent="0.25">
      <c r="A39" s="13">
        <f>LN(D39/Inputs!$B$2)</f>
        <v>0.10896176361599808</v>
      </c>
      <c r="B39" s="20">
        <f ca="1">NORMSDIST((A39-Inputs!$B$11)/Inputs!$B$12)</f>
        <v>0.5823020183933415</v>
      </c>
      <c r="C39" s="17">
        <f t="shared" ca="1" si="1"/>
        <v>1.3538617051941371E-2</v>
      </c>
      <c r="D39" s="18">
        <v>34</v>
      </c>
      <c r="E39" s="19">
        <v>30000000</v>
      </c>
      <c r="F39" s="19">
        <f t="shared" ca="1" si="0"/>
        <v>9996811.8193977773</v>
      </c>
    </row>
    <row r="40" spans="1:6" x14ac:dyDescent="0.25">
      <c r="A40" s="13">
        <f>LN(D40/Inputs!$B$2)</f>
        <v>0.13794930048925025</v>
      </c>
      <c r="B40" s="20">
        <f ca="1">NORMSDIST((A40-Inputs!$B$11)/Inputs!$B$12)</f>
        <v>0.59535561234904133</v>
      </c>
      <c r="C40" s="17">
        <f t="shared" ca="1" si="1"/>
        <v>1.3053593955699827E-2</v>
      </c>
      <c r="D40" s="18">
        <v>35</v>
      </c>
      <c r="E40" s="19">
        <v>30000000</v>
      </c>
      <c r="F40" s="19">
        <f t="shared" ca="1" si="0"/>
        <v>9996811.8193977773</v>
      </c>
    </row>
    <row r="41" spans="1:6" x14ac:dyDescent="0.25">
      <c r="A41" s="13">
        <f>LN(D41/Inputs!$B$2)</f>
        <v>0.16612017745594665</v>
      </c>
      <c r="B41" s="20">
        <f ca="1">NORMSDIST((A41-Inputs!$B$11)/Inputs!$B$12)</f>
        <v>0.60794070468083572</v>
      </c>
      <c r="C41" s="17">
        <f t="shared" ca="1" si="1"/>
        <v>1.258509233179439E-2</v>
      </c>
      <c r="D41" s="18">
        <v>36</v>
      </c>
      <c r="E41" s="19">
        <v>30000000</v>
      </c>
      <c r="F41" s="19">
        <f t="shared" ca="1" si="0"/>
        <v>9996811.8193977773</v>
      </c>
    </row>
    <row r="42" spans="1:6" x14ac:dyDescent="0.25">
      <c r="A42" s="13">
        <f>LN(D42/Inputs!$B$2)</f>
        <v>0.19351915164406117</v>
      </c>
      <c r="B42" s="20">
        <f ca="1">NORMSDIST((A42-Inputs!$B$11)/Inputs!$B$12)</f>
        <v>0.62007370045400489</v>
      </c>
      <c r="C42" s="17">
        <f t="shared" ca="1" si="1"/>
        <v>1.2132995773169175E-2</v>
      </c>
      <c r="D42" s="18">
        <v>37</v>
      </c>
      <c r="E42" s="19">
        <v>30000000</v>
      </c>
      <c r="F42" s="19">
        <f t="shared" ca="1" si="0"/>
        <v>9996811.8193977773</v>
      </c>
    </row>
    <row r="43" spans="1:6" x14ac:dyDescent="0.25">
      <c r="A43" s="13">
        <f>LN(D43/Inputs!$B$2)</f>
        <v>0.22018739872622237</v>
      </c>
      <c r="B43" s="20">
        <f ca="1">NORMSDIST((A43-Inputs!$B$11)/Inputs!$B$12)</f>
        <v>0.63177079355896992</v>
      </c>
      <c r="C43" s="17">
        <f t="shared" ca="1" si="1"/>
        <v>1.1697093104965028E-2</v>
      </c>
      <c r="D43" s="18">
        <v>38</v>
      </c>
      <c r="E43" s="19">
        <v>30000000</v>
      </c>
      <c r="F43" s="19">
        <f t="shared" ca="1" si="0"/>
        <v>9996811.8193977773</v>
      </c>
    </row>
    <row r="44" spans="1:6" x14ac:dyDescent="0.25">
      <c r="A44" s="13">
        <f>LN(D44/Inputs!$B$2)</f>
        <v>0.24616288512948309</v>
      </c>
      <c r="B44" s="20">
        <f ca="1">NORMSDIST((A44-Inputs!$B$11)/Inputs!$B$12)</f>
        <v>0.6430478924875368</v>
      </c>
      <c r="C44" s="17">
        <f t="shared" ca="1" si="1"/>
        <v>1.1277098928566875E-2</v>
      </c>
      <c r="D44" s="18">
        <v>39</v>
      </c>
      <c r="E44" s="19">
        <v>30000000</v>
      </c>
      <c r="F44" s="19">
        <f t="shared" ca="1" si="0"/>
        <v>9996811.8193977773</v>
      </c>
    </row>
    <row r="45" spans="1:6" x14ac:dyDescent="0.25">
      <c r="A45" s="13">
        <f>LN(D45/Inputs!$B$2)</f>
        <v>0.27148069311377288</v>
      </c>
      <c r="B45" s="20">
        <f ca="1">NORMSDIST((A45-Inputs!$B$11)/Inputs!$B$12)</f>
        <v>0.65392056306581514</v>
      </c>
      <c r="C45" s="17">
        <f t="shared" ca="1" si="1"/>
        <v>1.0872670578278343E-2</v>
      </c>
      <c r="D45" s="18">
        <v>40</v>
      </c>
      <c r="E45" s="19">
        <v>30000000</v>
      </c>
      <c r="F45" s="19">
        <f t="shared" ca="1" si="0"/>
        <v>9996811.8193977773</v>
      </c>
    </row>
    <row r="46" spans="1:6" x14ac:dyDescent="0.25">
      <c r="A46" s="13">
        <f>LN(D46/Inputs!$B$2)</f>
        <v>0.29617330570414446</v>
      </c>
      <c r="B46" s="20">
        <f ca="1">NORMSDIST((A46-Inputs!$B$11)/Inputs!$B$12)</f>
        <v>0.6644039851588126</v>
      </c>
      <c r="C46" s="17">
        <f t="shared" ca="1" si="1"/>
        <v>1.0483422092997463E-2</v>
      </c>
      <c r="D46" s="18">
        <v>41</v>
      </c>
      <c r="E46" s="19">
        <v>30000000</v>
      </c>
      <c r="F46" s="19">
        <f t="shared" ca="1" si="0"/>
        <v>9996811.8193977773</v>
      </c>
    </row>
    <row r="47" spans="1:6" x14ac:dyDescent="0.25">
      <c r="A47" s="13">
        <f>LN(D47/Inputs!$B$2)</f>
        <v>0.32027085728320498</v>
      </c>
      <c r="B47" s="20">
        <f ca="1">NORMSDIST((A47-Inputs!$B$11)/Inputs!$B$12)</f>
        <v>0.67451292086329573</v>
      </c>
      <c r="C47" s="17">
        <f t="shared" ca="1" si="1"/>
        <v>1.0108935704483124E-2</v>
      </c>
      <c r="D47" s="18">
        <v>42</v>
      </c>
      <c r="E47" s="19">
        <v>30000000</v>
      </c>
      <c r="F47" s="19">
        <f t="shared" ca="1" si="0"/>
        <v>9996811.8193977773</v>
      </c>
    </row>
    <row r="48" spans="1:6" x14ac:dyDescent="0.25">
      <c r="A48" s="13">
        <f>LN(D48/Inputs!$B$2)</f>
        <v>0.34380135469339901</v>
      </c>
      <c r="B48" s="20">
        <f ca="1">NORMSDIST((A48-Inputs!$B$11)/Inputs!$B$12)</f>
        <v>0.6842616921230279</v>
      </c>
      <c r="C48" s="17">
        <f t="shared" ca="1" si="1"/>
        <v>9.7487712597321696E-3</v>
      </c>
      <c r="D48" s="18">
        <v>43</v>
      </c>
      <c r="E48" s="19">
        <v>30000000</v>
      </c>
      <c r="F48" s="19">
        <f t="shared" ca="1" si="0"/>
        <v>9996811.8193977773</v>
      </c>
    </row>
    <row r="49" spans="1:6" x14ac:dyDescent="0.25">
      <c r="A49" s="13">
        <f>LN(D49/Inputs!$B$2)</f>
        <v>0.36679087291809781</v>
      </c>
      <c r="B49" s="20">
        <f ca="1">NORMSDIST((A49-Inputs!$B$11)/Inputs!$B$12)</f>
        <v>0.69366416604802716</v>
      </c>
      <c r="C49" s="17">
        <f t="shared" ca="1" si="1"/>
        <v>9.4024739249992662E-3</v>
      </c>
      <c r="D49" s="18">
        <v>44</v>
      </c>
      <c r="E49" s="19">
        <v>30000000</v>
      </c>
      <c r="F49" s="19">
        <f t="shared" ca="1" si="0"/>
        <v>9996811.8193977773</v>
      </c>
    </row>
    <row r="50" spans="1:6" x14ac:dyDescent="0.25">
      <c r="A50" s="13">
        <f>LN(D50/Inputs!$B$2)</f>
        <v>0.3892637287701563</v>
      </c>
      <c r="B50" s="20">
        <f ca="1">NORMSDIST((A50-Inputs!$B$11)/Inputs!$B$12)</f>
        <v>0.7027337465087673</v>
      </c>
      <c r="C50" s="17">
        <f t="shared" ca="1" si="1"/>
        <v>9.0695804607401342E-3</v>
      </c>
      <c r="D50" s="18">
        <v>45</v>
      </c>
      <c r="E50" s="19">
        <v>30000000</v>
      </c>
      <c r="F50" s="19">
        <f t="shared" ca="1" si="0"/>
        <v>9996811.8193977773</v>
      </c>
    </row>
    <row r="51" spans="1:6" x14ac:dyDescent="0.25">
      <c r="A51" s="13">
        <f>LN(D51/Inputs!$B$2)</f>
        <v>0.41124263548893164</v>
      </c>
      <c r="B51" s="20">
        <f ca="1">NORMSDIST((A51-Inputs!$B$11)/Inputs!$B$12)</f>
        <v>0.71148337081717405</v>
      </c>
      <c r="C51" s="17">
        <f t="shared" ca="1" si="1"/>
        <v>8.749624308406756E-3</v>
      </c>
      <c r="D51" s="18">
        <v>46</v>
      </c>
      <c r="E51" s="19">
        <v>30000000</v>
      </c>
      <c r="F51" s="19">
        <f t="shared" ca="1" si="0"/>
        <v>9996811.8193977773</v>
      </c>
    </row>
    <row r="52" spans="1:6" x14ac:dyDescent="0.25">
      <c r="A52" s="13">
        <f>LN(D52/Inputs!$B$2)</f>
        <v>0.43274884070989528</v>
      </c>
      <c r="B52" s="20">
        <f ca="1">NORMSDIST((A52-Inputs!$B$11)/Inputs!$B$12)</f>
        <v>0.71992551050694931</v>
      </c>
      <c r="C52" s="17">
        <f t="shared" ca="1" si="1"/>
        <v>8.4421396897752521E-3</v>
      </c>
      <c r="D52" s="18">
        <v>47</v>
      </c>
      <c r="E52" s="19">
        <v>30000000</v>
      </c>
      <c r="F52" s="19">
        <f t="shared" ca="1" si="0"/>
        <v>9996811.8193977773</v>
      </c>
    </row>
    <row r="53" spans="1:6" x14ac:dyDescent="0.25">
      <c r="A53" s="13">
        <f>LN(D53/Inputs!$B$2)</f>
        <v>0.45380224990772755</v>
      </c>
      <c r="B53" s="20">
        <f ca="1">NORMSDIST((A53-Inputs!$B$11)/Inputs!$B$12)</f>
        <v>0.72807217539302926</v>
      </c>
      <c r="C53" s="17">
        <f t="shared" ca="1" si="1"/>
        <v>8.1466648860799573E-3</v>
      </c>
      <c r="D53" s="18">
        <v>48</v>
      </c>
      <c r="E53" s="19">
        <v>30000000</v>
      </c>
      <c r="F53" s="19">
        <f t="shared" ca="1" si="0"/>
        <v>9996811.8193977773</v>
      </c>
    </row>
    <row r="54" spans="1:6" x14ac:dyDescent="0.25">
      <c r="A54" s="13">
        <f>LN(D54/Inputs!$B$2)</f>
        <v>0.47442153711046325</v>
      </c>
      <c r="B54" s="20">
        <f ca="1">NORMSDIST((A54-Inputs!$B$11)/Inputs!$B$12)</f>
        <v>0.73593492022945739</v>
      </c>
      <c r="C54" s="17">
        <f t="shared" ca="1" si="1"/>
        <v>7.862744836428126E-3</v>
      </c>
      <c r="D54" s="18">
        <v>49</v>
      </c>
      <c r="E54" s="19">
        <v>30000000</v>
      </c>
      <c r="F54" s="19">
        <f t="shared" ca="1" si="0"/>
        <v>9996811.8193977773</v>
      </c>
    </row>
    <row r="55" spans="1:6" x14ac:dyDescent="0.25">
      <c r="A55" s="13">
        <f>LN(D55/Inputs!$B$2)</f>
        <v>0.49462424442798275</v>
      </c>
      <c r="B55" s="20">
        <f ca="1">NORMSDIST((A55-Inputs!$B$11)/Inputs!$B$12)</f>
        <v>0.74352485340129981</v>
      </c>
      <c r="C55" s="17">
        <f t="shared" ca="1" si="1"/>
        <v>7.5899331718424223E-3</v>
      </c>
      <c r="D55" s="18">
        <v>50</v>
      </c>
      <c r="E55" s="19">
        <v>30000000</v>
      </c>
      <c r="F55" s="19">
        <f t="shared" ca="1" si="0"/>
        <v>9996811.8193977773</v>
      </c>
    </row>
    <row r="56" spans="1:6" x14ac:dyDescent="0.25">
      <c r="A56" s="13">
        <f>LN(D56/Inputs!$B$2)</f>
        <v>0.51442687172416235</v>
      </c>
      <c r="B56" s="20">
        <f ca="1">NORMSDIST((A56-Inputs!$B$11)/Inputs!$B$12)</f>
        <v>0.75085264718333555</v>
      </c>
      <c r="C56" s="17">
        <f t="shared" ca="1" si="1"/>
        <v>7.3277937820357408E-3</v>
      </c>
      <c r="D56" s="18">
        <v>51</v>
      </c>
      <c r="E56" s="19">
        <v>30000000</v>
      </c>
      <c r="F56" s="19">
        <f t="shared" ca="1" si="0"/>
        <v>9996811.8193977773</v>
      </c>
    </row>
    <row r="57" spans="1:6" x14ac:dyDescent="0.25">
      <c r="A57" s="13">
        <f>LN(D57/Inputs!$B$2)</f>
        <v>0.53384495758126405</v>
      </c>
      <c r="B57" s="20">
        <f ca="1">NORMSDIST((A57-Inputs!$B$11)/Inputs!$B$12)</f>
        <v>0.75792854917931851</v>
      </c>
      <c r="C57" s="17">
        <f t="shared" ca="1" si="1"/>
        <v>7.0759019959829583E-3</v>
      </c>
      <c r="D57" s="18">
        <v>52</v>
      </c>
      <c r="E57" s="19">
        <v>0</v>
      </c>
      <c r="F57" s="19">
        <f t="shared" ca="1" si="0"/>
        <v>-20003188.180602223</v>
      </c>
    </row>
    <row r="58" spans="1:6" x14ac:dyDescent="0.25">
      <c r="A58" s="13">
        <f>LN(D58/Inputs!$B$2)</f>
        <v>0.55289315255195848</v>
      </c>
      <c r="B58" s="20">
        <f ca="1">NORMSDIST((A58-Inputs!$B$11)/Inputs!$B$12)</f>
        <v>0.76476239462329421</v>
      </c>
      <c r="C58" s="17">
        <f t="shared" ca="1" si="1"/>
        <v>6.8338454439756946E-3</v>
      </c>
      <c r="D58" s="18">
        <v>53</v>
      </c>
      <c r="E58" s="19">
        <v>0</v>
      </c>
      <c r="F58" s="19">
        <f t="shared" ca="1" si="0"/>
        <v>-20003188.180602223</v>
      </c>
    </row>
    <row r="59" spans="1:6" x14ac:dyDescent="0.25">
      <c r="A59" s="13">
        <f>LN(D59/Inputs!$B$2)</f>
        <v>0.57158528556411103</v>
      </c>
      <c r="B59" s="20">
        <f ca="1">NORMSDIST((A59-Inputs!$B$11)/Inputs!$B$12)</f>
        <v>0.77136361928099739</v>
      </c>
      <c r="C59" s="17">
        <f t="shared" ca="1" si="1"/>
        <v>6.6012246577031863E-3</v>
      </c>
      <c r="D59" s="18">
        <v>54</v>
      </c>
      <c r="E59" s="19">
        <v>0</v>
      </c>
      <c r="F59" s="19">
        <f t="shared" ca="1" si="0"/>
        <v>-20003188.180602223</v>
      </c>
    </row>
    <row r="60" spans="1:6" x14ac:dyDescent="0.25">
      <c r="A60" s="13">
        <f>LN(D60/Inputs!$B$2)</f>
        <v>0.58993442423230757</v>
      </c>
      <c r="B60" s="20">
        <f ca="1">NORMSDIST((A60-Inputs!$B$11)/Inputs!$B$12)</f>
        <v>0.77774127273657068</v>
      </c>
      <c r="C60" s="17">
        <f t="shared" ca="1" si="1"/>
        <v>6.3776534555732844E-3</v>
      </c>
      <c r="D60" s="18">
        <v>55</v>
      </c>
      <c r="E60" s="19">
        <v>0</v>
      </c>
      <c r="F60" s="19">
        <f t="shared" ca="1" si="0"/>
        <v>-20003188.180602223</v>
      </c>
    </row>
    <row r="61" spans="1:6" x14ac:dyDescent="0.25">
      <c r="A61" s="13">
        <f>LN(D61/Inputs!$B$2)</f>
        <v>0.60795292973498583</v>
      </c>
      <c r="B61" s="20">
        <f ca="1">NORMSDIST((A61-Inputs!$B$11)/Inputs!$B$12)</f>
        <v>0.78390403188927471</v>
      </c>
      <c r="C61" s="17">
        <f t="shared" ca="1" si="1"/>
        <v>6.1627591527040337E-3</v>
      </c>
      <c r="D61" s="18">
        <v>56</v>
      </c>
      <c r="E61" s="19">
        <v>12358913.245651364</v>
      </c>
      <c r="F61" s="19">
        <f t="shared" ca="1" si="0"/>
        <v>-7644274.9349508584</v>
      </c>
    </row>
    <row r="62" spans="1:6" x14ac:dyDescent="0.25">
      <c r="A62" s="13">
        <f>LN(D62/Inputs!$B$2)</f>
        <v>0.62565250683438678</v>
      </c>
      <c r="B62" s="20">
        <f ca="1">NORMSDIST((A62-Inputs!$B$11)/Inputs!$B$12)</f>
        <v>0.78986021451778765</v>
      </c>
      <c r="C62" s="17">
        <f t="shared" ca="1" si="1"/>
        <v>5.9561826285129404E-3</v>
      </c>
      <c r="D62" s="18">
        <v>57</v>
      </c>
      <c r="E62" s="19">
        <v>31686224.657534245</v>
      </c>
      <c r="F62" s="19">
        <f t="shared" ca="1" si="0"/>
        <v>11683036.476932023</v>
      </c>
    </row>
    <row r="63" spans="1:6" x14ac:dyDescent="0.25">
      <c r="A63" s="13">
        <f>LN(D63/Inputs!$B$2)</f>
        <v>0.64304424954625594</v>
      </c>
      <c r="B63" s="20">
        <f ca="1">NORMSDIST((A63-Inputs!$B$11)/Inputs!$B$12)</f>
        <v>0.79561779279715461</v>
      </c>
      <c r="C63" s="17">
        <f t="shared" ca="1" si="1"/>
        <v>5.7575782793669594E-3</v>
      </c>
      <c r="D63" s="18">
        <v>58</v>
      </c>
      <c r="E63" s="19">
        <v>31686224.657534245</v>
      </c>
      <c r="F63" s="19">
        <f t="shared" ca="1" si="0"/>
        <v>11683036.476932023</v>
      </c>
    </row>
    <row r="64" spans="1:6" x14ac:dyDescent="0.25">
      <c r="A64" s="13">
        <f>LN(D64/Inputs!$B$2)</f>
        <v>0.66013868290555611</v>
      </c>
      <c r="B64" s="20">
        <f ca="1">NORMSDIST((A64-Inputs!$B$11)/Inputs!$B$12)</f>
        <v>0.80118440667636204</v>
      </c>
      <c r="C64" s="17">
        <f t="shared" ca="1" si="1"/>
        <v>5.5666138792074271E-3</v>
      </c>
      <c r="D64" s="18">
        <v>59</v>
      </c>
      <c r="E64" s="19">
        <v>31686224.657534245</v>
      </c>
      <c r="F64" s="19">
        <f t="shared" ca="1" si="0"/>
        <v>11683036.476932023</v>
      </c>
    </row>
    <row r="65" spans="1:6" x14ac:dyDescent="0.25">
      <c r="A65" s="13">
        <f>LN(D65/Inputs!$B$2)</f>
        <v>0.67694580122193737</v>
      </c>
      <c r="B65" s="20">
        <f ca="1">NORMSDIST((A65-Inputs!$B$11)/Inputs!$B$12)</f>
        <v>0.80656737704358927</v>
      </c>
      <c r="C65" s="17">
        <f t="shared" ca="1" si="1"/>
        <v>5.3829703672272355E-3</v>
      </c>
      <c r="D65" s="18">
        <v>60</v>
      </c>
      <c r="E65" s="19">
        <v>31686224.657534245</v>
      </c>
      <c r="F65" s="19">
        <f t="shared" ca="1" si="0"/>
        <v>11683036.476932023</v>
      </c>
    </row>
    <row r="66" spans="1:6" x14ac:dyDescent="0.25">
      <c r="A66" s="13">
        <f>LN(D66/Inputs!$B$2)</f>
        <v>0.69347510317314787</v>
      </c>
      <c r="B66" s="20">
        <f ca="1">NORMSDIST((A66-Inputs!$B$11)/Inputs!$B$12)</f>
        <v>0.81177371862207792</v>
      </c>
      <c r="C66" s="17">
        <f t="shared" ca="1" si="1"/>
        <v>5.2063415784886491E-3</v>
      </c>
      <c r="D66" s="18">
        <v>61</v>
      </c>
      <c r="E66" s="19">
        <v>31686224.657534245</v>
      </c>
      <c r="F66" s="19">
        <f t="shared" ca="1" si="0"/>
        <v>11683036.476932023</v>
      </c>
    </row>
    <row r="67" spans="1:6" x14ac:dyDescent="0.25">
      <c r="A67" s="13">
        <f>LN(D67/Inputs!$B$2)</f>
        <v>0.70973562404492818</v>
      </c>
      <c r="B67" s="20">
        <f ca="1">NORMSDIST((A67-Inputs!$B$11)/Inputs!$B$12)</f>
        <v>0.81681015255274092</v>
      </c>
      <c r="C67" s="17">
        <f t="shared" ca="1" si="1"/>
        <v>5.0364339306629979E-3</v>
      </c>
      <c r="D67" s="18">
        <v>62</v>
      </c>
      <c r="E67" s="19">
        <v>31686224.657534245</v>
      </c>
      <c r="F67" s="19">
        <f t="shared" ca="1" si="0"/>
        <v>11683036.476932023</v>
      </c>
    </row>
    <row r="68" spans="1:6" x14ac:dyDescent="0.25">
      <c r="A68" s="13">
        <f>LN(D68/Inputs!$B$2)</f>
        <v>0.72573596539136942</v>
      </c>
      <c r="B68" s="20">
        <f ca="1">NORMSDIST((A68-Inputs!$B$11)/Inputs!$B$12)</f>
        <v>0.8216831186305793</v>
      </c>
      <c r="C68" s="17">
        <f t="shared" ca="1" si="1"/>
        <v>4.872966077838381E-3</v>
      </c>
      <c r="D68" s="18">
        <v>63</v>
      </c>
      <c r="E68" s="19">
        <v>31686224.657534245</v>
      </c>
      <c r="F68" s="19">
        <f t="shared" ca="1" si="0"/>
        <v>11683036.476932023</v>
      </c>
    </row>
    <row r="69" spans="1:6" x14ac:dyDescent="0.25">
      <c r="A69" s="13">
        <f>LN(D69/Inputs!$B$2)</f>
        <v>0.74148432235950856</v>
      </c>
      <c r="B69" s="20">
        <f ca="1">NORMSDIST((A69-Inputs!$B$11)/Inputs!$B$12)</f>
        <v>0.82639878717101778</v>
      </c>
      <c r="C69" s="17">
        <f t="shared" ca="1" si="1"/>
        <v>4.7156685404384779E-3</v>
      </c>
      <c r="D69" s="18">
        <v>64</v>
      </c>
      <c r="E69" s="19">
        <v>31686224.657534245</v>
      </c>
      <c r="F69" s="19">
        <f t="shared" ref="F69:F105" ca="1" si="2">E69-$E$108</f>
        <v>11683036.476932023</v>
      </c>
    </row>
    <row r="70" spans="1:6" x14ac:dyDescent="0.25">
      <c r="A70" s="13">
        <f>LN(D70/Inputs!$B$2)</f>
        <v>0.75698850889547364</v>
      </c>
      <c r="B70" s="20">
        <f ca="1">NORMSDIST((A70-Inputs!$B$11)/Inputs!$B$12)</f>
        <v>0.83096307048972684</v>
      </c>
      <c r="C70" s="17">
        <f t="shared" ca="1" si="1"/>
        <v>4.5642833187090615E-3</v>
      </c>
      <c r="D70" s="18">
        <v>65</v>
      </c>
      <c r="E70" s="19">
        <v>31686224.657534245</v>
      </c>
      <c r="F70" s="19">
        <f t="shared" ca="1" si="2"/>
        <v>11683036.476932023</v>
      </c>
    </row>
    <row r="71" spans="1:6" x14ac:dyDescent="0.25">
      <c r="A71" s="13">
        <f>LN(D71/Inputs!$B$2)</f>
        <v>0.77225598102626214</v>
      </c>
      <c r="B71" s="20">
        <f ca="1">NORMSDIST((A71-Inputs!$B$11)/Inputs!$B$12)</f>
        <v>0.83538163398563958</v>
      </c>
      <c r="C71" s="17">
        <f t="shared" ref="C71:C105" ca="1" si="3">B71-B70</f>
        <v>4.4185634959127418E-3</v>
      </c>
      <c r="D71" s="18">
        <v>66</v>
      </c>
      <c r="E71" s="19">
        <v>31686224.657534245</v>
      </c>
      <c r="F71" s="19">
        <f t="shared" ca="1" si="2"/>
        <v>11683036.476932023</v>
      </c>
    </row>
    <row r="72" spans="1:6" x14ac:dyDescent="0.25">
      <c r="A72" s="13">
        <f>LN(D72/Inputs!$B$2)</f>
        <v>0.78729385839080268</v>
      </c>
      <c r="B72" s="20">
        <f ca="1">NORMSDIST((A72-Inputs!$B$11)/Inputs!$B$12)</f>
        <v>0.83965990682187241</v>
      </c>
      <c r="C72" s="17">
        <f t="shared" ca="1" si="3"/>
        <v>4.2782728362328326E-3</v>
      </c>
      <c r="D72" s="18">
        <v>67</v>
      </c>
      <c r="E72" s="19">
        <v>31686224.657534245</v>
      </c>
      <c r="F72" s="19">
        <f t="shared" ca="1" si="2"/>
        <v>11683036.476932023</v>
      </c>
    </row>
    <row r="73" spans="1:6" x14ac:dyDescent="0.25">
      <c r="A73" s="13">
        <f>LN(D73/Inputs!$B$2)</f>
        <v>0.80210894417594336</v>
      </c>
      <c r="B73" s="20">
        <f ca="1">NORMSDIST((A73-Inputs!$B$11)/Inputs!$B$12)</f>
        <v>0.84380309220334626</v>
      </c>
      <c r="C73" s="17">
        <f t="shared" ca="1" si="3"/>
        <v>4.1431853814738462E-3</v>
      </c>
      <c r="D73" s="18">
        <v>68</v>
      </c>
      <c r="E73" s="19">
        <v>31686224.657534245</v>
      </c>
      <c r="F73" s="19">
        <f t="shared" ca="1" si="2"/>
        <v>11683036.476932023</v>
      </c>
    </row>
    <row r="74" spans="1:6" x14ac:dyDescent="0.25">
      <c r="A74" s="13">
        <f>LN(D74/Inputs!$B$2)</f>
        <v>0.81670774359709608</v>
      </c>
      <c r="B74" s="20">
        <f ca="1">NORMSDIST((A74-Inputs!$B$11)/Inputs!$B$12)</f>
        <v>0.84781617725319913</v>
      </c>
      <c r="C74" s="17">
        <f t="shared" ca="1" si="3"/>
        <v>4.0130850498528714E-3</v>
      </c>
      <c r="D74" s="18">
        <v>69</v>
      </c>
      <c r="E74" s="19">
        <v>31686224.657534245</v>
      </c>
      <c r="F74" s="19">
        <f t="shared" ca="1" si="2"/>
        <v>11683036.476932023</v>
      </c>
    </row>
    <row r="75" spans="1:6" x14ac:dyDescent="0.25">
      <c r="A75" s="13">
        <f>LN(D75/Inputs!$B$2)</f>
        <v>0.83109648104919553</v>
      </c>
      <c r="B75" s="20">
        <f ca="1">NORMSDIST((A75-Inputs!$B$11)/Inputs!$B$12)</f>
        <v>0.85170394249271797</v>
      </c>
      <c r="C75" s="17">
        <f t="shared" ca="1" si="3"/>
        <v>3.8877652395188367E-3</v>
      </c>
      <c r="D75" s="18">
        <v>70</v>
      </c>
      <c r="E75" s="19">
        <v>31686224.657534245</v>
      </c>
      <c r="F75" s="19">
        <f t="shared" ca="1" si="2"/>
        <v>11683036.476932023</v>
      </c>
    </row>
    <row r="76" spans="1:6" x14ac:dyDescent="0.25">
      <c r="A76" s="13">
        <f>LN(D76/Inputs!$B$2)</f>
        <v>0.84528111604115208</v>
      </c>
      <c r="B76" s="20">
        <f ca="1">NORMSDIST((A76-Inputs!$B$11)/Inputs!$B$12)</f>
        <v>0.85547097093161462</v>
      </c>
      <c r="C76" s="17">
        <f t="shared" ca="1" si="3"/>
        <v>3.7670284388966468E-3</v>
      </c>
      <c r="D76" s="18">
        <v>71</v>
      </c>
      <c r="E76" s="19">
        <v>31686224.657534245</v>
      </c>
      <c r="F76" s="19">
        <f t="shared" ca="1" si="2"/>
        <v>11683036.476932023</v>
      </c>
    </row>
    <row r="77" spans="1:6" x14ac:dyDescent="0.25">
      <c r="A77" s="13">
        <f>LN(D77/Inputs!$B$2)</f>
        <v>0.85926735801589194</v>
      </c>
      <c r="B77" s="20">
        <f ca="1">NORMSDIST((A77-Inputs!$B$11)/Inputs!$B$12)</f>
        <v>0.85912165677709962</v>
      </c>
      <c r="C77" s="17">
        <f t="shared" ca="1" si="3"/>
        <v>3.6506858454850022E-3</v>
      </c>
      <c r="D77" s="18">
        <v>72</v>
      </c>
      <c r="E77" s="19">
        <v>31686224.657534245</v>
      </c>
      <c r="F77" s="19">
        <f t="shared" ca="1" si="2"/>
        <v>11683036.476932023</v>
      </c>
    </row>
    <row r="78" spans="1:6" x14ac:dyDescent="0.25">
      <c r="A78" s="13">
        <f>LN(D78/Inputs!$B$2)</f>
        <v>0.8730606801482278</v>
      </c>
      <c r="B78" s="20">
        <f ca="1">NORMSDIST((A78-Inputs!$B$11)/Inputs!$B$12)</f>
        <v>0.8626602137714694</v>
      </c>
      <c r="C78" s="17">
        <f t="shared" ca="1" si="3"/>
        <v>3.5385569943697792E-3</v>
      </c>
      <c r="D78" s="18">
        <v>73</v>
      </c>
      <c r="E78" s="19">
        <v>31686224.657534245</v>
      </c>
      <c r="F78" s="19">
        <f t="shared" ca="1" si="2"/>
        <v>11683036.476932023</v>
      </c>
    </row>
    <row r="79" spans="1:6" x14ac:dyDescent="0.25">
      <c r="A79" s="13">
        <f>LN(D79/Inputs!$B$2)</f>
        <v>0.88666633220400648</v>
      </c>
      <c r="B79" s="20">
        <f ca="1">NORMSDIST((A79-Inputs!$B$11)/Inputs!$B$12)</f>
        <v>0.86609068316885285</v>
      </c>
      <c r="C79" s="17">
        <f t="shared" ca="1" si="3"/>
        <v>3.430469397383451E-3</v>
      </c>
      <c r="D79" s="18">
        <v>74</v>
      </c>
      <c r="E79" s="19">
        <v>31686224.657534245</v>
      </c>
      <c r="F79" s="19">
        <f t="shared" ca="1" si="2"/>
        <v>11683036.476932023</v>
      </c>
    </row>
    <row r="80" spans="1:6" x14ac:dyDescent="0.25">
      <c r="A80" s="13">
        <f>LN(D80/Inputs!$B$2)</f>
        <v>0.90008935253614697</v>
      </c>
      <c r="B80" s="20">
        <f ca="1">NORMSDIST((A80-Inputs!$B$11)/Inputs!$B$12)</f>
        <v>0.86941694136244241</v>
      </c>
      <c r="C80" s="17">
        <f t="shared" ca="1" si="3"/>
        <v>3.3262581935895597E-3</v>
      </c>
      <c r="D80" s="18">
        <v>75</v>
      </c>
      <c r="E80" s="19">
        <v>31686224.657534245</v>
      </c>
      <c r="F80" s="19">
        <f t="shared" ca="1" si="2"/>
        <v>11683036.476932023</v>
      </c>
    </row>
    <row r="81" spans="1:6" x14ac:dyDescent="0.25">
      <c r="A81" s="13">
        <f>LN(D81/Inputs!$B$2)</f>
        <v>0.91333457928616768</v>
      </c>
      <c r="B81" s="20">
        <f ca="1">NORMSDIST((A81-Inputs!$B$11)/Inputs!$B$12)</f>
        <v>0.87264270717399173</v>
      </c>
      <c r="C81" s="17">
        <f t="shared" ca="1" si="3"/>
        <v>3.2257658115493193E-3</v>
      </c>
      <c r="D81" s="18">
        <v>76</v>
      </c>
      <c r="E81" s="19">
        <v>31686224.657534245</v>
      </c>
      <c r="F81" s="19">
        <f t="shared" ca="1" si="2"/>
        <v>11683036.476932023</v>
      </c>
    </row>
    <row r="82" spans="1:6" x14ac:dyDescent="0.25">
      <c r="A82" s="13">
        <f>LN(D82/Inputs!$B$2)</f>
        <v>0.92640666085352052</v>
      </c>
      <c r="B82" s="20">
        <f ca="1">NORMSDIST((A82-Inputs!$B$11)/Inputs!$B$12)</f>
        <v>0.87577154881763841</v>
      </c>
      <c r="C82" s="17">
        <f t="shared" ca="1" si="3"/>
        <v>3.1288416436466848E-3</v>
      </c>
      <c r="D82" s="18">
        <v>77</v>
      </c>
      <c r="E82" s="19">
        <v>31686224.657534245</v>
      </c>
      <c r="F82" s="19">
        <f t="shared" ca="1" si="2"/>
        <v>11683036.476932023</v>
      </c>
    </row>
    <row r="83" spans="1:6" x14ac:dyDescent="0.25">
      <c r="A83" s="13">
        <f>LN(D83/Inputs!$B$2)</f>
        <v>0.93931006568942843</v>
      </c>
      <c r="B83" s="20">
        <f ca="1">NORMSDIST((A83-Inputs!$B$11)/Inputs!$B$12)</f>
        <v>0.87880689055024974</v>
      </c>
      <c r="C83" s="17">
        <f t="shared" ca="1" si="3"/>
        <v>3.0353417326113297E-3</v>
      </c>
      <c r="D83" s="18">
        <v>78</v>
      </c>
      <c r="E83" s="19">
        <v>31686224.657534245</v>
      </c>
      <c r="F83" s="19">
        <f t="shared" ca="1" si="2"/>
        <v>11683036.476932023</v>
      </c>
    </row>
    <row r="84" spans="1:6" x14ac:dyDescent="0.25">
      <c r="A84" s="13">
        <f>LN(D84/Inputs!$B$2)</f>
        <v>0.95204909146685823</v>
      </c>
      <c r="B84" s="20">
        <f ca="1">NORMSDIST((A84-Inputs!$B$11)/Inputs!$B$12)</f>
        <v>0.88175201902049716</v>
      </c>
      <c r="C84" s="17">
        <f t="shared" ca="1" si="3"/>
        <v>2.9451284702474156E-3</v>
      </c>
      <c r="D84" s="18">
        <v>79</v>
      </c>
      <c r="E84" s="19">
        <v>31686224.657534245</v>
      </c>
      <c r="F84" s="19">
        <f t="shared" ca="1" si="2"/>
        <v>11683036.476932023</v>
      </c>
    </row>
    <row r="85" spans="1:6" x14ac:dyDescent="0.25">
      <c r="A85" s="13">
        <f>LN(D85/Inputs!$B$2)</f>
        <v>0.96462787367371816</v>
      </c>
      <c r="B85" s="20">
        <f ca="1">NORMSDIST((A85-Inputs!$B$11)/Inputs!$B$12)</f>
        <v>0.88461008932878438</v>
      </c>
      <c r="C85" s="17">
        <f t="shared" ca="1" si="3"/>
        <v>2.8580703082872194E-3</v>
      </c>
      <c r="D85" s="18">
        <v>80</v>
      </c>
      <c r="E85" s="19">
        <v>31686224.657534245</v>
      </c>
      <c r="F85" s="19">
        <f t="shared" ca="1" si="2"/>
        <v>11683036.476932023</v>
      </c>
    </row>
    <row r="86" spans="1:6" x14ac:dyDescent="0.25">
      <c r="A86" s="13">
        <f>LN(D86/Inputs!$B$2)</f>
        <v>0.97705039367227542</v>
      </c>
      <c r="B86" s="20">
        <f ca="1">NORMSDIST((A86-Inputs!$B$11)/Inputs!$B$12)</f>
        <v>0.88738413080999878</v>
      </c>
      <c r="C86" s="17">
        <f t="shared" ca="1" si="3"/>
        <v>2.7740414812144065E-3</v>
      </c>
      <c r="D86" s="18">
        <v>81</v>
      </c>
      <c r="E86" s="19">
        <v>31686224.657534245</v>
      </c>
      <c r="F86" s="19">
        <f t="shared" ca="1" si="2"/>
        <v>11683036.476932023</v>
      </c>
    </row>
    <row r="87" spans="1:6" x14ac:dyDescent="0.25">
      <c r="A87" s="13">
        <f>LN(D87/Inputs!$B$2)</f>
        <v>0.98932048626408975</v>
      </c>
      <c r="B87" s="20">
        <f ca="1">NORMSDIST((A87-Inputs!$B$11)/Inputs!$B$12)</f>
        <v>0.89007705255082736</v>
      </c>
      <c r="C87" s="17">
        <f t="shared" ca="1" si="3"/>
        <v>2.6929217408285799E-3</v>
      </c>
      <c r="D87" s="18">
        <v>82</v>
      </c>
      <c r="E87" s="19">
        <v>31686224.657534245</v>
      </c>
      <c r="F87" s="19">
        <f t="shared" ca="1" si="2"/>
        <v>11683036.476932023</v>
      </c>
    </row>
    <row r="88" spans="1:6" x14ac:dyDescent="0.25">
      <c r="A88" s="13">
        <f>LN(D88/Inputs!$B$2)</f>
        <v>1.0014418467964346</v>
      </c>
      <c r="B88" s="20">
        <f ca="1">NORMSDIST((A88-Inputs!$B$11)/Inputs!$B$12)</f>
        <v>0.89269164865311756</v>
      </c>
      <c r="C88" s="17">
        <f t="shared" ca="1" si="3"/>
        <v>2.6145961022902009E-3</v>
      </c>
      <c r="D88" s="18">
        <v>83</v>
      </c>
      <c r="E88" s="19">
        <v>31686224.657534245</v>
      </c>
      <c r="F88" s="19">
        <f t="shared" ca="1" si="2"/>
        <v>11683036.476932023</v>
      </c>
    </row>
    <row r="89" spans="1:6" x14ac:dyDescent="0.25">
      <c r="A89" s="13">
        <f>LN(D89/Inputs!$B$2)</f>
        <v>1.0134180378431503</v>
      </c>
      <c r="B89" s="20">
        <f ca="1">NORMSDIST((A89-Inputs!$B$11)/Inputs!$B$12)</f>
        <v>0.89523060325445458</v>
      </c>
      <c r="C89" s="17">
        <f t="shared" ca="1" si="3"/>
        <v>2.5389546013370179E-3</v>
      </c>
      <c r="D89" s="18">
        <v>84</v>
      </c>
      <c r="E89" s="19">
        <v>31686224.657534245</v>
      </c>
      <c r="F89" s="19">
        <f t="shared" ca="1" si="2"/>
        <v>11683036.476932023</v>
      </c>
    </row>
    <row r="90" spans="1:6" x14ac:dyDescent="0.25">
      <c r="A90" s="13">
        <f>LN(D90/Inputs!$B$2)</f>
        <v>1.025252495490153</v>
      </c>
      <c r="B90" s="20">
        <f ca="1">NORMSDIST((A90-Inputs!$B$11)/Inputs!$B$12)</f>
        <v>0.89769649531679463</v>
      </c>
      <c r="C90" s="17">
        <f t="shared" ca="1" si="3"/>
        <v>2.4658920623400471E-3</v>
      </c>
      <c r="D90" s="18">
        <v>85</v>
      </c>
      <c r="E90" s="19">
        <v>31686224.657534245</v>
      </c>
      <c r="F90" s="19">
        <f t="shared" ca="1" si="2"/>
        <v>11683036.476932023</v>
      </c>
    </row>
    <row r="91" spans="1:6" x14ac:dyDescent="0.25">
      <c r="A91" s="13">
        <f>LN(D91/Inputs!$B$2)</f>
        <v>1.0369485352533443</v>
      </c>
      <c r="B91" s="20">
        <f ca="1">NORMSDIST((A91-Inputs!$B$11)/Inputs!$B$12)</f>
        <v>0.90009180319364535</v>
      </c>
      <c r="C91" s="17">
        <f t="shared" ca="1" si="3"/>
        <v>2.3953078768507163E-3</v>
      </c>
      <c r="D91" s="18">
        <v>86</v>
      </c>
      <c r="E91" s="19">
        <v>36599435.475534439</v>
      </c>
      <c r="F91" s="19">
        <f t="shared" ca="1" si="2"/>
        <v>16596247.294932216</v>
      </c>
    </row>
    <row r="92" spans="1:6" x14ac:dyDescent="0.25">
      <c r="A92" s="13">
        <f>LN(D92/Inputs!$B$2)</f>
        <v>1.0485093576544204</v>
      </c>
      <c r="B92" s="20">
        <f ca="1">NORMSDIST((A92-Inputs!$B$11)/Inputs!$B$12)</f>
        <v>0.90241890898591626</v>
      </c>
      <c r="C92" s="17">
        <f t="shared" ca="1" si="3"/>
        <v>2.3271057922709115E-3</v>
      </c>
      <c r="D92" s="18">
        <v>87</v>
      </c>
      <c r="E92" s="19">
        <v>47006087.475534439</v>
      </c>
      <c r="F92" s="19">
        <f t="shared" ca="1" si="2"/>
        <v>27002899.294932216</v>
      </c>
    </row>
    <row r="93" spans="1:6" x14ac:dyDescent="0.25">
      <c r="A93" s="13">
        <f>LN(D93/Inputs!$B$2)</f>
        <v>1.0599380534780432</v>
      </c>
      <c r="B93" s="20">
        <f ca="1">NORMSDIST((A93-Inputs!$B$11)/Inputs!$B$12)</f>
        <v>0.90468010269619392</v>
      </c>
      <c r="C93" s="17">
        <f t="shared" ca="1" si="3"/>
        <v>2.2611937102776647E-3</v>
      </c>
      <c r="D93" s="18">
        <v>88</v>
      </c>
      <c r="E93" s="19">
        <v>57412739.475534439</v>
      </c>
      <c r="F93" s="19">
        <f t="shared" ca="1" si="2"/>
        <v>37409551.294932216</v>
      </c>
    </row>
    <row r="94" spans="1:6" x14ac:dyDescent="0.25">
      <c r="A94" s="13">
        <f>LN(D94/Inputs!$B$2)</f>
        <v>1.0712376087319766</v>
      </c>
      <c r="B94" s="20">
        <f ca="1">NORMSDIST((A94-Inputs!$B$11)/Inputs!$B$12)</f>
        <v>0.90687758619081915</v>
      </c>
      <c r="C94" s="17">
        <f t="shared" ca="1" si="3"/>
        <v>2.1974834946252297E-3</v>
      </c>
      <c r="D94" s="18">
        <v>89</v>
      </c>
      <c r="E94" s="19">
        <v>61686224.657534242</v>
      </c>
      <c r="F94" s="19">
        <f t="shared" ca="1" si="2"/>
        <v>41683036.476932019</v>
      </c>
    </row>
    <row r="95" spans="1:6" x14ac:dyDescent="0.25">
      <c r="A95" s="13">
        <f>LN(D95/Inputs!$B$2)</f>
        <v>1.0824109093301015</v>
      </c>
      <c r="B95" s="20">
        <f ca="1">NORMSDIST((A95-Inputs!$B$11)/Inputs!$B$12)</f>
        <v>0.90901347697876866</v>
      </c>
      <c r="C95" s="17">
        <f t="shared" ca="1" si="3"/>
        <v>2.1358907879495126E-3</v>
      </c>
      <c r="D95" s="18">
        <v>90</v>
      </c>
      <c r="E95" s="19">
        <v>61686224.657534242</v>
      </c>
      <c r="F95" s="19">
        <f t="shared" ca="1" si="2"/>
        <v>41683036.476932019</v>
      </c>
    </row>
    <row r="96" spans="1:6" x14ac:dyDescent="0.25">
      <c r="A96" s="13">
        <f>LN(D96/Inputs!$B$2)</f>
        <v>1.0934607455166867</v>
      </c>
      <c r="B96" s="20">
        <f ca="1">NORMSDIST((A96-Inputs!$B$11)/Inputs!$B$12)</f>
        <v>0.91108981181597382</v>
      </c>
      <c r="C96" s="17">
        <f t="shared" ca="1" si="3"/>
        <v>2.0763348372051516E-3</v>
      </c>
      <c r="D96" s="18">
        <v>91</v>
      </c>
      <c r="E96" s="19">
        <v>61686224.657534242</v>
      </c>
      <c r="F96" s="19">
        <f t="shared" ca="1" si="2"/>
        <v>41683036.476932019</v>
      </c>
    </row>
    <row r="97" spans="1:7" x14ac:dyDescent="0.25">
      <c r="A97" s="13">
        <f>LN(D97/Inputs!$B$2)</f>
        <v>1.104389816048877</v>
      </c>
      <c r="B97" s="20">
        <f ca="1">NORMSDIST((A97-Inputs!$B$11)/Inputs!$B$12)</f>
        <v>0.91310855014333747</v>
      </c>
      <c r="C97" s="17">
        <f t="shared" ca="1" si="3"/>
        <v>2.0187383273636561E-3</v>
      </c>
      <c r="D97" s="18">
        <v>92</v>
      </c>
      <c r="E97" s="19">
        <v>61686224.657534242</v>
      </c>
      <c r="F97" s="19">
        <f t="shared" ca="1" si="2"/>
        <v>41683036.476932019</v>
      </c>
    </row>
    <row r="98" spans="1:7" x14ac:dyDescent="0.25">
      <c r="A98" s="13">
        <f>LN(D98/Inputs!$B$2)</f>
        <v>1.1152007321530926</v>
      </c>
      <c r="B98" s="20">
        <f ca="1">NORMSDIST((A98-Inputs!$B$11)/Inputs!$B$12)</f>
        <v>0.91507157736635836</v>
      </c>
      <c r="C98" s="17">
        <f t="shared" ca="1" si="3"/>
        <v>1.9630272230208856E-3</v>
      </c>
      <c r="D98" s="18">
        <v>93</v>
      </c>
      <c r="E98" s="19">
        <v>61686224.657534242</v>
      </c>
      <c r="F98" s="19">
        <f t="shared" ca="1" si="2"/>
        <v>41683036.476932019</v>
      </c>
    </row>
    <row r="99" spans="1:7" x14ac:dyDescent="0.25">
      <c r="A99" s="13">
        <f>LN(D99/Inputs!$B$2)</f>
        <v>1.1258960212698406</v>
      </c>
      <c r="B99" s="20">
        <f ca="1">NORMSDIST((A99-Inputs!$B$11)/Inputs!$B$12)</f>
        <v>0.9169807079839134</v>
      </c>
      <c r="C99" s="17">
        <f t="shared" ca="1" si="3"/>
        <v>1.9091306175550438E-3</v>
      </c>
      <c r="D99" s="18">
        <v>94</v>
      </c>
      <c r="E99" s="19">
        <v>61686224.657534242</v>
      </c>
      <c r="F99" s="19">
        <f t="shared" ca="1" si="2"/>
        <v>41683036.476932019</v>
      </c>
    </row>
    <row r="100" spans="1:7" x14ac:dyDescent="0.25">
      <c r="A100" s="13">
        <f>LN(D100/Inputs!$B$2)</f>
        <v>1.1364781306003775</v>
      </c>
      <c r="B100" s="20">
        <f ca="1">NORMSDIST((A100-Inputs!$B$11)/Inputs!$B$12)</f>
        <v>0.9188376885734133</v>
      </c>
      <c r="C100" s="17">
        <f t="shared" ca="1" si="3"/>
        <v>1.8569805894999014E-3</v>
      </c>
      <c r="D100" s="18">
        <v>95</v>
      </c>
      <c r="E100" s="19">
        <v>61686224.657534242</v>
      </c>
      <c r="F100" s="19">
        <f t="shared" ca="1" si="2"/>
        <v>41683036.476932019</v>
      </c>
    </row>
    <row r="101" spans="1:7" x14ac:dyDescent="0.25">
      <c r="A101" s="13">
        <f>LN(D101/Inputs!$B$2)</f>
        <v>1.1469494304676728</v>
      </c>
      <c r="B101" s="20">
        <f ca="1">NORMSDIST((A101-Inputs!$B$11)/Inputs!$B$12)</f>
        <v>0.9206442006392126</v>
      </c>
      <c r="C101" s="17">
        <f t="shared" ca="1" si="3"/>
        <v>1.8065120657992928E-3</v>
      </c>
      <c r="D101" s="18">
        <v>96</v>
      </c>
      <c r="E101" s="19">
        <v>61686224.657534242</v>
      </c>
      <c r="F101" s="19">
        <f t="shared" ca="1" si="2"/>
        <v>41683036.476932019</v>
      </c>
    </row>
    <row r="102" spans="1:7" x14ac:dyDescent="0.25">
      <c r="A102" s="13">
        <f>LN(D102/Inputs!$B$2)</f>
        <v>1.1573122175032196</v>
      </c>
      <c r="B102" s="20">
        <f ca="1">NORMSDIST((A102-Inputs!$B$11)/Inputs!$B$12)</f>
        <v>0.92240186333083818</v>
      </c>
      <c r="C102" s="17">
        <f t="shared" ca="1" si="3"/>
        <v>1.7576626916255833E-3</v>
      </c>
      <c r="D102" s="18">
        <v>97</v>
      </c>
      <c r="E102" s="19">
        <v>61686224.657534242</v>
      </c>
      <c r="F102" s="19">
        <f t="shared" ca="1" si="2"/>
        <v>41683036.476932019</v>
      </c>
    </row>
    <row r="103" spans="1:7" x14ac:dyDescent="0.25">
      <c r="A103" s="13">
        <f>LN(D103/Inputs!$B$2)</f>
        <v>1.1675687176704086</v>
      </c>
      <c r="B103" s="20">
        <f ca="1">NORMSDIST((A103-Inputs!$B$11)/Inputs!$B$12)</f>
        <v>0.92411223603728887</v>
      </c>
      <c r="C103" s="17">
        <f t="shared" ca="1" si="3"/>
        <v>1.7103727064506913E-3</v>
      </c>
      <c r="D103" s="18">
        <v>98</v>
      </c>
      <c r="E103" s="19">
        <v>61686224.657534242</v>
      </c>
      <c r="F103" s="19">
        <f t="shared" ca="1" si="2"/>
        <v>41683036.476932019</v>
      </c>
    </row>
    <row r="104" spans="1:7" x14ac:dyDescent="0.25">
      <c r="A104" s="13">
        <f>LN(D104/Inputs!$B$2)</f>
        <v>1.1777210891344265</v>
      </c>
      <c r="B104" s="20">
        <f ca="1">NORMSDIST((A104-Inputs!$B$11)/Inputs!$B$12)</f>
        <v>0.92577682086336632</v>
      </c>
      <c r="C104" s="17">
        <f t="shared" ca="1" si="3"/>
        <v>1.6645848260774532E-3</v>
      </c>
      <c r="D104" s="18">
        <v>99</v>
      </c>
      <c r="E104" s="19">
        <v>61686224.657534242</v>
      </c>
      <c r="F104" s="19">
        <f t="shared" ca="1" si="2"/>
        <v>41683036.476932019</v>
      </c>
    </row>
    <row r="105" spans="1:7" x14ac:dyDescent="0.25">
      <c r="A105" s="13">
        <f>LN(D105/Inputs!$B$2)</f>
        <v>1.1877714249879281</v>
      </c>
      <c r="B105" s="20">
        <f ca="1">NORMSDIST((A105-Inputs!$B$11)/Inputs!$B$12)</f>
        <v>0.92739706499370811</v>
      </c>
      <c r="C105" s="17">
        <f t="shared" ca="1" si="3"/>
        <v>1.6202441303417858E-3</v>
      </c>
      <c r="D105" s="18">
        <v>100</v>
      </c>
      <c r="E105" s="19">
        <v>61686224.657534242</v>
      </c>
      <c r="F105" s="19">
        <f t="shared" ca="1" si="2"/>
        <v>41683036.476932019</v>
      </c>
    </row>
    <row r="106" spans="1:7" x14ac:dyDescent="0.25">
      <c r="B106" s="21">
        <f ca="1">1-B105</f>
        <v>7.2602935006291891E-2</v>
      </c>
      <c r="C106" s="21">
        <f ca="1">B106</f>
        <v>7.2602935006291891E-2</v>
      </c>
      <c r="E106" s="19">
        <v>61686224.657534242</v>
      </c>
      <c r="F106" s="19">
        <f ca="1">E106-$E$108</f>
        <v>41683036.476932019</v>
      </c>
      <c r="G106" s="22" t="s">
        <v>17</v>
      </c>
    </row>
    <row r="108" spans="1:7" x14ac:dyDescent="0.25">
      <c r="C108" s="21">
        <f ca="1">SUM(C5:C106)</f>
        <v>1</v>
      </c>
      <c r="E108" s="19">
        <f ca="1">SUMPRODUCT(E6:E106,C6:C106)</f>
        <v>20003188.180602223</v>
      </c>
      <c r="F108" s="19">
        <f ca="1">SQRT(SUMPRODUCT(F5:F106,F5:F106,C5:C106))</f>
        <v>19519175.215676498</v>
      </c>
    </row>
    <row r="109" spans="1:7" x14ac:dyDescent="0.25">
      <c r="E109" s="10" t="s">
        <v>19</v>
      </c>
      <c r="F109" s="10" t="s">
        <v>20</v>
      </c>
    </row>
  </sheetData>
  <phoneticPr fontId="0" type="noConversion"/>
  <pageMargins left="0.75" right="0.75" top="1" bottom="1" header="0.5" footer="0.5"/>
  <pageSetup scale="5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B12" sqref="B12"/>
    </sheetView>
  </sheetViews>
  <sheetFormatPr defaultRowHeight="12.75" x14ac:dyDescent="0.2"/>
  <cols>
    <col min="1" max="1" width="20.85546875" customWidth="1"/>
    <col min="3" max="3" width="10.5703125" customWidth="1"/>
  </cols>
  <sheetData>
    <row r="1" spans="1:6" x14ac:dyDescent="0.2">
      <c r="A1" s="1" t="s">
        <v>2</v>
      </c>
      <c r="D1" s="2"/>
      <c r="F1" s="3"/>
    </row>
    <row r="2" spans="1:6" x14ac:dyDescent="0.2">
      <c r="A2" t="s">
        <v>3</v>
      </c>
      <c r="B2" s="4">
        <v>30.49</v>
      </c>
    </row>
    <row r="3" spans="1:6" x14ac:dyDescent="0.2">
      <c r="A3" t="s">
        <v>4</v>
      </c>
      <c r="B3" s="5">
        <f>(9.73%-4%)+B4</f>
        <v>9.2299999999999993E-2</v>
      </c>
    </row>
    <row r="4" spans="1:6" x14ac:dyDescent="0.2">
      <c r="A4" t="s">
        <v>5</v>
      </c>
      <c r="B4" s="5">
        <v>3.5000000000000003E-2</v>
      </c>
    </row>
    <row r="5" spans="1:6" x14ac:dyDescent="0.2">
      <c r="A5" t="s">
        <v>6</v>
      </c>
      <c r="B5" s="6">
        <v>0.46</v>
      </c>
    </row>
    <row r="6" spans="1:6" x14ac:dyDescent="0.2">
      <c r="A6" t="s">
        <v>7</v>
      </c>
      <c r="B6" s="7">
        <f ca="1">TODAY()</f>
        <v>37154</v>
      </c>
    </row>
    <row r="7" spans="1:6" x14ac:dyDescent="0.2">
      <c r="A7" t="s">
        <v>8</v>
      </c>
      <c r="B7" s="7">
        <v>38442</v>
      </c>
    </row>
    <row r="8" spans="1:6" x14ac:dyDescent="0.2">
      <c r="A8" t="s">
        <v>9</v>
      </c>
      <c r="B8" s="8">
        <f ca="1">(B7-B6)/365.25</f>
        <v>3.5263518138261465</v>
      </c>
    </row>
    <row r="9" spans="1:6" x14ac:dyDescent="0.2">
      <c r="A9" t="s">
        <v>10</v>
      </c>
      <c r="B9" s="5">
        <v>6.4999999999999997E-3</v>
      </c>
    </row>
    <row r="11" spans="1:6" x14ac:dyDescent="0.2">
      <c r="A11" t="s">
        <v>11</v>
      </c>
      <c r="B11" s="9">
        <f ca="1">(B3-B9-B5^2/2)*B8</f>
        <v>-7.0527036276522986E-2</v>
      </c>
    </row>
    <row r="12" spans="1:6" x14ac:dyDescent="0.2">
      <c r="A12" t="s">
        <v>12</v>
      </c>
      <c r="B12" s="9">
        <f ca="1">B5*SQRT(B8)</f>
        <v>0.86381482032065915</v>
      </c>
    </row>
    <row r="15" spans="1:6" x14ac:dyDescent="0.2">
      <c r="A15" s="1"/>
    </row>
    <row r="16" spans="1:6" x14ac:dyDescent="0.2">
      <c r="A16" s="23"/>
      <c r="B16" s="23"/>
      <c r="C16" s="23"/>
      <c r="D16" s="23"/>
      <c r="E16" s="23"/>
      <c r="F16" s="23"/>
    </row>
    <row r="18" spans="1:10" x14ac:dyDescent="0.2">
      <c r="A18" s="3"/>
      <c r="B18" s="3"/>
      <c r="C18" s="9"/>
      <c r="D18" s="9"/>
      <c r="E18" s="9"/>
      <c r="F18" s="9"/>
      <c r="H18" s="9"/>
      <c r="J18" s="9"/>
    </row>
  </sheetData>
  <mergeCells count="3">
    <mergeCell ref="A16:B16"/>
    <mergeCell ref="C16:D16"/>
    <mergeCell ref="E16:F16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4" sqref="D14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Payoff Table</vt:lpstr>
      <vt:lpstr>Inputs</vt:lpstr>
      <vt:lpstr>Sheet3</vt:lpstr>
      <vt:lpstr>'Payoff Table'!Print_Area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Winfrey</dc:creator>
  <cp:lastModifiedBy>Jan Havlíček</cp:lastModifiedBy>
  <cp:lastPrinted>2001-09-20T17:50:56Z</cp:lastPrinted>
  <dcterms:created xsi:type="dcterms:W3CDTF">2001-09-20T17:29:52Z</dcterms:created>
  <dcterms:modified xsi:type="dcterms:W3CDTF">2023-09-18T19:18:18Z</dcterms:modified>
</cp:coreProperties>
</file>