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C0721D-DFBB-4ACB-90BF-3DFA951DCF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10" i="1"/>
  <c r="C11" i="1"/>
  <c r="D11" i="1"/>
  <c r="C12" i="1"/>
  <c r="D12" i="1"/>
  <c r="C13" i="1"/>
  <c r="D13" i="1"/>
  <c r="C14" i="1"/>
  <c r="D14" i="1"/>
  <c r="C18" i="1"/>
  <c r="D18" i="1"/>
  <c r="C19" i="1"/>
  <c r="D19" i="1"/>
  <c r="D20" i="1"/>
  <c r="D21" i="1"/>
  <c r="D22" i="1"/>
  <c r="D23" i="1"/>
  <c r="C24" i="1"/>
  <c r="D24" i="1"/>
  <c r="C25" i="1"/>
  <c r="D25" i="1"/>
  <c r="H29" i="1"/>
  <c r="C30" i="1"/>
  <c r="D30" i="1"/>
  <c r="H30" i="1"/>
  <c r="H31" i="1"/>
  <c r="H33" i="1"/>
  <c r="C34" i="1"/>
  <c r="D34" i="1"/>
  <c r="C35" i="1"/>
  <c r="D35" i="1"/>
  <c r="D38" i="1"/>
</calcChain>
</file>

<file path=xl/sharedStrings.xml><?xml version="1.0" encoding="utf-8"?>
<sst xmlns="http://schemas.openxmlformats.org/spreadsheetml/2006/main" count="46" uniqueCount="35">
  <si>
    <t>USD 000's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</si>
  <si>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</si>
  <si>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</si>
  <si>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</si>
  <si>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</si>
  <si>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</si>
  <si>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>CAD 000's</t>
  </si>
  <si>
    <t>DPR YTD</t>
  </si>
  <si>
    <t>CAD</t>
  </si>
  <si>
    <t>USD</t>
  </si>
  <si>
    <t>Bid</t>
  </si>
  <si>
    <t>Net P&amp;L</t>
  </si>
  <si>
    <t>Net P&amp;L if PPA Sold @ C$300 MM</t>
  </si>
  <si>
    <t>SUNDANCE B PPA ECONOMICS ASSUMING SALE @ C$300MM</t>
  </si>
  <si>
    <t>Estimated Liquidations for Rest of Year</t>
  </si>
  <si>
    <t>Initial Bid</t>
  </si>
  <si>
    <t>Interest Payments</t>
  </si>
  <si>
    <t>Payments to TAU</t>
  </si>
  <si>
    <t>Payments to ESBI</t>
  </si>
  <si>
    <t>Pool Revenue</t>
  </si>
  <si>
    <t>Liquidated Gas Hedges</t>
  </si>
  <si>
    <t>Liquidated Power Hedges</t>
  </si>
  <si>
    <t>MTM Value as of Nov 15/01 (Jan 02 Start)</t>
  </si>
  <si>
    <t>Net Cash Position</t>
  </si>
  <si>
    <t xml:space="preserve">Total  </t>
  </si>
  <si>
    <t>MTM Value of Gas Hedges Liquidated @ Mids</t>
  </si>
  <si>
    <t>MTM Value of Power Hedges Liquidated @ Mids</t>
  </si>
  <si>
    <t>Summary of LTD Cash Position</t>
  </si>
  <si>
    <t>Total</t>
  </si>
  <si>
    <t>USD/MWhr @ Libor</t>
  </si>
  <si>
    <t>YTD Liq</t>
  </si>
  <si>
    <t>MTM Value as of Nov 15/01</t>
  </si>
  <si>
    <t>Upfront Bid</t>
  </si>
  <si>
    <t>Release of Credit Obligations</t>
  </si>
  <si>
    <t>LC posted with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</si>
</sst>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Fill="1" applyBorder="1"/>
    <xf numFmtId="165" fontId="0" fillId="0" borderId="0" xfId="0" applyNumberFormat="1" applyFill="1"/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4" fontId="0" fillId="0" borderId="0" xfId="1" quotePrefix="1" applyNumberFormat="1" applyFont="1" applyAlignment="1">
      <alignment horizontal="left"/>
    </xf>
    <xf numFmtId="165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" sqref="F1"/>
    </sheetView>
  </sheetViews>
  <sheetFormatPr defaultRowHeight="12.75" x14ac:dyDescent="0.2"/>
  <cols>
    <col min="1" max="1" width="20.85546875" customWidth="1"/>
    <col min="2" max="2" width="20.140625" customWidth="1"/>
    <col min="3" max="3" width="13.140625" customWidth="1"/>
    <col min="4" max="4" width="11.85546875" customWidth="1"/>
    <col min="5" max="5" width="11.5703125" customWidth="1"/>
    <col min="6" max="6" width="11.5703125" bestFit="1" customWidth="1"/>
    <col min="7" max="7" width="11.28515625" hidden="1" customWidth="1"/>
    <col min="8" max="8" width="11.5703125" hidden="1" customWidth="1"/>
  </cols>
  <sheetData>
    <row r="1" spans="1:9" ht="30.75" customHeight="1" x14ac:dyDescent="0.25">
      <c r="A1" s="17" t="s">
        <v>13</v>
      </c>
      <c r="B1" s="17"/>
      <c r="C1" s="17"/>
      <c r="D1" s="17"/>
      <c r="E1" s="17"/>
    </row>
    <row r="2" spans="1:9" x14ac:dyDescent="0.2">
      <c r="A2" s="1"/>
      <c r="B2" s="1"/>
    </row>
    <row r="4" spans="1:9" ht="25.5" x14ac:dyDescent="0.2">
      <c r="A4" s="4" t="s">
        <v>2</v>
      </c>
      <c r="B4" s="5" t="s">
        <v>1</v>
      </c>
      <c r="C4" s="5" t="s">
        <v>1</v>
      </c>
      <c r="D4" s="5" t="s">
        <v>3</v>
      </c>
      <c r="E4" s="5" t="s">
        <v>3</v>
      </c>
    </row>
    <row r="5" spans="1:9" x14ac:dyDescent="0.2">
      <c r="A5" s="6" t="s">
        <v>29</v>
      </c>
      <c r="B5" s="7" t="s">
        <v>6</v>
      </c>
      <c r="C5" s="7" t="s">
        <v>0</v>
      </c>
      <c r="D5" s="7" t="s">
        <v>6</v>
      </c>
      <c r="E5" s="7" t="s">
        <v>0</v>
      </c>
    </row>
    <row r="6" spans="1:9" s="3" customFormat="1" ht="18.75" customHeight="1" x14ac:dyDescent="0.2">
      <c r="A6" s="10">
        <v>23.68</v>
      </c>
      <c r="B6" s="11">
        <v>300000</v>
      </c>
      <c r="C6" s="11">
        <f>B6/1.57</f>
        <v>191082.8025477707</v>
      </c>
      <c r="D6" s="12">
        <f>B6-$C$33</f>
        <v>-11814</v>
      </c>
      <c r="E6" s="13">
        <f>C6-$D$33</f>
        <v>-7688.1974522293021</v>
      </c>
      <c r="G6"/>
    </row>
    <row r="7" spans="1:9" s="3" customFormat="1" ht="18.75" customHeight="1" x14ac:dyDescent="0.2">
      <c r="A7" s="10"/>
      <c r="B7" s="11"/>
      <c r="C7" s="11"/>
      <c r="D7" s="12"/>
      <c r="E7" s="13"/>
      <c r="G7"/>
    </row>
    <row r="8" spans="1:9" s="3" customFormat="1" ht="18.75" customHeight="1" x14ac:dyDescent="0.2">
      <c r="A8" s="16" t="s">
        <v>12</v>
      </c>
      <c r="B8" s="16"/>
      <c r="C8" s="7" t="s">
        <v>8</v>
      </c>
      <c r="D8" s="7" t="s">
        <v>9</v>
      </c>
      <c r="E8"/>
      <c r="G8"/>
    </row>
    <row r="10" spans="1:9" x14ac:dyDescent="0.2">
      <c r="A10" s="14" t="s">
        <v>22</v>
      </c>
      <c r="C10" s="8">
        <f>+C33*-1</f>
        <v>-311814</v>
      </c>
      <c r="D10" s="8">
        <v>-198771</v>
      </c>
    </row>
    <row r="11" spans="1:9" x14ac:dyDescent="0.2">
      <c r="A11" s="14" t="s">
        <v>5</v>
      </c>
      <c r="C11" s="8">
        <f>+C29</f>
        <v>149040</v>
      </c>
      <c r="D11" s="8">
        <f>+D29</f>
        <v>95008</v>
      </c>
    </row>
    <row r="12" spans="1:9" x14ac:dyDescent="0.2">
      <c r="A12" s="14" t="s">
        <v>14</v>
      </c>
      <c r="C12" s="8">
        <f>316701-311814</f>
        <v>4887</v>
      </c>
      <c r="D12" s="8">
        <f>201887-198771</f>
        <v>3116</v>
      </c>
    </row>
    <row r="13" spans="1:9" ht="13.5" thickBot="1" x14ac:dyDescent="0.25">
      <c r="A13" s="14" t="s">
        <v>10</v>
      </c>
      <c r="C13" s="9">
        <f>+B6</f>
        <v>300000</v>
      </c>
      <c r="D13" s="9">
        <f>+C6</f>
        <v>191082.8025477707</v>
      </c>
    </row>
    <row r="14" spans="1:9" x14ac:dyDescent="0.2">
      <c r="A14" s="14" t="s">
        <v>11</v>
      </c>
      <c r="C14" s="2">
        <f>SUM(C10:C13)</f>
        <v>142113</v>
      </c>
      <c r="D14" s="2">
        <f>SUM(D10:D13)</f>
        <v>90435.802547770698</v>
      </c>
    </row>
    <row r="15" spans="1:9" x14ac:dyDescent="0.2">
      <c r="G15" s="2"/>
    </row>
    <row r="16" spans="1:9" x14ac:dyDescent="0.2">
      <c r="A16" s="16" t="s">
        <v>27</v>
      </c>
      <c r="B16" s="16"/>
      <c r="C16" s="7" t="s">
        <v>8</v>
      </c>
      <c r="D16" s="7" t="s">
        <v>9</v>
      </c>
      <c r="G16" s="2"/>
      <c r="I16" s="2"/>
    </row>
    <row r="17" spans="1:9" x14ac:dyDescent="0.2">
      <c r="G17" s="2"/>
      <c r="I17" s="2"/>
    </row>
    <row r="18" spans="1:9" x14ac:dyDescent="0.2">
      <c r="A18" s="14" t="s">
        <v>15</v>
      </c>
      <c r="C18" s="8">
        <f>294800*-1</f>
        <v>-294800</v>
      </c>
      <c r="D18" s="8">
        <f>C18/1.54</f>
        <v>-191428.57142857142</v>
      </c>
      <c r="G18" s="2"/>
      <c r="I18" s="2"/>
    </row>
    <row r="19" spans="1:9" x14ac:dyDescent="0.2">
      <c r="A19" s="14" t="s">
        <v>16</v>
      </c>
      <c r="C19" s="8">
        <f>(2538+2652+2733+2887+2794+2887)*-1</f>
        <v>-16491</v>
      </c>
      <c r="D19" s="8">
        <f>C19/1.55</f>
        <v>-10639.354838709678</v>
      </c>
      <c r="I19" s="2"/>
    </row>
    <row r="20" spans="1:9" x14ac:dyDescent="0.2">
      <c r="A20" s="14" t="s">
        <v>17</v>
      </c>
      <c r="C20" s="8">
        <v>-119146</v>
      </c>
      <c r="D20" s="8">
        <f>C20/1.54</f>
        <v>-77367.532467532466</v>
      </c>
    </row>
    <row r="21" spans="1:9" x14ac:dyDescent="0.2">
      <c r="A21" s="14" t="s">
        <v>18</v>
      </c>
      <c r="C21" s="8">
        <v>-54489</v>
      </c>
      <c r="D21" s="8">
        <f>C21/1.54</f>
        <v>-35382.467532467534</v>
      </c>
    </row>
    <row r="22" spans="1:9" x14ac:dyDescent="0.2">
      <c r="A22" s="14" t="s">
        <v>19</v>
      </c>
      <c r="C22" s="8">
        <v>373818</v>
      </c>
      <c r="D22" s="8">
        <f>C22/1.54</f>
        <v>242738.96103896105</v>
      </c>
    </row>
    <row r="23" spans="1:9" x14ac:dyDescent="0.2">
      <c r="A23" s="14" t="s">
        <v>20</v>
      </c>
      <c r="C23" s="8">
        <v>10146</v>
      </c>
      <c r="D23" s="8">
        <f>C23/1.54</f>
        <v>6588.3116883116882</v>
      </c>
    </row>
    <row r="24" spans="1:9" ht="13.5" thickBot="1" x14ac:dyDescent="0.25">
      <c r="A24" s="14" t="s">
        <v>21</v>
      </c>
      <c r="C24" s="9">
        <f>36052+23087</f>
        <v>59139</v>
      </c>
      <c r="D24" s="9">
        <f>C24/1.54</f>
        <v>38401.948051948049</v>
      </c>
    </row>
    <row r="25" spans="1:9" x14ac:dyDescent="0.2">
      <c r="A25" s="14" t="s">
        <v>23</v>
      </c>
      <c r="C25" s="8">
        <f>SUM(C18:C24)</f>
        <v>-41823</v>
      </c>
      <c r="D25" s="8">
        <f>SUM(D18:D24)</f>
        <v>-27088.705488060274</v>
      </c>
    </row>
    <row r="27" spans="1:9" x14ac:dyDescent="0.2">
      <c r="A27" s="16" t="s">
        <v>4</v>
      </c>
      <c r="B27" s="16"/>
      <c r="C27" s="7" t="s">
        <v>8</v>
      </c>
      <c r="D27" s="7" t="s">
        <v>9</v>
      </c>
    </row>
    <row r="28" spans="1:9" x14ac:dyDescent="0.2">
      <c r="A28" s="14" t="s">
        <v>7</v>
      </c>
      <c r="C28" s="2">
        <v>497377</v>
      </c>
      <c r="D28" s="2">
        <v>324276</v>
      </c>
    </row>
    <row r="29" spans="1:9" ht="13.5" thickBot="1" x14ac:dyDescent="0.25">
      <c r="A29" s="14" t="s">
        <v>5</v>
      </c>
      <c r="C29" s="9">
        <v>149040</v>
      </c>
      <c r="D29" s="9">
        <v>95008</v>
      </c>
      <c r="H29" s="2">
        <f>+C35</f>
        <v>875104</v>
      </c>
    </row>
    <row r="30" spans="1:9" ht="13.5" thickBot="1" x14ac:dyDescent="0.25">
      <c r="A30" s="14" t="s">
        <v>24</v>
      </c>
      <c r="C30" s="2">
        <f>+C29+C28</f>
        <v>646417</v>
      </c>
      <c r="D30" s="2">
        <f>+D29+D28</f>
        <v>419284</v>
      </c>
      <c r="H30" s="15">
        <f>+C30</f>
        <v>646417</v>
      </c>
    </row>
    <row r="31" spans="1:9" x14ac:dyDescent="0.2">
      <c r="H31" s="2">
        <f>H29-H30</f>
        <v>228687</v>
      </c>
    </row>
    <row r="32" spans="1:9" ht="13.5" thickBot="1" x14ac:dyDescent="0.25">
      <c r="A32" s="14" t="s">
        <v>25</v>
      </c>
      <c r="C32" s="8">
        <v>243982</v>
      </c>
      <c r="D32" s="8">
        <v>159533</v>
      </c>
      <c r="G32" t="s">
        <v>32</v>
      </c>
      <c r="H32" s="15">
        <v>298400</v>
      </c>
    </row>
    <row r="33" spans="1:8" x14ac:dyDescent="0.2">
      <c r="A33" s="14" t="s">
        <v>31</v>
      </c>
      <c r="C33" s="8">
        <v>311814</v>
      </c>
      <c r="D33" s="8">
        <v>198771</v>
      </c>
      <c r="G33" t="s">
        <v>30</v>
      </c>
      <c r="H33" s="2">
        <f>+H31-H32</f>
        <v>-69713</v>
      </c>
    </row>
    <row r="34" spans="1:8" ht="13.5" thickBot="1" x14ac:dyDescent="0.25">
      <c r="A34" s="14" t="s">
        <v>26</v>
      </c>
      <c r="C34" s="9">
        <f>250393+68915</f>
        <v>319308</v>
      </c>
      <c r="D34" s="9">
        <f>164178+250393</f>
        <v>414571</v>
      </c>
    </row>
    <row r="35" spans="1:8" x14ac:dyDescent="0.2">
      <c r="A35" s="14" t="s">
        <v>28</v>
      </c>
      <c r="C35" s="2">
        <f>SUM(C32:C34)</f>
        <v>875104</v>
      </c>
      <c r="D35" s="2">
        <f>SUM(D32:D34)</f>
        <v>772875</v>
      </c>
      <c r="G35" s="2"/>
    </row>
    <row r="36" spans="1:8" x14ac:dyDescent="0.2">
      <c r="C36" s="8"/>
      <c r="D36" s="8"/>
    </row>
    <row r="37" spans="1:8" x14ac:dyDescent="0.2">
      <c r="A37" s="16" t="s">
        <v>33</v>
      </c>
      <c r="B37" s="16"/>
      <c r="C37" s="7" t="s">
        <v>8</v>
      </c>
      <c r="D37" s="7" t="s">
        <v>9</v>
      </c>
    </row>
    <row r="38" spans="1:8" x14ac:dyDescent="0.2">
      <c r="A38" t="s">
        <v>34</v>
      </c>
      <c r="C38" s="8">
        <v>19500</v>
      </c>
      <c r="D38" s="8">
        <f>C38/1.56</f>
        <v>12500</v>
      </c>
    </row>
    <row r="39" spans="1:8" x14ac:dyDescent="0.2">
      <c r="C39" s="8"/>
      <c r="D39" s="8"/>
    </row>
    <row r="40" spans="1:8" x14ac:dyDescent="0.2">
      <c r="C40" s="8"/>
      <c r="D40" s="8"/>
    </row>
    <row r="41" spans="1:8" x14ac:dyDescent="0.2">
      <c r="C41" s="8"/>
      <c r="D41" s="8"/>
    </row>
    <row r="51" spans="3:4" x14ac:dyDescent="0.2">
      <c r="C51" s="8"/>
      <c r="D51" s="8"/>
    </row>
    <row r="52" spans="3:4" x14ac:dyDescent="0.2">
      <c r="C52" s="8"/>
      <c r="D52" s="8"/>
    </row>
    <row r="53" spans="3:4" x14ac:dyDescent="0.2">
      <c r="C53" s="8"/>
      <c r="D53" s="8"/>
    </row>
    <row r="54" spans="3:4" x14ac:dyDescent="0.2">
      <c r="C54" s="8"/>
      <c r="D54" s="8"/>
    </row>
    <row r="55" spans="3:4" x14ac:dyDescent="0.2">
      <c r="C55" s="8"/>
      <c r="D55" s="8"/>
    </row>
    <row r="56" spans="3:4" x14ac:dyDescent="0.2">
      <c r="C56" s="8"/>
      <c r="D56" s="8"/>
    </row>
    <row r="57" spans="3:4" x14ac:dyDescent="0.2">
      <c r="C57" s="8"/>
      <c r="D57" s="8"/>
    </row>
    <row r="58" spans="3:4" x14ac:dyDescent="0.2">
      <c r="C58" s="8"/>
      <c r="D58" s="8"/>
    </row>
    <row r="59" spans="3:4" x14ac:dyDescent="0.2">
      <c r="C59" s="8"/>
      <c r="D59" s="8"/>
    </row>
    <row r="60" spans="3:4" x14ac:dyDescent="0.2">
      <c r="C60" s="8"/>
      <c r="D60" s="8"/>
    </row>
    <row r="61" spans="3:4" x14ac:dyDescent="0.2">
      <c r="C61" s="8"/>
      <c r="D61" s="8"/>
    </row>
    <row r="62" spans="3:4" x14ac:dyDescent="0.2">
      <c r="C62" s="8"/>
      <c r="D62" s="8"/>
    </row>
    <row r="63" spans="3:4" x14ac:dyDescent="0.2">
      <c r="C63" s="8"/>
      <c r="D63" s="8"/>
    </row>
    <row r="64" spans="3:4" x14ac:dyDescent="0.2">
      <c r="C64" s="8"/>
      <c r="D64" s="8"/>
    </row>
    <row r="65" spans="3:4" x14ac:dyDescent="0.2">
      <c r="C65" s="8"/>
      <c r="D65" s="8"/>
    </row>
    <row r="66" spans="3:4" x14ac:dyDescent="0.2">
      <c r="C66" s="8"/>
      <c r="D66" s="8"/>
    </row>
  </sheetData>
  <mergeCells count="5">
    <mergeCell ref="A37:B37"/>
    <mergeCell ref="A8:B8"/>
    <mergeCell ref="A27:B27"/>
    <mergeCell ref="A1:E1"/>
    <mergeCell ref="A16:B16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Jan Havlíček</cp:lastModifiedBy>
  <cp:lastPrinted>2001-11-17T00:23:28Z</cp:lastPrinted>
  <dcterms:created xsi:type="dcterms:W3CDTF">2001-10-05T00:10:59Z</dcterms:created>
  <dcterms:modified xsi:type="dcterms:W3CDTF">2023-09-18T19:29:11Z</dcterms:modified>
</cp:coreProperties>
</file>