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E4A775-DBDF-4E3D-9AC3-FF406F5A543B}" xr6:coauthVersionLast="47" xr6:coauthVersionMax="47" xr10:uidLastSave="{00000000-0000-0000-0000-000000000000}"/>
  <bookViews>
    <workbookView xWindow="-120" yWindow="-120" windowWidth="38640" windowHeight="15720"/>
  </bookViews>
  <sheets>
    <sheet name="OPTIONS SCHEDULE" sheetId="1" r:id="rId1"/>
    <sheet name="Monthly Option Payments" sheetId="14" r:id="rId2"/>
    <sheet name="Sheet2" sheetId="2" r:id="rId3"/>
    <sheet name="Sheet3" sheetId="3" r:id="rId4"/>
  </sheets>
  <definedNames>
    <definedName name="_xlnm.Print_Area" localSheetId="1">'Monthly Option Payments'!$A$1:$F$269</definedName>
    <definedName name="_xlnm.Print_Area" localSheetId="0">'OPTIONS SCHEDULE'!$A$3:$G$306</definedName>
    <definedName name="_xlnm.Print_Titles" localSheetId="1">'Monthly Option Payments'!$1:$2</definedName>
    <definedName name="_xlnm.Print_Titles" localSheetId="0">'OPTIONS SCHEDULE'!$1:$2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4" l="1"/>
  <c r="D8" i="14"/>
  <c r="D18" i="14"/>
  <c r="E22" i="14"/>
  <c r="E23" i="14"/>
  <c r="E24" i="14"/>
  <c r="E28" i="14"/>
  <c r="E33" i="14"/>
  <c r="E35" i="14"/>
  <c r="E38" i="14"/>
  <c r="E43" i="14"/>
  <c r="E48" i="14"/>
  <c r="E54" i="14"/>
  <c r="D60" i="14"/>
  <c r="E62" i="14"/>
  <c r="E67" i="14"/>
  <c r="E77" i="14"/>
  <c r="E79" i="14"/>
  <c r="E81" i="14"/>
  <c r="E87" i="14"/>
  <c r="E93" i="14"/>
  <c r="E96" i="14"/>
  <c r="E100" i="14"/>
  <c r="E107" i="14"/>
  <c r="E110" i="14"/>
  <c r="E117" i="14"/>
  <c r="E123" i="14"/>
  <c r="E124" i="14"/>
  <c r="D126" i="14"/>
  <c r="E130" i="14"/>
  <c r="E136" i="14"/>
  <c r="E145" i="14"/>
  <c r="E146" i="14"/>
  <c r="E150" i="14"/>
  <c r="E156" i="14"/>
  <c r="E163" i="14"/>
  <c r="E167" i="14"/>
  <c r="E172" i="14"/>
  <c r="E176" i="14"/>
  <c r="E179" i="14"/>
  <c r="D184" i="14"/>
  <c r="E184" i="14"/>
  <c r="D187" i="14"/>
  <c r="E187" i="14"/>
  <c r="D188" i="14"/>
  <c r="E188" i="14"/>
  <c r="D190" i="14"/>
  <c r="E193" i="14"/>
  <c r="E197" i="14"/>
  <c r="E200" i="14"/>
  <c r="E201" i="14"/>
  <c r="E204" i="14"/>
  <c r="E211" i="14"/>
  <c r="E213" i="14"/>
  <c r="E214" i="14"/>
  <c r="E218" i="14"/>
  <c r="D223" i="14"/>
  <c r="E226" i="14"/>
  <c r="D229" i="14"/>
  <c r="E229" i="14"/>
  <c r="E232" i="14"/>
  <c r="E233" i="14"/>
  <c r="E235" i="14"/>
  <c r="E241" i="14"/>
  <c r="E242" i="14"/>
  <c r="E244" i="14"/>
  <c r="D247" i="14"/>
  <c r="E250" i="14"/>
  <c r="E251" i="14"/>
  <c r="E252" i="14"/>
  <c r="E254" i="14"/>
  <c r="D257" i="14"/>
  <c r="E257" i="14"/>
  <c r="D258" i="14"/>
  <c r="E258" i="14"/>
  <c r="D260" i="14"/>
  <c r="E260" i="14"/>
  <c r="D262" i="14"/>
  <c r="D265" i="14"/>
  <c r="E265" i="14"/>
  <c r="D269" i="14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3" i="1"/>
  <c r="E14" i="1"/>
  <c r="F16" i="1"/>
  <c r="E17" i="1"/>
  <c r="F17" i="1"/>
  <c r="E18" i="1"/>
  <c r="E21" i="1"/>
  <c r="E22" i="1"/>
  <c r="E23" i="1"/>
  <c r="E24" i="1"/>
  <c r="G24" i="1"/>
  <c r="E25" i="1"/>
  <c r="G25" i="1"/>
  <c r="E26" i="1"/>
  <c r="G26" i="1"/>
  <c r="E27" i="1"/>
  <c r="G27" i="1"/>
  <c r="E28" i="1"/>
  <c r="E31" i="1"/>
  <c r="H31" i="1"/>
  <c r="E32" i="1"/>
  <c r="E33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F55" i="1"/>
  <c r="E56" i="1"/>
  <c r="F56" i="1"/>
  <c r="E57" i="1"/>
  <c r="F57" i="1"/>
  <c r="E58" i="1"/>
  <c r="F58" i="1"/>
  <c r="E59" i="1"/>
  <c r="F59" i="1"/>
  <c r="E60" i="1"/>
  <c r="F60" i="1"/>
  <c r="E61" i="1"/>
  <c r="F63" i="1"/>
  <c r="E64" i="1"/>
  <c r="F64" i="1"/>
  <c r="E65" i="1"/>
  <c r="F65" i="1"/>
  <c r="E66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92" i="1"/>
  <c r="G92" i="1"/>
  <c r="E93" i="1"/>
  <c r="F93" i="1"/>
  <c r="G93" i="1"/>
  <c r="E94" i="1"/>
  <c r="F94" i="1"/>
  <c r="G94" i="1"/>
  <c r="E95" i="1"/>
  <c r="F95" i="1"/>
  <c r="G95" i="1"/>
  <c r="D96" i="1"/>
  <c r="E96" i="1"/>
  <c r="G96" i="1"/>
  <c r="F98" i="1"/>
  <c r="E99" i="1"/>
  <c r="F99" i="1"/>
  <c r="E100" i="1"/>
  <c r="F100" i="1"/>
  <c r="E101" i="1"/>
  <c r="F101" i="1"/>
  <c r="E102" i="1"/>
  <c r="F104" i="1"/>
  <c r="E105" i="1"/>
  <c r="F105" i="1"/>
  <c r="E106" i="1"/>
  <c r="F106" i="1"/>
  <c r="E107" i="1"/>
  <c r="F109" i="1"/>
  <c r="G109" i="1"/>
  <c r="E110" i="1"/>
  <c r="F110" i="1"/>
  <c r="G110" i="1"/>
  <c r="E111" i="1"/>
  <c r="F111" i="1"/>
  <c r="G111" i="1"/>
  <c r="D112" i="1"/>
  <c r="E112" i="1"/>
  <c r="G112" i="1"/>
  <c r="F114" i="1"/>
  <c r="E115" i="1"/>
  <c r="F115" i="1"/>
  <c r="E116" i="1"/>
  <c r="F118" i="1"/>
  <c r="E119" i="1"/>
  <c r="F119" i="1"/>
  <c r="E120" i="1"/>
  <c r="F122" i="1"/>
  <c r="E123" i="1"/>
  <c r="F123" i="1"/>
  <c r="E124" i="1"/>
  <c r="F126" i="1"/>
  <c r="G126" i="1"/>
  <c r="E127" i="1"/>
  <c r="F127" i="1"/>
  <c r="G127" i="1"/>
  <c r="E128" i="1"/>
  <c r="F128" i="1"/>
  <c r="G128" i="1"/>
  <c r="E129" i="1"/>
  <c r="F129" i="1"/>
  <c r="G129" i="1"/>
  <c r="D130" i="1"/>
  <c r="E130" i="1"/>
  <c r="G130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D156" i="1"/>
  <c r="E156" i="1"/>
  <c r="G156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D169" i="1"/>
  <c r="E169" i="1"/>
  <c r="G169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D178" i="1"/>
  <c r="E178" i="1"/>
  <c r="G178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D208" i="1"/>
  <c r="E208" i="1"/>
  <c r="G208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D220" i="1"/>
  <c r="E220" i="1"/>
  <c r="G220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E242" i="1"/>
  <c r="E243" i="1"/>
  <c r="F245" i="1"/>
  <c r="E246" i="1"/>
  <c r="F246" i="1"/>
  <c r="E247" i="1"/>
  <c r="F247" i="1"/>
  <c r="E248" i="1"/>
  <c r="F248" i="1"/>
  <c r="E249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7" i="1"/>
  <c r="E278" i="1"/>
  <c r="F278" i="1"/>
  <c r="E279" i="1"/>
  <c r="F279" i="1"/>
  <c r="E280" i="1"/>
  <c r="F282" i="1"/>
  <c r="E283" i="1"/>
  <c r="F283" i="1"/>
  <c r="E284" i="1"/>
  <c r="F284" i="1"/>
  <c r="E285" i="1"/>
  <c r="F285" i="1"/>
  <c r="E286" i="1"/>
  <c r="F288" i="1"/>
  <c r="E289" i="1"/>
  <c r="F289" i="1"/>
  <c r="E290" i="1"/>
  <c r="F290" i="1"/>
  <c r="E291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</calcChain>
</file>

<file path=xl/sharedStrings.xml><?xml version="1.0" encoding="utf-8"?>
<sst xmlns="http://schemas.openxmlformats.org/spreadsheetml/2006/main" count="610" uniqueCount="73">
  <si>
    <t>PROPERTY</t>
  </si>
  <si>
    <t>PURCHASE PRICE</t>
  </si>
  <si>
    <t>PAYMENT DATES</t>
  </si>
  <si>
    <t>PAYMENT AMOUNTS</t>
  </si>
  <si>
    <t>AGREEMENT</t>
  </si>
  <si>
    <t>EXP. DATE</t>
  </si>
  <si>
    <r>
      <t>Iowa - Boone</t>
    </r>
    <r>
      <rPr>
        <sz val="10"/>
        <rFont val="Arial"/>
        <family val="2"/>
      </rPr>
      <t>; 80 acres, Boone County, Iowa</t>
    </r>
  </si>
  <si>
    <r>
      <t>Iowa - Louisa</t>
    </r>
    <r>
      <rPr>
        <sz val="10"/>
        <rFont val="Arial"/>
        <family val="2"/>
      </rPr>
      <t>; 80 acres, Louisa County, Iowa</t>
    </r>
  </si>
  <si>
    <r>
      <t>Iowa - Washington</t>
    </r>
    <r>
      <rPr>
        <sz val="10"/>
        <rFont val="Arial"/>
        <family val="2"/>
      </rPr>
      <t>; 80 acres, Washington County, Iowa</t>
    </r>
  </si>
  <si>
    <r>
      <t>Louisiana - Calcasieu</t>
    </r>
    <r>
      <rPr>
        <sz val="10"/>
        <rFont val="Arial"/>
        <family val="2"/>
      </rPr>
      <t>; 60 acres, Calcasieu Parish, Louisiana</t>
    </r>
  </si>
  <si>
    <r>
      <t>Louisiana - St. Charles</t>
    </r>
    <r>
      <rPr>
        <sz val="10"/>
        <rFont val="Arial"/>
      </rPr>
      <t>; 45 acres, St. Charles Parish, Louisiana</t>
    </r>
  </si>
  <si>
    <r>
      <t>Louisiana - Jefferson Davis</t>
    </r>
    <r>
      <rPr>
        <sz val="10"/>
        <rFont val="Arial"/>
        <family val="2"/>
      </rPr>
      <t>; 120 acres, Jefferson Davis Parish, Louisiana</t>
    </r>
  </si>
  <si>
    <r>
      <t>Kentucky - Calvert City</t>
    </r>
    <r>
      <rPr>
        <sz val="10"/>
        <rFont val="Arial"/>
        <family val="2"/>
      </rPr>
      <t>; 35 acres, Marshall County, Kentucky</t>
    </r>
  </si>
  <si>
    <r>
      <t>Kentucky - Calvert City</t>
    </r>
    <r>
      <rPr>
        <sz val="10"/>
        <rFont val="Arial"/>
        <family val="2"/>
      </rPr>
      <t>; 43.44 acres, Marshall County, Kentucky</t>
    </r>
  </si>
  <si>
    <r>
      <t>Indiana - East Fork</t>
    </r>
    <r>
      <rPr>
        <sz val="10"/>
        <rFont val="Arial"/>
        <family val="2"/>
      </rPr>
      <t>; 40 + 21.5 + 18 acres, Pike County, Indiana</t>
    </r>
  </si>
  <si>
    <r>
      <t>Indiana - Switzerland</t>
    </r>
    <r>
      <rPr>
        <sz val="10"/>
        <rFont val="Arial"/>
        <family val="2"/>
      </rPr>
      <t>; 88 acres, Switzerland County, Indiana</t>
    </r>
  </si>
  <si>
    <t>none - lease</t>
  </si>
  <si>
    <r>
      <t>Indiana - Lawrence</t>
    </r>
    <r>
      <rPr>
        <sz val="10"/>
        <rFont val="Arial"/>
        <family val="2"/>
      </rPr>
      <t>; 60 acres out of two tracts,  Lawrence County, Indiana</t>
    </r>
  </si>
  <si>
    <t>Option to Purchase</t>
  </si>
  <si>
    <t>lease terminates</t>
  </si>
  <si>
    <r>
      <t>Missouri - Cape Girardeau (AKA Lutesville)</t>
    </r>
    <r>
      <rPr>
        <sz val="10"/>
        <rFont val="Arial"/>
        <family val="2"/>
      </rPr>
      <t>; 42 acres, Cape Girardeau County, Missouri</t>
    </r>
  </si>
  <si>
    <r>
      <t>Illinois, Pontiac (Ledford)</t>
    </r>
    <r>
      <rPr>
        <sz val="10"/>
        <rFont val="Arial"/>
        <family val="2"/>
      </rPr>
      <t>; Livingston County, Illinois</t>
    </r>
  </si>
  <si>
    <r>
      <t>Illinois, Pontiac (Fehr)</t>
    </r>
    <r>
      <rPr>
        <sz val="10"/>
        <rFont val="Arial"/>
        <family val="2"/>
      </rPr>
      <t>; Livingston County, Illinois</t>
    </r>
  </si>
  <si>
    <t>40 Year lease</t>
  </si>
  <si>
    <r>
      <t>Florida - Fort Pierce</t>
    </r>
    <r>
      <rPr>
        <sz val="10"/>
        <rFont val="Arial"/>
        <family val="2"/>
      </rPr>
      <t>; St. Lucie County, Florida</t>
    </r>
  </si>
  <si>
    <r>
      <t>Missouri - Winchester</t>
    </r>
    <r>
      <rPr>
        <sz val="10"/>
        <rFont val="Arial"/>
        <family val="2"/>
      </rPr>
      <t>; 43 acres, Bollinger County, Missouri</t>
    </r>
  </si>
  <si>
    <r>
      <t>Tennessee - (Rachel Ann Hays)</t>
    </r>
    <r>
      <rPr>
        <sz val="10"/>
        <rFont val="Arial"/>
        <family val="2"/>
      </rPr>
      <t xml:space="preserve"> 97.214 acres, Shelby County, Tennessee</t>
    </r>
  </si>
  <si>
    <r>
      <t>North Carolina - Edgecombe (Reierson)</t>
    </r>
    <r>
      <rPr>
        <sz val="10"/>
        <rFont val="Arial"/>
        <family val="2"/>
      </rPr>
      <t>; 16 acres, Edgecombe County, North Carolina</t>
    </r>
  </si>
  <si>
    <r>
      <t>North Carolina - Edgecombe (NCEMPA)</t>
    </r>
    <r>
      <rPr>
        <sz val="10"/>
        <rFont val="Arial"/>
        <family val="2"/>
      </rPr>
      <t>; 10.16 acres, Edgecombe County, North Carolina</t>
    </r>
  </si>
  <si>
    <t>Illinois, Pontiac (Schaffer)</t>
  </si>
  <si>
    <r>
      <t>Wisconsin - Arpin</t>
    </r>
    <r>
      <rPr>
        <sz val="10"/>
        <rFont val="Arial"/>
        <family val="2"/>
      </rPr>
      <t>; All of the NW 1/4 of SW 1/4 (except 1 acre) and all of the NE 1/4 of SW 1/4 of Section 17</t>
    </r>
  </si>
  <si>
    <t>Florida - Homestead/Alger</t>
  </si>
  <si>
    <t>CUMULATIVE AMOUNTS</t>
  </si>
  <si>
    <t>% OF PURCHASE PRICE</t>
  </si>
  <si>
    <t>Check Amendment  for dates</t>
  </si>
  <si>
    <r>
      <t>Florida - Midway (Cooney-Midway Grove)</t>
    </r>
    <r>
      <rPr>
        <sz val="10"/>
        <rFont val="Arial"/>
      </rPr>
      <t>;  75.01 acres</t>
    </r>
  </si>
  <si>
    <r>
      <t>Florida - Midway (Clyde Thompson)</t>
    </r>
    <r>
      <rPr>
        <sz val="10"/>
        <rFont val="Arial"/>
        <family val="2"/>
      </rPr>
      <t>; 4.82 acres</t>
    </r>
  </si>
  <si>
    <r>
      <t>Florida - Midway (Freeman)</t>
    </r>
    <r>
      <rPr>
        <sz val="10"/>
        <rFont val="Arial"/>
        <family val="2"/>
      </rPr>
      <t>;  30 acres</t>
    </r>
  </si>
  <si>
    <r>
      <t>Florida - Palm Beach - Corbett</t>
    </r>
    <r>
      <rPr>
        <sz val="10"/>
        <rFont val="Arial"/>
      </rPr>
      <t>; 40 acres</t>
    </r>
  </si>
  <si>
    <t>Florida - Deerfield - Thornbrough; 28 acres</t>
  </si>
  <si>
    <r>
      <t>Florida - Deerfield Beach - Broward (Mancini)</t>
    </r>
    <r>
      <rPr>
        <sz val="10"/>
        <rFont val="Arial"/>
        <family val="2"/>
      </rPr>
      <t>; 30 acres</t>
    </r>
  </si>
  <si>
    <t xml:space="preserve">Florida - Deerfield - Thompson, </t>
  </si>
  <si>
    <r>
      <t>Georgia - Athens</t>
    </r>
    <r>
      <rPr>
        <sz val="10"/>
        <rFont val="Arial"/>
        <family val="2"/>
      </rPr>
      <t>; Summerour; approx 84 acres</t>
    </r>
  </si>
  <si>
    <r>
      <t>Georgia - Athens (Tillman)</t>
    </r>
    <r>
      <rPr>
        <sz val="10"/>
        <rFont val="Arial"/>
        <family val="2"/>
      </rPr>
      <t>; 83.6344 acres</t>
    </r>
  </si>
  <si>
    <r>
      <t>Georgia - Hartwell</t>
    </r>
    <r>
      <rPr>
        <sz val="10"/>
        <rFont val="Arial"/>
        <family val="2"/>
      </rPr>
      <t>; 83.92 acres</t>
    </r>
  </si>
  <si>
    <t>See Paragraph 4 of Option</t>
  </si>
  <si>
    <r>
      <t>Illinois, Chicago - Plano</t>
    </r>
    <r>
      <rPr>
        <sz val="10"/>
        <rFont val="Arial"/>
      </rPr>
      <t>; Konicek; 120 acres</t>
    </r>
  </si>
  <si>
    <t>Lease Agreement</t>
  </si>
  <si>
    <t xml:space="preserve">Option to Purchase </t>
  </si>
  <si>
    <t>Option to Lease</t>
  </si>
  <si>
    <r>
      <t>Illinois, Chicago - Pontiac</t>
    </r>
    <r>
      <rPr>
        <sz val="10"/>
        <rFont val="Arial"/>
        <family val="2"/>
      </rPr>
      <t>; Green; 117 acres</t>
    </r>
  </si>
  <si>
    <t>Illinois, Pontiac; Ledford</t>
  </si>
  <si>
    <t>Illinois, Pontiac; Fehr</t>
  </si>
  <si>
    <t>Illinois, Pontiac; Schaffer</t>
  </si>
  <si>
    <r>
      <t>Missouri - Cape Girardeau (Lutsville)</t>
    </r>
    <r>
      <rPr>
        <sz val="10"/>
        <rFont val="Arial"/>
        <family val="2"/>
      </rPr>
      <t>; 42 acres</t>
    </r>
  </si>
  <si>
    <t>Option Payment</t>
  </si>
  <si>
    <t xml:space="preserve">Option Payment </t>
  </si>
  <si>
    <t>Purchase Price</t>
  </si>
  <si>
    <t>Lease Option Payment</t>
  </si>
  <si>
    <t>Purchase Payment</t>
  </si>
  <si>
    <t>PAYMENT TYPE</t>
  </si>
  <si>
    <t>40 yr lease beginning</t>
  </si>
  <si>
    <t>2nd year</t>
  </si>
  <si>
    <t>3rd year</t>
  </si>
  <si>
    <t>4th year</t>
  </si>
  <si>
    <t>5th year</t>
  </si>
  <si>
    <t>6th year</t>
  </si>
  <si>
    <t>7th year</t>
  </si>
  <si>
    <t>Florida - Deerfield - Thornbrough; 28.0435 acres</t>
  </si>
  <si>
    <t>(This is a partial schedule of the lease payments)</t>
  </si>
  <si>
    <r>
      <t>Illinois, Chicago - Plano</t>
    </r>
    <r>
      <rPr>
        <sz val="10"/>
        <rFont val="Arial"/>
      </rPr>
      <t>; Konicek; 70 acres</t>
    </r>
  </si>
  <si>
    <r>
      <t>Illinois, Chicago - Pontiac (Green)</t>
    </r>
    <r>
      <rPr>
        <sz val="10"/>
        <rFont val="Arial"/>
        <family val="2"/>
      </rPr>
      <t>; 117 acres, Livingston County, Illinois</t>
    </r>
  </si>
  <si>
    <t>Cannot acquire until the 1st day of the 6th year of the Initial Term (e.g. 12/8/07)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</si>
</sst>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u val="singleAccounting"/>
      <sz val="10"/>
      <name val="Arial"/>
      <family val="2"/>
    </font>
    <font>
      <b/>
      <u val="doubleAccounting"/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horizontal="center" shrinkToFit="1"/>
    </xf>
    <xf numFmtId="6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4" fontId="0" fillId="0" borderId="0" xfId="0" applyNumberFormat="1" applyAlignment="1"/>
    <xf numFmtId="165" fontId="0" fillId="0" borderId="0" xfId="0" applyNumberFormat="1" applyAlignment="1"/>
    <xf numFmtId="3" fontId="2" fillId="0" borderId="0" xfId="0" applyNumberFormat="1" applyFont="1" applyAlignment="1">
      <alignment wrapText="1"/>
    </xf>
    <xf numFmtId="165" fontId="8" fillId="0" borderId="0" xfId="0" applyNumberFormat="1" applyFont="1" applyAlignment="1"/>
    <xf numFmtId="164" fontId="7" fillId="0" borderId="0" xfId="0" applyNumberFormat="1" applyFont="1" applyAlignment="1"/>
    <xf numFmtId="164" fontId="7" fillId="0" borderId="0" xfId="0" applyNumberFormat="1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 applyAlignme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/>
    <xf numFmtId="164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horizontal="right" wrapText="1"/>
    </xf>
    <xf numFmtId="164" fontId="0" fillId="2" borderId="0" xfId="0" applyNumberFormat="1" applyFill="1" applyAlignment="1">
      <alignment horizontal="right"/>
    </xf>
    <xf numFmtId="164" fontId="7" fillId="2" borderId="0" xfId="0" applyNumberFormat="1" applyFont="1" applyFill="1" applyAlignment="1">
      <alignment wrapText="1"/>
    </xf>
    <xf numFmtId="14" fontId="0" fillId="2" borderId="0" xfId="0" applyNumberFormat="1" applyFill="1" applyAlignment="1">
      <alignment horizontal="center" shrinkToFit="1"/>
    </xf>
    <xf numFmtId="14" fontId="2" fillId="2" borderId="0" xfId="0" applyNumberFormat="1" applyFont="1" applyFill="1" applyAlignment="1">
      <alignment horizontal="center" wrapText="1"/>
    </xf>
    <xf numFmtId="3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horizontal="right" wrapText="1"/>
    </xf>
    <xf numFmtId="14" fontId="0" fillId="2" borderId="0" xfId="0" applyNumberFormat="1" applyFill="1" applyAlignment="1">
      <alignment horizontal="center" wrapText="1"/>
    </xf>
    <xf numFmtId="164" fontId="7" fillId="2" borderId="0" xfId="0" applyNumberFormat="1" applyFont="1" applyFill="1" applyAlignment="1"/>
    <xf numFmtId="165" fontId="7" fillId="2" borderId="0" xfId="0" applyNumberFormat="1" applyFont="1" applyFill="1" applyAlignment="1"/>
    <xf numFmtId="5" fontId="0" fillId="2" borderId="0" xfId="0" applyNumberFormat="1" applyFill="1" applyAlignment="1">
      <alignment horizontal="right" wrapText="1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 shrinkToFit="1"/>
    </xf>
    <xf numFmtId="164" fontId="0" fillId="0" borderId="0" xfId="0" applyNumberFormat="1" applyAlignment="1">
      <alignment horizontal="center" shrinkToFi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zoomScale="75" workbookViewId="0">
      <pane xSplit="1" ySplit="2" topLeftCell="B17" activePane="bottomRight" state="frozen"/>
      <selection pane="topRight"/>
      <selection pane="bottomLeft"/>
      <selection pane="bottomRight" activeCell="C41" sqref="C41"/>
    </sheetView>
  </sheetViews>
  <sheetFormatPr defaultRowHeight="12.75" x14ac:dyDescent="0.2"/>
  <cols>
    <col min="1" max="1" width="18.5703125" style="5" customWidth="1"/>
    <col min="2" max="2" width="17.7109375" style="5" customWidth="1"/>
    <col min="3" max="3" width="14.28515625" style="7" customWidth="1"/>
    <col min="4" max="4" width="14.28515625" style="16" customWidth="1"/>
    <col min="5" max="5" width="19" style="16" customWidth="1"/>
    <col min="6" max="6" width="14.28515625" style="16" customWidth="1"/>
    <col min="7" max="7" width="13.85546875" style="5" customWidth="1"/>
    <col min="8" max="8" width="15.42578125" style="7" customWidth="1"/>
    <col min="9" max="9" width="12.140625" style="15" customWidth="1"/>
    <col min="10" max="10" width="11.85546875" style="9" customWidth="1"/>
    <col min="12" max="12" width="14.5703125" style="9" customWidth="1"/>
    <col min="13" max="13" width="28.7109375" customWidth="1"/>
    <col min="14" max="15" width="40.140625" style="5" customWidth="1"/>
    <col min="16" max="16" width="31.28515625" style="5" customWidth="1"/>
    <col min="17" max="18" width="23.5703125" style="5" customWidth="1"/>
    <col min="19" max="19" width="22.28515625" style="5" customWidth="1"/>
  </cols>
  <sheetData>
    <row r="1" spans="1:19" ht="36" x14ac:dyDescent="0.2">
      <c r="A1" s="2" t="s">
        <v>0</v>
      </c>
      <c r="B1" s="3" t="s">
        <v>4</v>
      </c>
      <c r="C1" s="3" t="s">
        <v>2</v>
      </c>
      <c r="D1" s="3" t="s">
        <v>3</v>
      </c>
      <c r="E1" s="24" t="s">
        <v>32</v>
      </c>
      <c r="F1" s="25" t="s">
        <v>33</v>
      </c>
      <c r="G1" s="3" t="s">
        <v>1</v>
      </c>
      <c r="H1" s="3"/>
      <c r="I1" s="28"/>
      <c r="J1" s="3"/>
      <c r="L1" s="3"/>
      <c r="M1" s="4"/>
      <c r="N1" s="3"/>
      <c r="O1" s="3"/>
      <c r="P1" s="3"/>
      <c r="Q1" s="3"/>
      <c r="R1" s="3"/>
      <c r="S1" s="2"/>
    </row>
    <row r="3" spans="1:19" ht="51" x14ac:dyDescent="0.2">
      <c r="A3" s="2" t="s">
        <v>35</v>
      </c>
      <c r="B3" s="5" t="s">
        <v>48</v>
      </c>
      <c r="C3" s="6">
        <v>36665</v>
      </c>
      <c r="D3" s="30">
        <v>18000</v>
      </c>
      <c r="E3" s="30">
        <v>18000</v>
      </c>
      <c r="F3" s="55">
        <f>+E3/1300000</f>
        <v>1.3846153846153847E-2</v>
      </c>
      <c r="G3" s="8">
        <v>1300000</v>
      </c>
      <c r="H3" s="6"/>
      <c r="I3" s="11"/>
      <c r="L3" s="10"/>
      <c r="M3" s="1"/>
      <c r="N3" s="2"/>
      <c r="O3" s="2"/>
    </row>
    <row r="4" spans="1:19" x14ac:dyDescent="0.2">
      <c r="A4" s="2"/>
      <c r="C4" s="6">
        <v>36757</v>
      </c>
      <c r="D4" s="30">
        <v>18000</v>
      </c>
      <c r="E4" s="15">
        <f>+E3+D4</f>
        <v>36000</v>
      </c>
      <c r="F4" s="55">
        <f t="shared" ref="F4:F10" si="0">+E4/1300000</f>
        <v>2.7692307692307693E-2</v>
      </c>
      <c r="G4" s="8">
        <v>1300000</v>
      </c>
      <c r="H4" s="6"/>
      <c r="I4" s="11"/>
      <c r="L4" s="10"/>
      <c r="M4" s="1"/>
      <c r="N4" s="2"/>
      <c r="O4" s="2"/>
    </row>
    <row r="5" spans="1:19" x14ac:dyDescent="0.2">
      <c r="A5" s="2"/>
      <c r="C5" s="6">
        <v>36849</v>
      </c>
      <c r="D5" s="30">
        <v>18000</v>
      </c>
      <c r="E5" s="15">
        <f t="shared" ref="E5:E11" si="1">+E4+D5</f>
        <v>54000</v>
      </c>
      <c r="F5" s="55">
        <f t="shared" si="0"/>
        <v>4.1538461538461538E-2</v>
      </c>
      <c r="G5" s="8">
        <v>1300000</v>
      </c>
      <c r="H5" s="6"/>
      <c r="I5" s="11"/>
      <c r="L5" s="10"/>
      <c r="M5" s="1"/>
      <c r="N5" s="2"/>
      <c r="O5" s="2"/>
    </row>
    <row r="6" spans="1:19" x14ac:dyDescent="0.2">
      <c r="A6" s="2"/>
      <c r="C6" s="6">
        <v>36941</v>
      </c>
      <c r="D6" s="30">
        <v>18000</v>
      </c>
      <c r="E6" s="15">
        <f t="shared" si="1"/>
        <v>72000</v>
      </c>
      <c r="F6" s="55">
        <f t="shared" si="0"/>
        <v>5.5384615384615386E-2</v>
      </c>
      <c r="G6" s="8">
        <v>1300000</v>
      </c>
      <c r="H6" s="6"/>
      <c r="I6" s="11"/>
      <c r="L6" s="10"/>
      <c r="M6" s="1"/>
      <c r="N6" s="2"/>
      <c r="O6" s="2"/>
    </row>
    <row r="7" spans="1:19" x14ac:dyDescent="0.2">
      <c r="A7" s="2"/>
      <c r="C7" s="6">
        <v>37030</v>
      </c>
      <c r="D7" s="30">
        <v>18000</v>
      </c>
      <c r="E7" s="15">
        <f t="shared" si="1"/>
        <v>90000</v>
      </c>
      <c r="F7" s="55">
        <f t="shared" si="0"/>
        <v>6.9230769230769235E-2</v>
      </c>
      <c r="G7" s="8">
        <v>1300000</v>
      </c>
      <c r="H7" s="6"/>
      <c r="I7" s="11"/>
      <c r="L7" s="10"/>
      <c r="M7" s="1"/>
      <c r="N7" s="2"/>
      <c r="O7" s="2"/>
    </row>
    <row r="8" spans="1:19" x14ac:dyDescent="0.2">
      <c r="A8" s="2"/>
      <c r="C8" s="6">
        <v>37122</v>
      </c>
      <c r="D8" s="30">
        <v>18000</v>
      </c>
      <c r="E8" s="15">
        <f t="shared" si="1"/>
        <v>108000</v>
      </c>
      <c r="F8" s="55">
        <f t="shared" si="0"/>
        <v>8.3076923076923076E-2</v>
      </c>
      <c r="G8" s="8">
        <v>1300000</v>
      </c>
      <c r="H8" s="6"/>
      <c r="I8" s="11"/>
      <c r="L8" s="10"/>
      <c r="M8" s="1"/>
      <c r="N8" s="2"/>
      <c r="O8" s="2"/>
    </row>
    <row r="9" spans="1:19" x14ac:dyDescent="0.2">
      <c r="A9" s="2"/>
      <c r="C9" s="6">
        <v>37214</v>
      </c>
      <c r="D9" s="30">
        <v>18000</v>
      </c>
      <c r="E9" s="15">
        <f t="shared" si="1"/>
        <v>126000</v>
      </c>
      <c r="F9" s="55">
        <f t="shared" si="0"/>
        <v>9.6923076923076917E-2</v>
      </c>
      <c r="G9" s="8">
        <v>1300000</v>
      </c>
      <c r="H9" s="6"/>
      <c r="I9" s="11"/>
      <c r="L9" s="10"/>
      <c r="M9" s="1"/>
      <c r="N9" s="2"/>
      <c r="O9" s="2"/>
    </row>
    <row r="10" spans="1:19" x14ac:dyDescent="0.2">
      <c r="A10" s="2"/>
      <c r="C10" s="6">
        <v>37306</v>
      </c>
      <c r="D10" s="30">
        <v>18000</v>
      </c>
      <c r="E10" s="15">
        <f t="shared" si="1"/>
        <v>144000</v>
      </c>
      <c r="F10" s="55">
        <f t="shared" si="0"/>
        <v>0.11076923076923077</v>
      </c>
      <c r="G10" s="8">
        <v>1300000</v>
      </c>
      <c r="H10" s="6"/>
      <c r="I10" s="11"/>
      <c r="L10" s="10"/>
      <c r="M10" s="1"/>
      <c r="N10" s="2"/>
      <c r="O10" s="2"/>
    </row>
    <row r="11" spans="1:19" x14ac:dyDescent="0.2">
      <c r="A11" s="2"/>
      <c r="C11" s="6">
        <v>37395</v>
      </c>
      <c r="D11" s="30">
        <v>1300000</v>
      </c>
      <c r="E11" s="15">
        <f t="shared" si="1"/>
        <v>1444000</v>
      </c>
      <c r="F11" s="15"/>
      <c r="G11" s="8">
        <v>1300000</v>
      </c>
      <c r="H11" s="6"/>
      <c r="I11" s="11"/>
      <c r="L11" s="10"/>
      <c r="M11" s="1"/>
      <c r="N11" s="2"/>
      <c r="O11" s="2"/>
    </row>
    <row r="12" spans="1:19" x14ac:dyDescent="0.2">
      <c r="A12" s="2"/>
      <c r="C12" s="6"/>
      <c r="D12" s="30"/>
      <c r="E12" s="15"/>
      <c r="F12" s="15"/>
      <c r="G12" s="8"/>
      <c r="H12" s="6"/>
      <c r="I12" s="11"/>
      <c r="L12" s="10"/>
      <c r="M12" s="1"/>
      <c r="N12" s="2"/>
      <c r="O12" s="2"/>
    </row>
    <row r="13" spans="1:19" ht="38.25" x14ac:dyDescent="0.2">
      <c r="A13" s="2" t="s">
        <v>36</v>
      </c>
      <c r="B13" s="5" t="s">
        <v>18</v>
      </c>
      <c r="C13" s="6">
        <v>36976</v>
      </c>
      <c r="D13" s="30">
        <v>5000</v>
      </c>
      <c r="E13" s="30">
        <v>5000</v>
      </c>
      <c r="F13" s="55">
        <f>+E13/225000</f>
        <v>2.2222222222222223E-2</v>
      </c>
      <c r="G13" s="8">
        <v>225000</v>
      </c>
      <c r="H13" s="6"/>
      <c r="I13" s="11"/>
      <c r="L13" s="10"/>
      <c r="M13" s="1"/>
      <c r="N13" s="2"/>
      <c r="O13" s="2"/>
      <c r="P13" s="17"/>
    </row>
    <row r="14" spans="1:19" x14ac:dyDescent="0.2">
      <c r="A14" s="2"/>
      <c r="C14" s="6">
        <v>38072</v>
      </c>
      <c r="D14" s="8">
        <v>225000</v>
      </c>
      <c r="E14" s="15">
        <f>+E13+D14</f>
        <v>230000</v>
      </c>
      <c r="F14" s="15"/>
      <c r="G14" s="8">
        <v>225000</v>
      </c>
      <c r="H14" s="6"/>
      <c r="I14" s="11"/>
      <c r="L14" s="10"/>
      <c r="M14" s="1"/>
      <c r="N14" s="2"/>
      <c r="O14" s="2"/>
      <c r="P14" s="17"/>
    </row>
    <row r="15" spans="1:19" x14ac:dyDescent="0.2">
      <c r="A15" s="2"/>
      <c r="C15" s="6"/>
      <c r="D15" s="8"/>
      <c r="E15" s="15"/>
      <c r="F15" s="15"/>
      <c r="G15" s="8"/>
      <c r="H15" s="6"/>
      <c r="I15" s="11"/>
      <c r="L15" s="10"/>
      <c r="M15" s="1"/>
      <c r="N15" s="2"/>
      <c r="O15" s="2"/>
      <c r="P15" s="17"/>
    </row>
    <row r="16" spans="1:19" ht="38.25" x14ac:dyDescent="0.2">
      <c r="A16" s="2" t="s">
        <v>37</v>
      </c>
      <c r="B16" s="5" t="s">
        <v>18</v>
      </c>
      <c r="C16" s="6">
        <v>36979</v>
      </c>
      <c r="D16" s="30">
        <v>2500</v>
      </c>
      <c r="E16" s="30">
        <v>2500</v>
      </c>
      <c r="F16" s="55">
        <f>+E16/348000</f>
        <v>7.1839080459770114E-3</v>
      </c>
      <c r="G16" s="8">
        <v>348000</v>
      </c>
      <c r="H16" s="6"/>
      <c r="I16" s="11"/>
      <c r="L16" s="10"/>
      <c r="M16" s="1"/>
      <c r="N16" s="2"/>
      <c r="O16" s="2"/>
    </row>
    <row r="17" spans="1:15" x14ac:dyDescent="0.2">
      <c r="A17" s="2"/>
      <c r="C17" s="6">
        <v>37257</v>
      </c>
      <c r="D17" s="30">
        <v>5000</v>
      </c>
      <c r="E17" s="15">
        <f>+E16+D17</f>
        <v>7500</v>
      </c>
      <c r="F17" s="55">
        <f>+E17/348000</f>
        <v>2.1551724137931036E-2</v>
      </c>
      <c r="G17" s="8">
        <v>348000</v>
      </c>
      <c r="H17" s="6"/>
      <c r="I17" s="11"/>
      <c r="L17" s="10"/>
      <c r="M17" s="1"/>
      <c r="N17" s="2"/>
      <c r="O17" s="2"/>
    </row>
    <row r="18" spans="1:15" x14ac:dyDescent="0.2">
      <c r="A18" s="2"/>
      <c r="C18" s="6">
        <v>37621</v>
      </c>
      <c r="D18" s="8">
        <v>348000</v>
      </c>
      <c r="E18" s="15">
        <f>+E17+D18</f>
        <v>355500</v>
      </c>
      <c r="F18" s="15"/>
      <c r="G18" s="8">
        <v>348000</v>
      </c>
      <c r="H18" s="6"/>
      <c r="I18" s="11"/>
      <c r="L18" s="10"/>
      <c r="M18" s="1"/>
      <c r="N18" s="2"/>
      <c r="O18" s="2"/>
    </row>
    <row r="19" spans="1:15" x14ac:dyDescent="0.2">
      <c r="A19" s="2"/>
      <c r="C19" s="6"/>
      <c r="D19" s="8"/>
      <c r="E19" s="15"/>
      <c r="F19" s="15"/>
      <c r="G19" s="8"/>
      <c r="H19" s="6"/>
      <c r="I19" s="11"/>
      <c r="L19" s="10"/>
      <c r="M19" s="1"/>
      <c r="N19" s="2"/>
      <c r="O19" s="2"/>
    </row>
    <row r="20" spans="1:15" ht="38.25" x14ac:dyDescent="0.2">
      <c r="A20" s="2" t="s">
        <v>38</v>
      </c>
      <c r="B20" s="5" t="s">
        <v>47</v>
      </c>
      <c r="C20" s="6">
        <v>36686</v>
      </c>
      <c r="D20" s="30">
        <v>56250</v>
      </c>
      <c r="E20" s="30">
        <v>56250</v>
      </c>
      <c r="F20" s="15"/>
      <c r="G20" s="11">
        <v>5000000</v>
      </c>
      <c r="H20" s="58"/>
      <c r="L20" s="10"/>
      <c r="M20" s="1"/>
      <c r="N20" s="2"/>
      <c r="O20" s="2"/>
    </row>
    <row r="21" spans="1:15" x14ac:dyDescent="0.2">
      <c r="A21" s="2"/>
      <c r="C21" s="6">
        <v>36778</v>
      </c>
      <c r="D21" s="30">
        <v>56250</v>
      </c>
      <c r="E21" s="15">
        <f>+E20+D21</f>
        <v>112500</v>
      </c>
      <c r="F21" s="15"/>
      <c r="G21" s="11">
        <v>5000000</v>
      </c>
      <c r="H21" s="6"/>
      <c r="L21" s="10"/>
      <c r="M21" s="1"/>
      <c r="N21" s="2"/>
      <c r="O21" s="2"/>
    </row>
    <row r="22" spans="1:15" x14ac:dyDescent="0.2">
      <c r="A22" s="2"/>
      <c r="C22" s="6">
        <v>36869</v>
      </c>
      <c r="D22" s="30">
        <v>56250</v>
      </c>
      <c r="E22" s="15">
        <f t="shared" ref="E22:E28" si="2">+E21+D22</f>
        <v>168750</v>
      </c>
      <c r="F22" s="15"/>
      <c r="G22" s="11">
        <v>5000000</v>
      </c>
      <c r="H22" s="6"/>
      <c r="L22" s="10"/>
      <c r="M22" s="1"/>
      <c r="N22" s="2"/>
      <c r="O22" s="2"/>
    </row>
    <row r="23" spans="1:15" x14ac:dyDescent="0.2">
      <c r="A23" s="2"/>
      <c r="C23" s="6">
        <v>36959</v>
      </c>
      <c r="D23" s="30">
        <v>56250</v>
      </c>
      <c r="E23" s="15">
        <f t="shared" si="2"/>
        <v>225000</v>
      </c>
      <c r="F23" s="15"/>
      <c r="G23" s="11">
        <v>5000000</v>
      </c>
      <c r="H23" s="6"/>
      <c r="L23" s="10"/>
      <c r="M23" s="1"/>
      <c r="N23" s="2"/>
      <c r="O23" s="2"/>
    </row>
    <row r="24" spans="1:15" x14ac:dyDescent="0.2">
      <c r="A24" s="2"/>
      <c r="C24" s="6">
        <v>37051</v>
      </c>
      <c r="D24" s="30">
        <v>56250</v>
      </c>
      <c r="E24" s="15">
        <f t="shared" si="2"/>
        <v>281250</v>
      </c>
      <c r="F24" s="15"/>
      <c r="G24" s="15">
        <f>40*150000</f>
        <v>6000000</v>
      </c>
      <c r="H24" s="6"/>
      <c r="L24" s="10"/>
      <c r="M24" s="1"/>
      <c r="N24" s="2"/>
      <c r="O24" s="2"/>
    </row>
    <row r="25" spans="1:15" x14ac:dyDescent="0.2">
      <c r="A25" s="2"/>
      <c r="C25" s="6">
        <v>37143</v>
      </c>
      <c r="D25" s="30">
        <v>56250</v>
      </c>
      <c r="E25" s="15">
        <f t="shared" si="2"/>
        <v>337500</v>
      </c>
      <c r="F25" s="15"/>
      <c r="G25" s="15">
        <f>40*150000</f>
        <v>6000000</v>
      </c>
      <c r="H25" s="6"/>
      <c r="L25" s="10"/>
      <c r="M25" s="1"/>
      <c r="N25" s="2"/>
      <c r="O25" s="2"/>
    </row>
    <row r="26" spans="1:15" x14ac:dyDescent="0.2">
      <c r="A26" s="2"/>
      <c r="C26" s="6">
        <v>37234</v>
      </c>
      <c r="D26" s="30">
        <v>135000</v>
      </c>
      <c r="E26" s="15">
        <f t="shared" si="2"/>
        <v>472500</v>
      </c>
      <c r="F26" s="15"/>
      <c r="G26" s="15">
        <f>40*150000</f>
        <v>6000000</v>
      </c>
      <c r="H26" s="6"/>
      <c r="L26" s="10"/>
      <c r="M26" s="1"/>
      <c r="N26" s="2"/>
      <c r="O26" s="2"/>
    </row>
    <row r="27" spans="1:15" x14ac:dyDescent="0.2">
      <c r="A27" s="2"/>
      <c r="C27" s="6">
        <v>37324</v>
      </c>
      <c r="D27" s="30">
        <v>135000</v>
      </c>
      <c r="E27" s="15">
        <f t="shared" si="2"/>
        <v>607500</v>
      </c>
      <c r="F27" s="15"/>
      <c r="G27" s="15">
        <f>40*150000</f>
        <v>6000000</v>
      </c>
      <c r="H27" s="6"/>
      <c r="L27" s="10"/>
      <c r="M27" s="1"/>
      <c r="N27" s="2"/>
      <c r="O27" s="2"/>
    </row>
    <row r="28" spans="1:15" x14ac:dyDescent="0.2">
      <c r="A28" s="2"/>
      <c r="C28" s="6">
        <v>37416</v>
      </c>
      <c r="D28" s="30">
        <v>6000000</v>
      </c>
      <c r="E28" s="15">
        <f t="shared" si="2"/>
        <v>6607500</v>
      </c>
      <c r="F28" s="15"/>
      <c r="G28" s="11"/>
      <c r="H28" s="6"/>
      <c r="L28" s="10"/>
      <c r="M28" s="1"/>
      <c r="N28" s="2"/>
      <c r="O28" s="2"/>
    </row>
    <row r="29" spans="1:15" x14ac:dyDescent="0.2">
      <c r="A29" s="2"/>
      <c r="C29" s="6"/>
      <c r="D29" s="30"/>
      <c r="E29" s="15"/>
      <c r="F29" s="15"/>
      <c r="G29" s="11"/>
      <c r="H29" s="6"/>
      <c r="L29" s="10"/>
      <c r="M29" s="1"/>
      <c r="N29" s="2"/>
      <c r="O29" s="2"/>
    </row>
    <row r="30" spans="1:15" ht="38.25" x14ac:dyDescent="0.2">
      <c r="A30" s="2" t="s">
        <v>68</v>
      </c>
      <c r="B30" s="5" t="s">
        <v>49</v>
      </c>
      <c r="C30" s="6">
        <v>36685</v>
      </c>
      <c r="D30" s="30">
        <v>30000</v>
      </c>
      <c r="E30" s="30">
        <v>30000</v>
      </c>
      <c r="F30" s="15"/>
      <c r="G30" s="11" t="s">
        <v>45</v>
      </c>
      <c r="H30" s="6"/>
      <c r="L30" s="10"/>
      <c r="M30" s="1"/>
      <c r="N30" s="2"/>
      <c r="O30" s="2"/>
    </row>
    <row r="31" spans="1:15" ht="38.25" x14ac:dyDescent="0.2">
      <c r="A31" s="2" t="s">
        <v>69</v>
      </c>
      <c r="C31" s="6">
        <v>36868</v>
      </c>
      <c r="D31" s="30">
        <v>75000</v>
      </c>
      <c r="E31" s="15">
        <f>+E30+D31</f>
        <v>105000</v>
      </c>
      <c r="F31" s="15"/>
      <c r="G31" s="11" t="s">
        <v>45</v>
      </c>
      <c r="H31" s="62">
        <f>28.0435*43560</f>
        <v>1221574.8600000001</v>
      </c>
      <c r="L31" s="10"/>
      <c r="M31" s="1"/>
      <c r="N31" s="2"/>
      <c r="O31" s="2"/>
    </row>
    <row r="32" spans="1:15" ht="63.75" x14ac:dyDescent="0.2">
      <c r="A32" s="2" t="s">
        <v>72</v>
      </c>
      <c r="C32" s="6">
        <v>37050</v>
      </c>
      <c r="D32" s="30">
        <v>150000</v>
      </c>
      <c r="E32" s="15">
        <f>+E31+D32</f>
        <v>255000</v>
      </c>
      <c r="F32" s="15"/>
      <c r="G32" s="11" t="s">
        <v>45</v>
      </c>
      <c r="H32" s="6"/>
      <c r="L32" s="10"/>
      <c r="M32" s="1"/>
      <c r="N32" s="2"/>
      <c r="O32" s="2"/>
    </row>
    <row r="33" spans="1:15" ht="25.5" x14ac:dyDescent="0.2">
      <c r="A33" s="2"/>
      <c r="C33" s="6">
        <v>37415</v>
      </c>
      <c r="D33" s="30">
        <v>100000</v>
      </c>
      <c r="E33" s="15">
        <f>+E32+D33</f>
        <v>355000</v>
      </c>
      <c r="F33" s="15"/>
      <c r="G33" s="11" t="s">
        <v>45</v>
      </c>
      <c r="H33" s="6"/>
      <c r="I33" s="11"/>
      <c r="L33" s="10"/>
      <c r="M33" s="1"/>
      <c r="N33" s="2"/>
      <c r="O33" s="2"/>
    </row>
    <row r="34" spans="1:15" ht="25.5" x14ac:dyDescent="0.2">
      <c r="A34" s="2"/>
      <c r="B34" s="5" t="s">
        <v>61</v>
      </c>
      <c r="C34" s="6">
        <v>37598</v>
      </c>
      <c r="D34" s="8">
        <v>576298.94999999995</v>
      </c>
      <c r="E34" s="15"/>
      <c r="F34" s="11"/>
      <c r="G34" s="11">
        <v>6413268.75</v>
      </c>
      <c r="H34" s="59">
        <f>1221575*5.25</f>
        <v>6413268.75</v>
      </c>
      <c r="I34" s="11"/>
      <c r="L34" s="10"/>
      <c r="M34" s="1"/>
      <c r="N34" s="2"/>
      <c r="O34" s="2"/>
    </row>
    <row r="35" spans="1:15" x14ac:dyDescent="0.2">
      <c r="A35" s="2"/>
      <c r="B35" s="5" t="s">
        <v>62</v>
      </c>
      <c r="C35" s="6">
        <v>37963</v>
      </c>
      <c r="D35" s="8">
        <v>576298.94999999995</v>
      </c>
      <c r="E35" s="15"/>
      <c r="F35" s="11"/>
      <c r="G35" s="11">
        <f>+H34+H35</f>
        <v>6573600.46875</v>
      </c>
      <c r="H35" s="60">
        <f t="shared" ref="H35:H40" si="3">+G34*2.5%</f>
        <v>160331.71875</v>
      </c>
      <c r="I35" s="11"/>
      <c r="L35" s="10"/>
      <c r="M35" s="1"/>
      <c r="N35" s="2"/>
      <c r="O35" s="2"/>
    </row>
    <row r="36" spans="1:15" x14ac:dyDescent="0.2">
      <c r="A36" s="2"/>
      <c r="B36" s="5" t="s">
        <v>63</v>
      </c>
      <c r="C36" s="6">
        <v>38329</v>
      </c>
      <c r="D36" s="8">
        <v>576298.94999999995</v>
      </c>
      <c r="E36" s="15"/>
      <c r="F36" s="11"/>
      <c r="G36" s="11">
        <f>+G35+H35</f>
        <v>6733932.1875</v>
      </c>
      <c r="H36" s="60">
        <f t="shared" si="3"/>
        <v>164340.01171875</v>
      </c>
      <c r="I36" s="11"/>
      <c r="L36" s="10"/>
      <c r="M36" s="1"/>
      <c r="N36" s="2"/>
      <c r="O36" s="2"/>
    </row>
    <row r="37" spans="1:15" x14ac:dyDescent="0.2">
      <c r="A37" s="2"/>
      <c r="B37" s="5" t="s">
        <v>64</v>
      </c>
      <c r="C37" s="6">
        <v>38694</v>
      </c>
      <c r="D37" s="8">
        <v>576298.94999999995</v>
      </c>
      <c r="E37" s="15"/>
      <c r="F37" s="11"/>
      <c r="G37" s="11">
        <f>+G36+H37</f>
        <v>6902280.4921875</v>
      </c>
      <c r="H37" s="60">
        <f t="shared" si="3"/>
        <v>168348.3046875</v>
      </c>
      <c r="I37" s="11"/>
      <c r="L37" s="10"/>
      <c r="M37" s="1"/>
      <c r="N37" s="2"/>
      <c r="O37" s="2"/>
    </row>
    <row r="38" spans="1:15" x14ac:dyDescent="0.2">
      <c r="A38" s="2"/>
      <c r="B38" s="5" t="s">
        <v>65</v>
      </c>
      <c r="C38" s="6">
        <v>39059</v>
      </c>
      <c r="D38" s="8">
        <v>576298.94999999995</v>
      </c>
      <c r="E38" s="15"/>
      <c r="F38" s="11"/>
      <c r="G38" s="11">
        <f>+G37+H38</f>
        <v>7074837.5044921879</v>
      </c>
      <c r="H38" s="60">
        <f t="shared" si="3"/>
        <v>172557.01230468752</v>
      </c>
      <c r="I38" s="11"/>
      <c r="L38" s="10"/>
      <c r="M38" s="1"/>
      <c r="N38" s="2"/>
      <c r="O38" s="2"/>
    </row>
    <row r="39" spans="1:15" x14ac:dyDescent="0.2">
      <c r="A39" s="2"/>
      <c r="B39" s="5" t="s">
        <v>66</v>
      </c>
      <c r="C39" s="6">
        <v>39424</v>
      </c>
      <c r="D39" s="8">
        <v>576298.94999999995</v>
      </c>
      <c r="E39" s="15"/>
      <c r="F39" s="11"/>
      <c r="G39" s="11">
        <f>+G38+H39</f>
        <v>7251708.4421044923</v>
      </c>
      <c r="H39" s="60">
        <f t="shared" si="3"/>
        <v>176870.9376123047</v>
      </c>
      <c r="I39" s="11"/>
      <c r="L39" s="10"/>
      <c r="M39" s="1"/>
      <c r="N39" s="2"/>
      <c r="O39" s="2"/>
    </row>
    <row r="40" spans="1:15" x14ac:dyDescent="0.2">
      <c r="A40" s="2"/>
      <c r="B40" s="5" t="s">
        <v>67</v>
      </c>
      <c r="C40" s="6">
        <v>39790</v>
      </c>
      <c r="D40" s="8">
        <v>758294.53</v>
      </c>
      <c r="E40" s="15"/>
      <c r="F40" s="11"/>
      <c r="G40" s="11">
        <f>+G39+H40</f>
        <v>7433001.1531571047</v>
      </c>
      <c r="H40" s="60">
        <f t="shared" si="3"/>
        <v>181292.71105261231</v>
      </c>
      <c r="I40" s="11"/>
      <c r="L40" s="10"/>
      <c r="M40" s="1"/>
      <c r="N40" s="2"/>
      <c r="O40" s="2"/>
    </row>
    <row r="41" spans="1:15" x14ac:dyDescent="0.2">
      <c r="A41" s="2"/>
      <c r="C41" s="6"/>
      <c r="D41" s="8"/>
      <c r="E41" s="15"/>
      <c r="F41" s="11"/>
      <c r="G41" s="11"/>
      <c r="H41" s="18"/>
      <c r="I41" s="11"/>
      <c r="L41" s="10"/>
      <c r="M41" s="1"/>
      <c r="N41" s="2"/>
      <c r="O41" s="2"/>
    </row>
    <row r="42" spans="1:15" x14ac:dyDescent="0.2">
      <c r="A42" s="2"/>
      <c r="C42" s="6"/>
      <c r="D42" s="8"/>
      <c r="E42" s="15"/>
      <c r="F42" s="11"/>
      <c r="G42" s="11"/>
      <c r="H42" s="18"/>
      <c r="I42" s="11"/>
      <c r="L42" s="10"/>
      <c r="M42" s="1"/>
      <c r="N42" s="2"/>
      <c r="O42" s="2"/>
    </row>
    <row r="43" spans="1:15" x14ac:dyDescent="0.2">
      <c r="A43" s="2"/>
      <c r="C43" s="6"/>
      <c r="D43" s="8"/>
      <c r="E43" s="15"/>
      <c r="F43" s="11"/>
      <c r="G43" s="11"/>
      <c r="H43" s="18"/>
      <c r="I43" s="11"/>
      <c r="L43" s="10"/>
      <c r="M43" s="1"/>
      <c r="N43" s="2"/>
      <c r="O43" s="2"/>
    </row>
    <row r="44" spans="1:15" x14ac:dyDescent="0.2">
      <c r="A44" s="2"/>
      <c r="C44" s="6"/>
      <c r="D44" s="8"/>
      <c r="E44" s="15"/>
      <c r="F44" s="11"/>
      <c r="G44" s="11"/>
      <c r="H44" s="18"/>
      <c r="I44" s="11"/>
      <c r="L44" s="10"/>
      <c r="M44" s="1"/>
      <c r="N44" s="2"/>
      <c r="O44" s="2"/>
    </row>
    <row r="45" spans="1:15" x14ac:dyDescent="0.2">
      <c r="A45" s="2"/>
      <c r="C45" s="6"/>
      <c r="D45" s="8"/>
      <c r="E45" s="15"/>
      <c r="F45" s="11"/>
      <c r="G45" s="11"/>
      <c r="H45" s="18"/>
      <c r="I45" s="11"/>
      <c r="L45" s="10"/>
      <c r="M45" s="1"/>
      <c r="N45" s="2"/>
      <c r="O45" s="2"/>
    </row>
    <row r="46" spans="1:15" x14ac:dyDescent="0.2">
      <c r="A46" s="2"/>
      <c r="C46" s="6"/>
      <c r="D46" s="8"/>
      <c r="E46" s="15"/>
      <c r="F46" s="11"/>
      <c r="G46" s="11"/>
      <c r="H46" s="18"/>
      <c r="I46" s="11"/>
      <c r="L46" s="10"/>
      <c r="M46" s="1"/>
      <c r="N46" s="2"/>
      <c r="O46" s="2"/>
    </row>
    <row r="47" spans="1:15" x14ac:dyDescent="0.2">
      <c r="A47" s="2"/>
      <c r="C47" s="6"/>
      <c r="D47" s="8"/>
      <c r="E47" s="15"/>
      <c r="F47" s="11"/>
      <c r="G47" s="11"/>
      <c r="H47" s="18"/>
      <c r="I47" s="11"/>
      <c r="L47" s="10"/>
      <c r="M47" s="1"/>
      <c r="N47" s="2"/>
      <c r="O47" s="2"/>
    </row>
    <row r="48" spans="1:15" x14ac:dyDescent="0.2">
      <c r="A48" s="2"/>
      <c r="C48" s="6"/>
      <c r="D48" s="8"/>
      <c r="E48" s="15"/>
      <c r="F48" s="11"/>
      <c r="G48" s="11"/>
      <c r="H48" s="18"/>
      <c r="I48" s="11"/>
      <c r="L48" s="10"/>
      <c r="M48" s="1"/>
      <c r="N48" s="2"/>
      <c r="O48" s="2"/>
    </row>
    <row r="49" spans="1:15" x14ac:dyDescent="0.2">
      <c r="A49" s="2"/>
      <c r="C49" s="6"/>
      <c r="D49" s="8"/>
      <c r="E49" s="15"/>
      <c r="F49" s="11"/>
      <c r="G49" s="11"/>
      <c r="H49" s="18"/>
      <c r="I49" s="11"/>
      <c r="L49" s="10"/>
      <c r="M49" s="1"/>
      <c r="N49" s="2"/>
      <c r="O49" s="2"/>
    </row>
    <row r="50" spans="1:15" x14ac:dyDescent="0.2">
      <c r="A50" s="2"/>
      <c r="C50" s="6"/>
      <c r="D50" s="8"/>
      <c r="E50" s="15"/>
      <c r="F50" s="11"/>
      <c r="G50" s="11"/>
      <c r="H50" s="18"/>
      <c r="I50" s="11"/>
      <c r="L50" s="10"/>
      <c r="M50" s="1"/>
      <c r="N50" s="2"/>
      <c r="O50" s="2"/>
    </row>
    <row r="51" spans="1:15" x14ac:dyDescent="0.2">
      <c r="A51" s="2"/>
      <c r="C51" s="6"/>
      <c r="D51" s="8"/>
      <c r="E51" s="15"/>
      <c r="F51" s="11"/>
      <c r="G51" s="11"/>
      <c r="H51" s="18"/>
      <c r="I51" s="11"/>
      <c r="L51" s="10"/>
      <c r="M51" s="1"/>
      <c r="N51" s="2"/>
      <c r="O51" s="2"/>
    </row>
    <row r="52" spans="1:15" x14ac:dyDescent="0.2">
      <c r="A52" s="2"/>
      <c r="C52" s="6"/>
      <c r="D52" s="8"/>
      <c r="E52" s="15"/>
      <c r="F52" s="11"/>
      <c r="G52" s="11"/>
      <c r="H52" s="18"/>
      <c r="I52" s="11"/>
      <c r="L52" s="10"/>
      <c r="M52" s="1"/>
      <c r="N52" s="2"/>
      <c r="O52" s="2"/>
    </row>
    <row r="53" spans="1:15" x14ac:dyDescent="0.2">
      <c r="A53" s="2"/>
      <c r="C53" s="6"/>
      <c r="D53" s="8"/>
      <c r="E53" s="15"/>
      <c r="F53" s="11"/>
      <c r="G53" s="11"/>
      <c r="H53" s="18"/>
      <c r="I53" s="11"/>
      <c r="L53" s="10"/>
      <c r="M53" s="1"/>
      <c r="N53" s="2"/>
      <c r="O53" s="2"/>
    </row>
    <row r="54" spans="1:15" x14ac:dyDescent="0.2">
      <c r="A54" s="2"/>
      <c r="C54" s="6"/>
      <c r="D54" s="8"/>
      <c r="E54" s="11"/>
      <c r="F54" s="11"/>
      <c r="G54" s="11"/>
      <c r="H54" s="18"/>
      <c r="I54" s="11"/>
      <c r="L54" s="10"/>
      <c r="M54" s="1"/>
      <c r="N54" s="2"/>
      <c r="O54" s="2"/>
    </row>
    <row r="55" spans="1:15" ht="38.25" x14ac:dyDescent="0.2">
      <c r="A55" s="2" t="s">
        <v>40</v>
      </c>
      <c r="B55" s="5" t="s">
        <v>18</v>
      </c>
      <c r="C55" s="6">
        <v>36759</v>
      </c>
      <c r="D55" s="30">
        <v>5000</v>
      </c>
      <c r="E55" s="30">
        <v>5000</v>
      </c>
      <c r="F55" s="55">
        <f t="shared" ref="F55:F60" si="4">+E55/7037400</f>
        <v>7.1048966948020578E-4</v>
      </c>
      <c r="G55" s="11">
        <v>7037400</v>
      </c>
      <c r="H55" s="6"/>
      <c r="L55" s="10"/>
      <c r="M55" s="2"/>
      <c r="N55" s="2"/>
      <c r="O55" s="2"/>
    </row>
    <row r="56" spans="1:15" x14ac:dyDescent="0.2">
      <c r="A56" s="2"/>
      <c r="C56" s="6">
        <v>36851</v>
      </c>
      <c r="D56" s="30">
        <v>50000</v>
      </c>
      <c r="E56" s="15">
        <f t="shared" ref="E56:E61" si="5">+E55+D56</f>
        <v>55000</v>
      </c>
      <c r="F56" s="55">
        <f t="shared" si="4"/>
        <v>7.8153863642822629E-3</v>
      </c>
      <c r="G56" s="11">
        <v>7037400</v>
      </c>
      <c r="H56" s="6"/>
      <c r="L56" s="10"/>
      <c r="M56" s="2"/>
      <c r="N56" s="2"/>
      <c r="O56" s="2"/>
    </row>
    <row r="57" spans="1:15" x14ac:dyDescent="0.2">
      <c r="A57" s="2"/>
      <c r="C57" s="6">
        <v>36943</v>
      </c>
      <c r="D57" s="30">
        <v>200000</v>
      </c>
      <c r="E57" s="15">
        <f t="shared" si="5"/>
        <v>255000</v>
      </c>
      <c r="F57" s="55">
        <f t="shared" si="4"/>
        <v>3.6234973143490494E-2</v>
      </c>
      <c r="G57" s="11">
        <v>7037400</v>
      </c>
      <c r="H57" s="6"/>
      <c r="L57" s="10"/>
      <c r="M57" s="2"/>
      <c r="N57" s="2"/>
      <c r="O57" s="2"/>
    </row>
    <row r="58" spans="1:15" x14ac:dyDescent="0.2">
      <c r="A58" s="2"/>
      <c r="C58" s="6">
        <v>37124</v>
      </c>
      <c r="D58" s="30">
        <v>100000</v>
      </c>
      <c r="E58" s="15">
        <f t="shared" si="5"/>
        <v>355000</v>
      </c>
      <c r="F58" s="55">
        <f t="shared" si="4"/>
        <v>5.0444766533094612E-2</v>
      </c>
      <c r="G58" s="11">
        <v>7037400</v>
      </c>
      <c r="H58" s="6"/>
      <c r="L58" s="10"/>
      <c r="M58" s="2"/>
      <c r="N58" s="2"/>
      <c r="O58" s="2"/>
    </row>
    <row r="59" spans="1:15" x14ac:dyDescent="0.2">
      <c r="A59" s="2"/>
      <c r="C59" s="6">
        <v>37216</v>
      </c>
      <c r="D59" s="30">
        <v>100000</v>
      </c>
      <c r="E59" s="15">
        <f t="shared" si="5"/>
        <v>455000</v>
      </c>
      <c r="F59" s="55">
        <f t="shared" si="4"/>
        <v>6.4654559922698723E-2</v>
      </c>
      <c r="G59" s="11">
        <v>7037400</v>
      </c>
      <c r="H59" s="6"/>
      <c r="L59" s="10"/>
      <c r="M59" s="2"/>
      <c r="N59" s="2"/>
      <c r="O59" s="2"/>
    </row>
    <row r="60" spans="1:15" x14ac:dyDescent="0.2">
      <c r="A60" s="2"/>
      <c r="C60" s="6">
        <v>37308</v>
      </c>
      <c r="D60" s="30">
        <v>150000</v>
      </c>
      <c r="E60" s="15">
        <f t="shared" si="5"/>
        <v>605000</v>
      </c>
      <c r="F60" s="55">
        <f t="shared" si="4"/>
        <v>8.5969250007104897E-2</v>
      </c>
      <c r="G60" s="11">
        <v>7037400</v>
      </c>
      <c r="H60" s="6"/>
      <c r="L60" s="10"/>
      <c r="M60" s="2"/>
      <c r="N60" s="2"/>
      <c r="O60" s="2"/>
    </row>
    <row r="61" spans="1:15" x14ac:dyDescent="0.2">
      <c r="A61" s="2"/>
      <c r="C61" s="6">
        <v>37397</v>
      </c>
      <c r="D61" s="8">
        <v>7037400</v>
      </c>
      <c r="E61" s="15">
        <f t="shared" si="5"/>
        <v>7642400</v>
      </c>
      <c r="F61" s="10"/>
      <c r="G61" s="11">
        <v>7037400</v>
      </c>
      <c r="H61" s="6"/>
      <c r="L61" s="10"/>
      <c r="M61" s="2"/>
      <c r="N61" s="2"/>
      <c r="O61" s="2"/>
    </row>
    <row r="62" spans="1:15" x14ac:dyDescent="0.2">
      <c r="A62" s="2"/>
      <c r="C62" s="6"/>
      <c r="D62" s="8"/>
      <c r="E62" s="10"/>
      <c r="F62" s="10"/>
      <c r="G62" s="10"/>
      <c r="H62" s="6"/>
      <c r="L62" s="10"/>
      <c r="M62" s="2"/>
      <c r="N62" s="2"/>
      <c r="O62" s="2"/>
    </row>
    <row r="63" spans="1:15" ht="25.5" x14ac:dyDescent="0.2">
      <c r="A63" s="2" t="s">
        <v>41</v>
      </c>
      <c r="B63" s="5" t="s">
        <v>18</v>
      </c>
      <c r="C63" s="6">
        <v>36923</v>
      </c>
      <c r="D63" s="8">
        <v>25000</v>
      </c>
      <c r="E63" s="8">
        <v>25000</v>
      </c>
      <c r="F63" s="56">
        <f>+E63/125000</f>
        <v>0.2</v>
      </c>
      <c r="G63" s="11">
        <v>125000</v>
      </c>
      <c r="H63" s="18"/>
      <c r="I63" s="11"/>
      <c r="L63" s="10"/>
      <c r="M63" s="1"/>
      <c r="N63" s="2"/>
      <c r="O63" s="2"/>
    </row>
    <row r="64" spans="1:15" x14ac:dyDescent="0.2">
      <c r="A64" s="2"/>
      <c r="C64" s="6">
        <v>37287</v>
      </c>
      <c r="D64" s="8">
        <v>15000</v>
      </c>
      <c r="E64" s="11">
        <f>+E63+D64</f>
        <v>40000</v>
      </c>
      <c r="F64" s="56">
        <f>+E64/140000</f>
        <v>0.2857142857142857</v>
      </c>
      <c r="G64" s="11">
        <v>140000</v>
      </c>
      <c r="H64" s="18"/>
      <c r="I64" s="11"/>
      <c r="L64" s="10"/>
      <c r="M64" s="1"/>
      <c r="N64" s="2"/>
      <c r="O64" s="2"/>
    </row>
    <row r="65" spans="1:15" x14ac:dyDescent="0.2">
      <c r="A65" s="2"/>
      <c r="C65" s="6">
        <v>37468</v>
      </c>
      <c r="D65" s="8">
        <v>15000</v>
      </c>
      <c r="E65" s="11">
        <f>+E64+D65</f>
        <v>55000</v>
      </c>
      <c r="F65" s="56">
        <f>+E65/140000</f>
        <v>0.39285714285714285</v>
      </c>
      <c r="G65" s="11">
        <v>140000</v>
      </c>
      <c r="H65" s="18"/>
      <c r="I65" s="11"/>
      <c r="L65" s="10"/>
      <c r="M65" s="1"/>
      <c r="N65" s="2"/>
      <c r="O65" s="2"/>
    </row>
    <row r="66" spans="1:15" x14ac:dyDescent="0.2">
      <c r="A66" s="2"/>
      <c r="C66" s="6">
        <v>37652</v>
      </c>
      <c r="D66" s="8">
        <v>150000</v>
      </c>
      <c r="E66" s="11">
        <f>+E65+D66</f>
        <v>205000</v>
      </c>
      <c r="F66" s="11"/>
      <c r="G66" s="11">
        <v>150000</v>
      </c>
      <c r="H66" s="18"/>
      <c r="I66" s="11"/>
      <c r="L66" s="10"/>
      <c r="M66" s="1"/>
      <c r="N66" s="2"/>
      <c r="O66" s="2"/>
    </row>
    <row r="67" spans="1:15" x14ac:dyDescent="0.2">
      <c r="A67" s="2"/>
      <c r="C67" s="6"/>
      <c r="D67" s="8"/>
      <c r="E67" s="11"/>
      <c r="F67" s="11"/>
      <c r="G67" s="11"/>
      <c r="H67" s="18"/>
      <c r="I67" s="11"/>
      <c r="L67" s="10"/>
      <c r="M67" s="1"/>
      <c r="N67" s="2"/>
      <c r="O67" s="2"/>
    </row>
    <row r="68" spans="1:15" ht="25.5" x14ac:dyDescent="0.2">
      <c r="A68" s="2" t="s">
        <v>31</v>
      </c>
      <c r="B68" s="5" t="s">
        <v>18</v>
      </c>
      <c r="C68" s="6">
        <v>37169</v>
      </c>
      <c r="D68" s="31">
        <v>11000</v>
      </c>
      <c r="E68" s="31">
        <v>11000</v>
      </c>
      <c r="F68" s="55">
        <f>+E68/1100000</f>
        <v>0.01</v>
      </c>
      <c r="G68" s="22">
        <v>1100000</v>
      </c>
      <c r="H68" s="6"/>
      <c r="M68" s="2"/>
      <c r="N68" s="2"/>
    </row>
    <row r="69" spans="1:15" x14ac:dyDescent="0.2">
      <c r="A69" s="2"/>
      <c r="C69" s="6">
        <v>37261</v>
      </c>
      <c r="D69" s="31">
        <v>11000</v>
      </c>
      <c r="E69" s="54">
        <f>+E68+D69</f>
        <v>22000</v>
      </c>
      <c r="F69" s="55">
        <f t="shared" ref="F69:F87" si="6">+E69/1100000</f>
        <v>0.02</v>
      </c>
      <c r="G69" s="22">
        <v>1100000</v>
      </c>
      <c r="H69" s="6"/>
      <c r="M69" s="2"/>
      <c r="N69" s="2"/>
    </row>
    <row r="70" spans="1:15" x14ac:dyDescent="0.2">
      <c r="A70" s="2"/>
      <c r="C70" s="6">
        <v>37351</v>
      </c>
      <c r="D70" s="31">
        <v>11000</v>
      </c>
      <c r="E70" s="54">
        <f t="shared" ref="E70:E88" si="7">+E69+D70</f>
        <v>33000</v>
      </c>
      <c r="F70" s="55">
        <f t="shared" si="6"/>
        <v>0.03</v>
      </c>
      <c r="G70" s="22">
        <v>1100000</v>
      </c>
      <c r="H70" s="6"/>
      <c r="M70" s="2"/>
      <c r="N70" s="2"/>
    </row>
    <row r="71" spans="1:15" x14ac:dyDescent="0.2">
      <c r="A71" s="2"/>
      <c r="C71" s="6">
        <v>37442</v>
      </c>
      <c r="D71" s="31">
        <v>11000</v>
      </c>
      <c r="E71" s="54">
        <f t="shared" si="7"/>
        <v>44000</v>
      </c>
      <c r="F71" s="55">
        <f t="shared" si="6"/>
        <v>0.04</v>
      </c>
      <c r="G71" s="22">
        <v>1100000</v>
      </c>
      <c r="H71" s="6"/>
      <c r="M71" s="2"/>
      <c r="N71" s="2"/>
    </row>
    <row r="72" spans="1:15" x14ac:dyDescent="0.2">
      <c r="A72" s="2"/>
      <c r="C72" s="6">
        <v>37534</v>
      </c>
      <c r="D72" s="31">
        <v>11000</v>
      </c>
      <c r="E72" s="54">
        <f t="shared" si="7"/>
        <v>55000</v>
      </c>
      <c r="F72" s="55">
        <f t="shared" si="6"/>
        <v>0.05</v>
      </c>
      <c r="G72" s="22">
        <v>1100000</v>
      </c>
      <c r="H72" s="6"/>
      <c r="M72" s="2"/>
      <c r="N72" s="2"/>
    </row>
    <row r="73" spans="1:15" x14ac:dyDescent="0.2">
      <c r="A73" s="2"/>
      <c r="C73" s="6">
        <v>37626</v>
      </c>
      <c r="D73" s="31">
        <v>11000</v>
      </c>
      <c r="E73" s="54">
        <f t="shared" si="7"/>
        <v>66000</v>
      </c>
      <c r="F73" s="55">
        <f t="shared" si="6"/>
        <v>0.06</v>
      </c>
      <c r="G73" s="22">
        <v>1100000</v>
      </c>
      <c r="H73" s="6"/>
      <c r="M73" s="2"/>
      <c r="N73" s="2"/>
    </row>
    <row r="74" spans="1:15" x14ac:dyDescent="0.2">
      <c r="A74" s="2"/>
      <c r="C74" s="6">
        <v>37716</v>
      </c>
      <c r="D74" s="31">
        <v>11000</v>
      </c>
      <c r="E74" s="54">
        <f t="shared" si="7"/>
        <v>77000</v>
      </c>
      <c r="F74" s="55">
        <f t="shared" si="6"/>
        <v>7.0000000000000007E-2</v>
      </c>
      <c r="G74" s="22">
        <v>1100000</v>
      </c>
      <c r="H74" s="6"/>
      <c r="M74" s="2"/>
      <c r="N74" s="2"/>
    </row>
    <row r="75" spans="1:15" x14ac:dyDescent="0.2">
      <c r="A75" s="2"/>
      <c r="C75" s="6">
        <v>37807</v>
      </c>
      <c r="D75" s="31">
        <v>11000</v>
      </c>
      <c r="E75" s="54">
        <f t="shared" si="7"/>
        <v>88000</v>
      </c>
      <c r="F75" s="55">
        <f t="shared" si="6"/>
        <v>0.08</v>
      </c>
      <c r="G75" s="22">
        <v>1100000</v>
      </c>
      <c r="H75" s="6"/>
      <c r="M75" s="2"/>
      <c r="N75" s="2"/>
    </row>
    <row r="76" spans="1:15" x14ac:dyDescent="0.2">
      <c r="A76" s="2"/>
      <c r="C76" s="6">
        <v>37899</v>
      </c>
      <c r="D76" s="31">
        <v>16830</v>
      </c>
      <c r="E76" s="54">
        <f t="shared" si="7"/>
        <v>104830</v>
      </c>
      <c r="F76" s="55">
        <f t="shared" si="6"/>
        <v>9.5299999999999996E-2</v>
      </c>
      <c r="G76" s="22">
        <v>1100000</v>
      </c>
      <c r="H76" s="6"/>
      <c r="M76" s="2"/>
      <c r="N76" s="2"/>
    </row>
    <row r="77" spans="1:15" x14ac:dyDescent="0.2">
      <c r="A77" s="2"/>
      <c r="C77" s="6">
        <v>37991</v>
      </c>
      <c r="D77" s="31">
        <v>16830</v>
      </c>
      <c r="E77" s="54">
        <f t="shared" si="7"/>
        <v>121660</v>
      </c>
      <c r="F77" s="55">
        <f t="shared" si="6"/>
        <v>0.1106</v>
      </c>
      <c r="G77" s="22">
        <v>1100000</v>
      </c>
      <c r="H77" s="6"/>
      <c r="M77" s="2"/>
      <c r="N77" s="2"/>
    </row>
    <row r="78" spans="1:15" x14ac:dyDescent="0.2">
      <c r="A78" s="2"/>
      <c r="C78" s="6">
        <v>38082</v>
      </c>
      <c r="D78" s="31">
        <v>16830</v>
      </c>
      <c r="E78" s="54">
        <f t="shared" si="7"/>
        <v>138490</v>
      </c>
      <c r="F78" s="55">
        <f t="shared" si="6"/>
        <v>0.12590000000000001</v>
      </c>
      <c r="G78" s="22">
        <v>1100000</v>
      </c>
      <c r="H78" s="6"/>
      <c r="M78" s="2"/>
      <c r="N78" s="2"/>
    </row>
    <row r="79" spans="1:15" x14ac:dyDescent="0.2">
      <c r="A79" s="2"/>
      <c r="C79" s="6">
        <v>38173</v>
      </c>
      <c r="D79" s="31">
        <v>16830</v>
      </c>
      <c r="E79" s="54">
        <f t="shared" si="7"/>
        <v>155320</v>
      </c>
      <c r="F79" s="55">
        <f t="shared" si="6"/>
        <v>0.14119999999999999</v>
      </c>
      <c r="G79" s="22">
        <v>1100000</v>
      </c>
      <c r="H79" s="6"/>
      <c r="M79" s="2"/>
      <c r="N79" s="2"/>
    </row>
    <row r="80" spans="1:15" x14ac:dyDescent="0.2">
      <c r="A80" s="2"/>
      <c r="C80" s="6">
        <v>38265</v>
      </c>
      <c r="D80" s="31">
        <v>17166.599999999999</v>
      </c>
      <c r="E80" s="54">
        <f t="shared" si="7"/>
        <v>172486.6</v>
      </c>
      <c r="F80" s="55">
        <f t="shared" si="6"/>
        <v>0.156806</v>
      </c>
      <c r="G80" s="22">
        <v>1100000</v>
      </c>
      <c r="H80" s="6"/>
      <c r="M80" s="2"/>
      <c r="N80" s="2"/>
    </row>
    <row r="81" spans="1:15" x14ac:dyDescent="0.2">
      <c r="A81" s="2"/>
      <c r="C81" s="6">
        <v>38357</v>
      </c>
      <c r="D81" s="31">
        <v>17166.599999999999</v>
      </c>
      <c r="E81" s="54">
        <f t="shared" si="7"/>
        <v>189653.2</v>
      </c>
      <c r="F81" s="55">
        <f t="shared" si="6"/>
        <v>0.17241200000000001</v>
      </c>
      <c r="G81" s="22">
        <v>1100000</v>
      </c>
      <c r="H81" s="6"/>
      <c r="M81" s="2"/>
      <c r="N81" s="2"/>
    </row>
    <row r="82" spans="1:15" x14ac:dyDescent="0.2">
      <c r="A82" s="2"/>
      <c r="C82" s="6">
        <v>38447</v>
      </c>
      <c r="D82" s="31">
        <v>17166.599999999999</v>
      </c>
      <c r="E82" s="54">
        <f t="shared" si="7"/>
        <v>206819.80000000002</v>
      </c>
      <c r="F82" s="55">
        <f t="shared" si="6"/>
        <v>0.18801800000000002</v>
      </c>
      <c r="G82" s="22">
        <v>1100000</v>
      </c>
      <c r="H82" s="6"/>
      <c r="M82" s="2"/>
      <c r="N82" s="2"/>
    </row>
    <row r="83" spans="1:15" x14ac:dyDescent="0.2">
      <c r="A83" s="2"/>
      <c r="C83" s="6">
        <v>38538</v>
      </c>
      <c r="D83" s="31">
        <v>17166.599999999999</v>
      </c>
      <c r="E83" s="54">
        <f t="shared" si="7"/>
        <v>223986.40000000002</v>
      </c>
      <c r="F83" s="55">
        <f t="shared" si="6"/>
        <v>0.20362400000000003</v>
      </c>
      <c r="G83" s="22">
        <v>1100000</v>
      </c>
      <c r="H83" s="6"/>
      <c r="M83" s="2"/>
      <c r="N83" s="2"/>
    </row>
    <row r="84" spans="1:15" x14ac:dyDescent="0.2">
      <c r="A84" s="2"/>
      <c r="C84" s="6">
        <v>38630</v>
      </c>
      <c r="D84" s="31">
        <v>17509.93</v>
      </c>
      <c r="E84" s="54">
        <f t="shared" si="7"/>
        <v>241496.33000000002</v>
      </c>
      <c r="F84" s="55">
        <f t="shared" si="6"/>
        <v>0.21954211818181821</v>
      </c>
      <c r="G84" s="22">
        <v>1100000</v>
      </c>
      <c r="H84" s="6"/>
      <c r="M84" s="2"/>
      <c r="N84" s="2"/>
    </row>
    <row r="85" spans="1:15" x14ac:dyDescent="0.2">
      <c r="A85" s="2"/>
      <c r="C85" s="6">
        <v>38722</v>
      </c>
      <c r="D85" s="31">
        <v>17509.93</v>
      </c>
      <c r="E85" s="54">
        <f t="shared" si="7"/>
        <v>259006.26</v>
      </c>
      <c r="F85" s="55">
        <f t="shared" si="6"/>
        <v>0.23546023636363636</v>
      </c>
      <c r="G85" s="22">
        <v>1100000</v>
      </c>
      <c r="H85" s="6"/>
      <c r="M85" s="2"/>
      <c r="N85" s="2"/>
    </row>
    <row r="86" spans="1:15" x14ac:dyDescent="0.2">
      <c r="A86" s="2"/>
      <c r="C86" s="6">
        <v>38812</v>
      </c>
      <c r="D86" s="31">
        <v>17509.93</v>
      </c>
      <c r="E86" s="54">
        <f t="shared" si="7"/>
        <v>276516.19</v>
      </c>
      <c r="F86" s="55">
        <f t="shared" si="6"/>
        <v>0.25137835454545454</v>
      </c>
      <c r="G86" s="22">
        <v>1100000</v>
      </c>
      <c r="H86" s="6"/>
      <c r="M86" s="2"/>
      <c r="N86" s="2"/>
    </row>
    <row r="87" spans="1:15" x14ac:dyDescent="0.2">
      <c r="A87" s="2"/>
      <c r="C87" s="6">
        <v>38903</v>
      </c>
      <c r="D87" s="31">
        <v>17509.93</v>
      </c>
      <c r="E87" s="54">
        <f t="shared" si="7"/>
        <v>294026.12</v>
      </c>
      <c r="F87" s="55">
        <f t="shared" si="6"/>
        <v>0.26729647272727275</v>
      </c>
      <c r="G87" s="22">
        <v>1100000</v>
      </c>
      <c r="H87" s="6"/>
      <c r="M87" s="2"/>
      <c r="N87" s="2"/>
    </row>
    <row r="88" spans="1:15" x14ac:dyDescent="0.2">
      <c r="A88" s="2"/>
      <c r="C88" s="6">
        <v>38995</v>
      </c>
      <c r="D88" s="31">
        <v>1098653.42</v>
      </c>
      <c r="E88" s="54">
        <f t="shared" si="7"/>
        <v>1392679.54</v>
      </c>
      <c r="F88" s="23"/>
      <c r="G88" s="22">
        <v>1100000</v>
      </c>
      <c r="H88" s="6"/>
      <c r="M88" s="2"/>
      <c r="N88" s="2"/>
    </row>
    <row r="89" spans="1:15" x14ac:dyDescent="0.2">
      <c r="A89" s="2"/>
      <c r="C89" s="6"/>
      <c r="D89" s="31"/>
      <c r="E89" s="23"/>
      <c r="F89" s="23"/>
      <c r="G89" s="22"/>
      <c r="H89" s="6"/>
      <c r="M89" s="2"/>
      <c r="N89" s="2"/>
    </row>
    <row r="90" spans="1:15" ht="38.25" x14ac:dyDescent="0.2">
      <c r="A90" s="2" t="s">
        <v>24</v>
      </c>
      <c r="B90" s="5" t="s">
        <v>49</v>
      </c>
      <c r="C90" s="6">
        <v>36799</v>
      </c>
      <c r="D90" s="8">
        <v>100</v>
      </c>
      <c r="E90" s="10"/>
      <c r="F90" s="10"/>
      <c r="G90" s="10" t="s">
        <v>16</v>
      </c>
      <c r="H90" s="6"/>
      <c r="L90" s="10"/>
      <c r="M90" s="2"/>
      <c r="N90" s="2"/>
      <c r="O90" s="2"/>
    </row>
    <row r="91" spans="1:15" x14ac:dyDescent="0.2">
      <c r="A91" s="2"/>
      <c r="C91" s="6"/>
      <c r="D91" s="8"/>
      <c r="E91" s="10"/>
      <c r="F91" s="10"/>
      <c r="G91" s="10"/>
      <c r="H91" s="6"/>
      <c r="L91" s="10"/>
      <c r="M91" s="2"/>
      <c r="N91" s="2"/>
      <c r="O91" s="2"/>
    </row>
    <row r="92" spans="1:15" ht="38.25" x14ac:dyDescent="0.2">
      <c r="A92" s="2" t="s">
        <v>42</v>
      </c>
      <c r="B92" s="5" t="s">
        <v>18</v>
      </c>
      <c r="C92" s="6">
        <v>36840</v>
      </c>
      <c r="D92" s="8">
        <v>12000</v>
      </c>
      <c r="E92" s="8">
        <v>12000</v>
      </c>
      <c r="F92" s="56">
        <f>+E92/1008000</f>
        <v>1.1904761904761904E-2</v>
      </c>
      <c r="G92" s="15">
        <f>12000*84</f>
        <v>1008000</v>
      </c>
      <c r="H92" s="6"/>
      <c r="L92" s="10"/>
      <c r="M92" s="2"/>
      <c r="N92" s="2"/>
      <c r="O92" s="2"/>
    </row>
    <row r="93" spans="1:15" x14ac:dyDescent="0.2">
      <c r="A93" s="2"/>
      <c r="C93" s="6">
        <v>37021</v>
      </c>
      <c r="D93" s="8">
        <v>12000</v>
      </c>
      <c r="E93" s="11">
        <f>+E92+D93</f>
        <v>24000</v>
      </c>
      <c r="F93" s="56">
        <f>+E93/1008000</f>
        <v>2.3809523809523808E-2</v>
      </c>
      <c r="G93" s="15">
        <f>12000*84</f>
        <v>1008000</v>
      </c>
      <c r="H93" s="6"/>
      <c r="L93" s="10"/>
      <c r="M93" s="2"/>
      <c r="N93" s="2"/>
      <c r="O93" s="2"/>
    </row>
    <row r="94" spans="1:15" x14ac:dyDescent="0.2">
      <c r="A94" s="2"/>
      <c r="C94" s="6">
        <v>37205</v>
      </c>
      <c r="D94" s="8">
        <v>12000</v>
      </c>
      <c r="E94" s="11">
        <f>+E93+D94</f>
        <v>36000</v>
      </c>
      <c r="F94" s="56">
        <f>+E94/1008000</f>
        <v>3.5714285714285712E-2</v>
      </c>
      <c r="G94" s="15">
        <f>12000*84</f>
        <v>1008000</v>
      </c>
      <c r="H94" s="6"/>
      <c r="L94" s="10"/>
      <c r="M94" s="2"/>
      <c r="N94" s="2"/>
      <c r="O94" s="2"/>
    </row>
    <row r="95" spans="1:15" x14ac:dyDescent="0.2">
      <c r="A95" s="2"/>
      <c r="C95" s="6">
        <v>37386</v>
      </c>
      <c r="D95" s="8">
        <v>12000</v>
      </c>
      <c r="E95" s="11">
        <f>+E94+D95</f>
        <v>48000</v>
      </c>
      <c r="F95" s="56">
        <f>+E95/1008000</f>
        <v>4.7619047619047616E-2</v>
      </c>
      <c r="G95" s="15">
        <f>12000*84</f>
        <v>1008000</v>
      </c>
      <c r="H95" s="6"/>
      <c r="L95" s="10"/>
      <c r="M95" s="2"/>
      <c r="N95" s="2"/>
      <c r="O95" s="2"/>
    </row>
    <row r="96" spans="1:15" x14ac:dyDescent="0.2">
      <c r="A96" s="2"/>
      <c r="C96" s="6">
        <v>37570</v>
      </c>
      <c r="D96" s="30">
        <f>12000*84</f>
        <v>1008000</v>
      </c>
      <c r="E96" s="11">
        <f>+E95+D96</f>
        <v>1056000</v>
      </c>
      <c r="F96" s="10"/>
      <c r="G96" s="15">
        <f>12000*84</f>
        <v>1008000</v>
      </c>
      <c r="H96" s="6"/>
      <c r="L96" s="10"/>
      <c r="M96" s="2"/>
      <c r="N96" s="2"/>
      <c r="O96" s="2"/>
    </row>
    <row r="97" spans="1:15" x14ac:dyDescent="0.2">
      <c r="A97" s="2"/>
      <c r="C97" s="6"/>
      <c r="D97" s="8"/>
      <c r="E97" s="10"/>
      <c r="F97" s="10"/>
      <c r="G97" s="10"/>
      <c r="H97" s="6"/>
      <c r="L97" s="10"/>
      <c r="M97" s="2"/>
      <c r="N97" s="2"/>
      <c r="O97" s="2"/>
    </row>
    <row r="98" spans="1:15" ht="38.25" x14ac:dyDescent="0.2">
      <c r="A98" s="2" t="s">
        <v>43</v>
      </c>
      <c r="B98" s="5" t="s">
        <v>18</v>
      </c>
      <c r="C98" s="20">
        <v>36982</v>
      </c>
      <c r="D98" s="32">
        <v>15000</v>
      </c>
      <c r="E98" s="29">
        <v>15000</v>
      </c>
      <c r="F98" s="57">
        <f>+E98/836340</f>
        <v>1.7935289475572137E-2</v>
      </c>
      <c r="G98" s="29">
        <v>836340</v>
      </c>
      <c r="H98" s="20"/>
      <c r="I98" s="29"/>
      <c r="J98" s="20"/>
      <c r="L98" s="10"/>
      <c r="M98" s="2"/>
      <c r="N98" s="2"/>
      <c r="O98" s="2"/>
    </row>
    <row r="99" spans="1:15" x14ac:dyDescent="0.2">
      <c r="A99" s="2"/>
      <c r="C99" s="20">
        <v>37135</v>
      </c>
      <c r="D99" s="32">
        <v>15000</v>
      </c>
      <c r="E99" s="29">
        <f>+E98+D99</f>
        <v>30000</v>
      </c>
      <c r="F99" s="57">
        <f>+E99/836340</f>
        <v>3.5870578951144275E-2</v>
      </c>
      <c r="G99" s="29">
        <v>836340</v>
      </c>
      <c r="H99" s="20"/>
      <c r="I99" s="29"/>
      <c r="J99" s="20"/>
      <c r="L99" s="10"/>
      <c r="M99" s="2"/>
      <c r="N99" s="2"/>
      <c r="O99" s="2"/>
    </row>
    <row r="100" spans="1:15" x14ac:dyDescent="0.2">
      <c r="A100" s="2"/>
      <c r="C100" s="20">
        <v>37316</v>
      </c>
      <c r="D100" s="32">
        <v>15000</v>
      </c>
      <c r="E100" s="29">
        <f>+E99+D100</f>
        <v>45000</v>
      </c>
      <c r="F100" s="57">
        <f>+E100/836340</f>
        <v>5.3805868426716405E-2</v>
      </c>
      <c r="G100" s="29">
        <v>836340</v>
      </c>
      <c r="H100" s="20"/>
      <c r="I100" s="29"/>
      <c r="J100" s="20"/>
      <c r="L100" s="10"/>
      <c r="M100" s="2"/>
      <c r="N100" s="2"/>
      <c r="O100" s="2"/>
    </row>
    <row r="101" spans="1:15" x14ac:dyDescent="0.2">
      <c r="A101" s="2"/>
      <c r="C101" s="20">
        <v>37500</v>
      </c>
      <c r="D101" s="32">
        <v>15000</v>
      </c>
      <c r="E101" s="29">
        <f>+E100+D101</f>
        <v>60000</v>
      </c>
      <c r="F101" s="57">
        <f>+E101/836340</f>
        <v>7.1741157902288549E-2</v>
      </c>
      <c r="G101" s="29">
        <v>836340</v>
      </c>
      <c r="H101" s="20"/>
      <c r="I101" s="29"/>
      <c r="J101" s="20"/>
      <c r="L101" s="10"/>
      <c r="M101" s="2"/>
      <c r="N101" s="2"/>
      <c r="O101" s="2"/>
    </row>
    <row r="102" spans="1:15" x14ac:dyDescent="0.2">
      <c r="A102" s="2"/>
      <c r="C102" s="20">
        <v>37712</v>
      </c>
      <c r="D102" s="32">
        <v>836340</v>
      </c>
      <c r="E102" s="29">
        <f>+E101+D102</f>
        <v>896340</v>
      </c>
      <c r="F102" s="21"/>
      <c r="G102" s="29">
        <v>836340</v>
      </c>
      <c r="H102" s="20"/>
      <c r="I102" s="29"/>
      <c r="J102" s="20"/>
      <c r="L102" s="10"/>
      <c r="M102" s="2"/>
      <c r="N102" s="2"/>
      <c r="O102" s="2"/>
    </row>
    <row r="103" spans="1:15" x14ac:dyDescent="0.2">
      <c r="A103" s="2"/>
      <c r="C103" s="20"/>
      <c r="D103" s="32"/>
      <c r="E103" s="21"/>
      <c r="F103" s="21"/>
      <c r="G103" s="20"/>
      <c r="H103" s="20"/>
      <c r="I103" s="29"/>
      <c r="J103" s="20"/>
      <c r="L103" s="10"/>
      <c r="M103" s="2"/>
      <c r="N103" s="2"/>
      <c r="O103" s="2"/>
    </row>
    <row r="104" spans="1:15" ht="25.5" x14ac:dyDescent="0.2">
      <c r="A104" s="2" t="s">
        <v>44</v>
      </c>
      <c r="B104" s="5" t="s">
        <v>18</v>
      </c>
      <c r="C104" s="12">
        <v>36707</v>
      </c>
      <c r="D104" s="30">
        <v>15000</v>
      </c>
      <c r="E104" s="30">
        <v>15000</v>
      </c>
      <c r="F104" s="55">
        <f>+E104/785000</f>
        <v>1.9108280254777069E-2</v>
      </c>
      <c r="G104" s="11">
        <v>785000</v>
      </c>
      <c r="H104" s="12"/>
      <c r="L104" s="10"/>
      <c r="M104" s="2"/>
      <c r="N104" s="2"/>
      <c r="O104" s="2"/>
    </row>
    <row r="105" spans="1:15" x14ac:dyDescent="0.2">
      <c r="A105" s="2"/>
      <c r="C105" s="12">
        <v>37072</v>
      </c>
      <c r="D105" s="30">
        <v>15000</v>
      </c>
      <c r="E105" s="15">
        <f>+E104+D105</f>
        <v>30000</v>
      </c>
      <c r="F105" s="55">
        <f>+E105/785000</f>
        <v>3.8216560509554139E-2</v>
      </c>
      <c r="G105" s="11">
        <v>785000</v>
      </c>
      <c r="H105" s="12"/>
      <c r="L105" s="10"/>
      <c r="M105" s="2"/>
      <c r="N105" s="2"/>
      <c r="O105" s="2"/>
    </row>
    <row r="106" spans="1:15" x14ac:dyDescent="0.2">
      <c r="A106" s="2"/>
      <c r="C106" s="12">
        <v>37437</v>
      </c>
      <c r="D106" s="30">
        <v>15000</v>
      </c>
      <c r="E106" s="15">
        <f>+E105+D106</f>
        <v>45000</v>
      </c>
      <c r="F106" s="55">
        <f>+E106/785000</f>
        <v>5.7324840764331211E-2</v>
      </c>
      <c r="G106" s="11">
        <v>785000</v>
      </c>
      <c r="H106" s="12"/>
      <c r="I106" s="11"/>
      <c r="L106" s="10"/>
      <c r="M106" s="2"/>
      <c r="N106" s="2"/>
      <c r="O106" s="2"/>
    </row>
    <row r="107" spans="1:15" x14ac:dyDescent="0.2">
      <c r="A107" s="2"/>
      <c r="C107" s="12">
        <v>37802</v>
      </c>
      <c r="D107" s="8">
        <v>785000</v>
      </c>
      <c r="E107" s="15">
        <f>+E106+D107</f>
        <v>830000</v>
      </c>
      <c r="F107" s="10"/>
      <c r="G107" s="11">
        <v>785000</v>
      </c>
      <c r="H107" s="12"/>
      <c r="L107" s="10"/>
      <c r="M107" s="2"/>
      <c r="N107" s="2"/>
      <c r="O107" s="2"/>
    </row>
    <row r="108" spans="1:15" x14ac:dyDescent="0.2">
      <c r="A108" s="2"/>
      <c r="C108" s="12"/>
      <c r="D108" s="8"/>
      <c r="E108" s="10"/>
      <c r="F108" s="10"/>
      <c r="G108" s="10"/>
      <c r="H108" s="12"/>
      <c r="L108" s="10"/>
      <c r="M108" s="2"/>
      <c r="N108" s="2"/>
      <c r="O108" s="2"/>
    </row>
    <row r="109" spans="1:15" ht="63.75" x14ac:dyDescent="0.2">
      <c r="A109" s="2" t="s">
        <v>71</v>
      </c>
      <c r="B109" s="5" t="s">
        <v>18</v>
      </c>
      <c r="C109" s="6">
        <v>36689</v>
      </c>
      <c r="D109" s="30">
        <v>5000</v>
      </c>
      <c r="E109" s="30">
        <v>5000</v>
      </c>
      <c r="F109" s="55">
        <f>+E109/526500</f>
        <v>9.4966761633428296E-3</v>
      </c>
      <c r="G109" s="15">
        <f>4500*117</f>
        <v>526500</v>
      </c>
      <c r="H109" s="6"/>
      <c r="L109" s="10"/>
      <c r="M109" s="2"/>
      <c r="N109" s="2"/>
      <c r="O109" s="2"/>
    </row>
    <row r="110" spans="1:15" x14ac:dyDescent="0.2">
      <c r="A110" s="26"/>
      <c r="C110" s="6">
        <v>37054</v>
      </c>
      <c r="D110" s="30">
        <v>5000</v>
      </c>
      <c r="E110" s="15">
        <f>+E109+D110</f>
        <v>10000</v>
      </c>
      <c r="F110" s="55">
        <f>+E110/526500</f>
        <v>1.8993352326685659E-2</v>
      </c>
      <c r="G110" s="15">
        <f>4500*117</f>
        <v>526500</v>
      </c>
      <c r="H110" s="6"/>
      <c r="L110" s="10"/>
      <c r="M110" s="2"/>
      <c r="N110" s="2"/>
      <c r="O110" s="2"/>
    </row>
    <row r="111" spans="1:15" x14ac:dyDescent="0.2">
      <c r="A111" s="2"/>
      <c r="C111" s="6">
        <v>37237</v>
      </c>
      <c r="D111" s="8">
        <v>20000</v>
      </c>
      <c r="E111" s="15">
        <f>+E110+D111</f>
        <v>30000</v>
      </c>
      <c r="F111" s="55">
        <f>+E111/526500</f>
        <v>5.6980056980056981E-2</v>
      </c>
      <c r="G111" s="15">
        <f>4500*117</f>
        <v>526500</v>
      </c>
      <c r="H111" s="6"/>
      <c r="L111" s="10"/>
      <c r="M111" s="2"/>
      <c r="N111" s="2"/>
      <c r="O111" s="2"/>
    </row>
    <row r="112" spans="1:15" x14ac:dyDescent="0.2">
      <c r="A112" s="2"/>
      <c r="C112" s="6">
        <v>37602</v>
      </c>
      <c r="D112" s="15">
        <f>4500*117</f>
        <v>526500</v>
      </c>
      <c r="E112" s="15">
        <f>+E111+D112</f>
        <v>556500</v>
      </c>
      <c r="F112" s="10"/>
      <c r="G112" s="15">
        <f>4500*117</f>
        <v>526500</v>
      </c>
      <c r="H112" s="6"/>
      <c r="L112" s="10"/>
      <c r="M112" s="2"/>
      <c r="N112" s="2"/>
      <c r="O112" s="2"/>
    </row>
    <row r="113" spans="1:15" x14ac:dyDescent="0.2">
      <c r="A113" s="2"/>
      <c r="C113" s="6"/>
      <c r="D113" s="8"/>
      <c r="E113" s="10"/>
      <c r="F113" s="10"/>
      <c r="G113" s="10"/>
      <c r="H113" s="6"/>
      <c r="L113" s="10"/>
      <c r="M113" s="2"/>
      <c r="N113" s="2"/>
      <c r="O113" s="2"/>
    </row>
    <row r="114" spans="1:15" ht="51" x14ac:dyDescent="0.2">
      <c r="A114" s="2" t="s">
        <v>21</v>
      </c>
      <c r="B114" s="5" t="s">
        <v>18</v>
      </c>
      <c r="C114" s="6">
        <v>36801</v>
      </c>
      <c r="D114" s="8">
        <v>5000</v>
      </c>
      <c r="E114" s="8">
        <v>5000</v>
      </c>
      <c r="F114" s="56">
        <f>+E114/265000</f>
        <v>1.8867924528301886E-2</v>
      </c>
      <c r="G114" s="11">
        <v>265000</v>
      </c>
      <c r="H114" s="6"/>
      <c r="L114" s="10"/>
      <c r="M114" s="2"/>
      <c r="N114" s="2"/>
      <c r="O114" s="2"/>
    </row>
    <row r="115" spans="1:15" x14ac:dyDescent="0.2">
      <c r="A115" s="2"/>
      <c r="C115" s="6">
        <v>37348</v>
      </c>
      <c r="D115" s="8">
        <v>5000</v>
      </c>
      <c r="E115" s="11">
        <f>+E114+D115</f>
        <v>10000</v>
      </c>
      <c r="F115" s="56">
        <f>+E115/265000</f>
        <v>3.7735849056603772E-2</v>
      </c>
      <c r="G115" s="11">
        <v>265000</v>
      </c>
      <c r="H115" s="6"/>
      <c r="L115" s="10"/>
      <c r="M115" s="2"/>
      <c r="N115" s="2"/>
      <c r="O115" s="2"/>
    </row>
    <row r="116" spans="1:15" x14ac:dyDescent="0.2">
      <c r="A116" s="2"/>
      <c r="C116" s="6">
        <v>37896</v>
      </c>
      <c r="D116" s="8">
        <v>265000</v>
      </c>
      <c r="E116" s="11">
        <f>+E115+D116</f>
        <v>275000</v>
      </c>
      <c r="F116" s="10"/>
      <c r="G116" s="11">
        <v>265000</v>
      </c>
      <c r="H116" s="6"/>
      <c r="L116" s="10"/>
      <c r="M116" s="2"/>
      <c r="N116" s="2"/>
      <c r="O116" s="2"/>
    </row>
    <row r="117" spans="1:15" x14ac:dyDescent="0.2">
      <c r="A117" s="2"/>
      <c r="C117" s="6"/>
      <c r="D117" s="8"/>
      <c r="E117" s="10"/>
      <c r="F117" s="10"/>
      <c r="G117" s="11"/>
      <c r="H117" s="6"/>
      <c r="L117" s="10"/>
      <c r="M117" s="2"/>
      <c r="N117" s="2"/>
      <c r="O117" s="2"/>
    </row>
    <row r="118" spans="1:15" ht="38.25" x14ac:dyDescent="0.2">
      <c r="A118" s="2" t="s">
        <v>22</v>
      </c>
      <c r="B118" s="5" t="s">
        <v>18</v>
      </c>
      <c r="C118" s="6">
        <v>36801</v>
      </c>
      <c r="D118" s="8">
        <v>4000</v>
      </c>
      <c r="E118" s="8">
        <v>4000</v>
      </c>
      <c r="F118" s="56">
        <f>+E118/185000</f>
        <v>2.1621621621621623E-2</v>
      </c>
      <c r="G118" s="11">
        <v>185000</v>
      </c>
      <c r="H118" s="6"/>
      <c r="L118" s="10"/>
      <c r="M118" s="2"/>
      <c r="N118" s="2"/>
      <c r="O118" s="2"/>
    </row>
    <row r="119" spans="1:15" x14ac:dyDescent="0.2">
      <c r="A119" s="2"/>
      <c r="C119" s="6">
        <v>37348</v>
      </c>
      <c r="D119" s="8">
        <v>4000</v>
      </c>
      <c r="E119" s="11">
        <f>+E118+D119</f>
        <v>8000</v>
      </c>
      <c r="F119" s="56">
        <f>+E119/185000</f>
        <v>4.3243243243243246E-2</v>
      </c>
      <c r="G119" s="11">
        <v>185000</v>
      </c>
      <c r="H119" s="6"/>
      <c r="L119" s="10"/>
      <c r="M119" s="2"/>
      <c r="N119" s="2"/>
      <c r="O119" s="2"/>
    </row>
    <row r="120" spans="1:15" x14ac:dyDescent="0.2">
      <c r="A120" s="2"/>
      <c r="C120" s="6">
        <v>37896</v>
      </c>
      <c r="D120" s="8">
        <v>185000</v>
      </c>
      <c r="E120" s="11">
        <f>+E119+D120</f>
        <v>193000</v>
      </c>
      <c r="F120" s="10"/>
      <c r="G120" s="11">
        <v>185000</v>
      </c>
      <c r="H120" s="6"/>
      <c r="L120" s="10"/>
      <c r="M120" s="2"/>
      <c r="N120" s="2"/>
      <c r="O120" s="2"/>
    </row>
    <row r="121" spans="1:15" x14ac:dyDescent="0.2">
      <c r="A121" s="2"/>
      <c r="C121" s="6"/>
      <c r="D121" s="8"/>
      <c r="E121" s="10"/>
      <c r="F121" s="10"/>
      <c r="G121" s="11"/>
      <c r="H121" s="6"/>
      <c r="L121" s="10"/>
      <c r="M121" s="2"/>
      <c r="N121" s="2"/>
      <c r="O121" s="2"/>
    </row>
    <row r="122" spans="1:15" ht="25.5" x14ac:dyDescent="0.2">
      <c r="A122" s="2" t="s">
        <v>29</v>
      </c>
      <c r="B122" s="5" t="s">
        <v>18</v>
      </c>
      <c r="C122" s="6">
        <v>36962</v>
      </c>
      <c r="D122" s="8">
        <v>5000</v>
      </c>
      <c r="E122" s="8">
        <v>5000</v>
      </c>
      <c r="F122" s="56">
        <f>+E122/118000</f>
        <v>4.2372881355932202E-2</v>
      </c>
      <c r="G122" s="11">
        <v>118000</v>
      </c>
      <c r="H122" s="6"/>
      <c r="L122" s="10"/>
      <c r="M122" s="2"/>
      <c r="N122" s="2"/>
      <c r="O122" s="2"/>
    </row>
    <row r="123" spans="1:15" x14ac:dyDescent="0.2">
      <c r="A123" s="2"/>
      <c r="C123" s="6">
        <v>37511</v>
      </c>
      <c r="D123" s="8">
        <v>10000</v>
      </c>
      <c r="E123" s="11">
        <f>+E122+D123</f>
        <v>15000</v>
      </c>
      <c r="F123" s="56">
        <f>+E123/118000</f>
        <v>0.1271186440677966</v>
      </c>
      <c r="G123" s="11">
        <v>118000</v>
      </c>
      <c r="H123" s="6"/>
      <c r="L123" s="10"/>
      <c r="M123" s="2"/>
      <c r="N123" s="2"/>
      <c r="O123" s="2"/>
    </row>
    <row r="124" spans="1:15" x14ac:dyDescent="0.2">
      <c r="A124" s="2"/>
      <c r="C124" s="6">
        <v>38058</v>
      </c>
      <c r="D124" s="8">
        <v>118000</v>
      </c>
      <c r="E124" s="11">
        <f>+E123+D124</f>
        <v>133000</v>
      </c>
      <c r="F124" s="10"/>
      <c r="G124" s="11">
        <v>118000</v>
      </c>
      <c r="H124" s="6"/>
      <c r="L124" s="10"/>
      <c r="M124" s="2"/>
      <c r="N124" s="2"/>
      <c r="O124" s="2"/>
    </row>
    <row r="125" spans="1:15" x14ac:dyDescent="0.2">
      <c r="A125" s="2"/>
      <c r="C125" s="6"/>
      <c r="D125" s="8"/>
      <c r="E125" s="10"/>
      <c r="F125" s="10"/>
      <c r="G125" s="10"/>
      <c r="H125" s="6"/>
      <c r="L125" s="10"/>
      <c r="M125" s="2"/>
      <c r="N125" s="2"/>
      <c r="O125" s="2"/>
    </row>
    <row r="126" spans="1:15" ht="38.25" x14ac:dyDescent="0.2">
      <c r="A126" s="2" t="s">
        <v>70</v>
      </c>
      <c r="B126" s="5" t="s">
        <v>18</v>
      </c>
      <c r="C126" s="6">
        <v>36144</v>
      </c>
      <c r="D126" s="8">
        <v>10000</v>
      </c>
      <c r="E126" s="8">
        <v>10000</v>
      </c>
      <c r="F126" s="56">
        <f>+E126/3600000</f>
        <v>2.7777777777777779E-3</v>
      </c>
      <c r="G126" s="61">
        <f>70*30000</f>
        <v>2100000</v>
      </c>
      <c r="H126" s="61"/>
      <c r="L126" s="10"/>
      <c r="M126" s="2"/>
      <c r="N126" s="2"/>
      <c r="O126" s="2"/>
    </row>
    <row r="127" spans="1:15" x14ac:dyDescent="0.2">
      <c r="A127" s="26"/>
      <c r="C127" s="6">
        <v>36663</v>
      </c>
      <c r="D127" s="30">
        <v>30000</v>
      </c>
      <c r="E127" s="15">
        <f>+E126+D127</f>
        <v>40000</v>
      </c>
      <c r="F127" s="56">
        <f>+E127/3600000</f>
        <v>1.1111111111111112E-2</v>
      </c>
      <c r="G127" s="61">
        <f>70*30000</f>
        <v>2100000</v>
      </c>
      <c r="H127" s="6"/>
      <c r="L127" s="10"/>
      <c r="M127" s="2"/>
      <c r="N127" s="2"/>
      <c r="O127" s="2"/>
    </row>
    <row r="128" spans="1:15" x14ac:dyDescent="0.2">
      <c r="A128" s="2"/>
      <c r="C128" s="6">
        <v>37241</v>
      </c>
      <c r="D128" s="8">
        <v>30000</v>
      </c>
      <c r="E128" s="15">
        <f>+E127+D128</f>
        <v>70000</v>
      </c>
      <c r="F128" s="56">
        <f>+E128/3600000</f>
        <v>1.9444444444444445E-2</v>
      </c>
      <c r="G128" s="61">
        <f>70*30000</f>
        <v>2100000</v>
      </c>
      <c r="H128" s="6"/>
      <c r="L128" s="10"/>
      <c r="M128" s="2"/>
      <c r="N128" s="2"/>
      <c r="O128" s="2"/>
    </row>
    <row r="129" spans="1:15" x14ac:dyDescent="0.2">
      <c r="A129" s="2"/>
      <c r="C129" s="6">
        <v>37423</v>
      </c>
      <c r="D129" s="8">
        <v>30000</v>
      </c>
      <c r="E129" s="15">
        <f>+E128+D129</f>
        <v>100000</v>
      </c>
      <c r="F129" s="56">
        <f>+E129/3600000</f>
        <v>2.7777777777777776E-2</v>
      </c>
      <c r="G129" s="61">
        <f>70*30000</f>
        <v>2100000</v>
      </c>
      <c r="H129" s="6"/>
      <c r="L129" s="10"/>
      <c r="M129" s="2"/>
      <c r="N129" s="2"/>
      <c r="O129" s="2"/>
    </row>
    <row r="130" spans="1:15" x14ac:dyDescent="0.2">
      <c r="A130" s="2"/>
      <c r="C130" s="6">
        <v>37606</v>
      </c>
      <c r="D130" s="61">
        <f>70*30000</f>
        <v>2100000</v>
      </c>
      <c r="E130" s="15">
        <f>+E129+D130</f>
        <v>2200000</v>
      </c>
      <c r="F130" s="56"/>
      <c r="G130" s="61">
        <f>70*30000</f>
        <v>2100000</v>
      </c>
      <c r="H130" s="6"/>
      <c r="L130" s="10"/>
      <c r="M130" s="2"/>
      <c r="N130" s="2"/>
      <c r="O130" s="2"/>
    </row>
    <row r="131" spans="1:15" x14ac:dyDescent="0.2">
      <c r="A131" s="2"/>
      <c r="C131" s="6"/>
      <c r="D131" s="8"/>
      <c r="E131" s="10"/>
      <c r="F131" s="56"/>
      <c r="G131" s="10"/>
      <c r="H131" s="6"/>
      <c r="L131" s="10"/>
      <c r="M131" s="2"/>
      <c r="N131" s="2"/>
      <c r="O131" s="2"/>
    </row>
    <row r="132" spans="1:15" ht="38.25" x14ac:dyDescent="0.2">
      <c r="A132" s="2" t="s">
        <v>6</v>
      </c>
      <c r="B132" s="5" t="s">
        <v>18</v>
      </c>
      <c r="C132" s="6">
        <v>36644</v>
      </c>
      <c r="D132" s="30">
        <v>2500</v>
      </c>
      <c r="E132" s="30">
        <v>2500</v>
      </c>
      <c r="F132" s="55">
        <f>+E132/400000</f>
        <v>6.2500000000000003E-3</v>
      </c>
      <c r="G132" s="8">
        <v>400000</v>
      </c>
      <c r="H132" s="6"/>
      <c r="L132" s="10"/>
      <c r="M132" s="2"/>
      <c r="N132" s="2"/>
      <c r="O132" s="2"/>
    </row>
    <row r="133" spans="1:15" x14ac:dyDescent="0.2">
      <c r="A133" s="2"/>
      <c r="C133" s="6">
        <v>36827</v>
      </c>
      <c r="D133" s="30">
        <v>2500</v>
      </c>
      <c r="E133" s="15">
        <f>+E132+D133</f>
        <v>5000</v>
      </c>
      <c r="F133" s="55">
        <f t="shared" ref="F133:F142" si="8">+E133/400000</f>
        <v>1.2500000000000001E-2</v>
      </c>
      <c r="G133" s="8">
        <v>400000</v>
      </c>
      <c r="H133" s="6"/>
      <c r="L133" s="10"/>
      <c r="M133" s="2"/>
      <c r="N133" s="2"/>
      <c r="O133" s="2"/>
    </row>
    <row r="134" spans="1:15" x14ac:dyDescent="0.2">
      <c r="A134" s="2"/>
      <c r="C134" s="6">
        <v>37009</v>
      </c>
      <c r="D134" s="30">
        <v>2500</v>
      </c>
      <c r="E134" s="15">
        <f t="shared" ref="E134:E143" si="9">+E133+D134</f>
        <v>7500</v>
      </c>
      <c r="F134" s="55">
        <f t="shared" si="8"/>
        <v>1.8749999999999999E-2</v>
      </c>
      <c r="G134" s="8">
        <v>400000</v>
      </c>
      <c r="H134" s="6"/>
      <c r="L134" s="10"/>
      <c r="M134" s="2"/>
      <c r="N134" s="2"/>
      <c r="O134" s="2"/>
    </row>
    <row r="135" spans="1:15" x14ac:dyDescent="0.2">
      <c r="A135" s="2"/>
      <c r="C135" s="6">
        <v>37192</v>
      </c>
      <c r="D135" s="30">
        <v>2500</v>
      </c>
      <c r="E135" s="15">
        <f t="shared" si="9"/>
        <v>10000</v>
      </c>
      <c r="F135" s="55">
        <f t="shared" si="8"/>
        <v>2.5000000000000001E-2</v>
      </c>
      <c r="G135" s="8">
        <v>400000</v>
      </c>
      <c r="H135" s="6"/>
      <c r="L135" s="10"/>
      <c r="M135" s="2"/>
      <c r="N135" s="2"/>
      <c r="O135" s="2"/>
    </row>
    <row r="136" spans="1:15" x14ac:dyDescent="0.2">
      <c r="A136" s="2"/>
      <c r="C136" s="6">
        <v>37374</v>
      </c>
      <c r="D136" s="30">
        <v>2500</v>
      </c>
      <c r="E136" s="15">
        <f t="shared" si="9"/>
        <v>12500</v>
      </c>
      <c r="F136" s="55">
        <f t="shared" si="8"/>
        <v>3.125E-2</v>
      </c>
      <c r="G136" s="8">
        <v>400000</v>
      </c>
      <c r="H136" s="6"/>
      <c r="L136" s="10"/>
      <c r="M136" s="2"/>
      <c r="N136" s="2"/>
      <c r="O136" s="2"/>
    </row>
    <row r="137" spans="1:15" x14ac:dyDescent="0.2">
      <c r="A137" s="2"/>
      <c r="C137" s="6">
        <v>37557</v>
      </c>
      <c r="D137" s="30">
        <v>2500</v>
      </c>
      <c r="E137" s="15">
        <f t="shared" si="9"/>
        <v>15000</v>
      </c>
      <c r="F137" s="55">
        <f t="shared" si="8"/>
        <v>3.7499999999999999E-2</v>
      </c>
      <c r="G137" s="8">
        <v>400000</v>
      </c>
      <c r="H137" s="6"/>
      <c r="L137" s="10"/>
      <c r="M137" s="2"/>
      <c r="N137" s="2"/>
      <c r="O137" s="2"/>
    </row>
    <row r="138" spans="1:15" x14ac:dyDescent="0.2">
      <c r="A138" s="2"/>
      <c r="C138" s="6">
        <v>37739</v>
      </c>
      <c r="D138" s="30">
        <v>2500</v>
      </c>
      <c r="E138" s="15">
        <f t="shared" si="9"/>
        <v>17500</v>
      </c>
      <c r="F138" s="55">
        <f t="shared" si="8"/>
        <v>4.3749999999999997E-2</v>
      </c>
      <c r="G138" s="8">
        <v>400000</v>
      </c>
      <c r="H138" s="6"/>
      <c r="L138" s="10"/>
      <c r="M138" s="2"/>
      <c r="N138" s="2"/>
      <c r="O138" s="2"/>
    </row>
    <row r="139" spans="1:15" x14ac:dyDescent="0.2">
      <c r="A139" s="2"/>
      <c r="C139" s="6">
        <v>37922</v>
      </c>
      <c r="D139" s="30">
        <v>2500</v>
      </c>
      <c r="E139" s="15">
        <f t="shared" si="9"/>
        <v>20000</v>
      </c>
      <c r="F139" s="55">
        <f t="shared" si="8"/>
        <v>0.05</v>
      </c>
      <c r="G139" s="8">
        <v>400000</v>
      </c>
      <c r="H139" s="6"/>
      <c r="L139" s="10"/>
      <c r="M139" s="2"/>
      <c r="N139" s="2"/>
      <c r="O139" s="2"/>
    </row>
    <row r="140" spans="1:15" x14ac:dyDescent="0.2">
      <c r="A140" s="2"/>
      <c r="C140" s="6">
        <v>38105</v>
      </c>
      <c r="D140" s="30">
        <v>2500</v>
      </c>
      <c r="E140" s="15">
        <f t="shared" si="9"/>
        <v>22500</v>
      </c>
      <c r="F140" s="55">
        <f t="shared" si="8"/>
        <v>5.6250000000000001E-2</v>
      </c>
      <c r="G140" s="8">
        <v>400000</v>
      </c>
      <c r="H140" s="6"/>
      <c r="L140" s="10"/>
      <c r="M140" s="2"/>
      <c r="N140" s="2"/>
      <c r="O140" s="2"/>
    </row>
    <row r="141" spans="1:15" x14ac:dyDescent="0.2">
      <c r="A141" s="2"/>
      <c r="C141" s="6">
        <v>38288</v>
      </c>
      <c r="D141" s="30">
        <v>2500</v>
      </c>
      <c r="E141" s="15">
        <f t="shared" si="9"/>
        <v>25000</v>
      </c>
      <c r="F141" s="55">
        <f t="shared" si="8"/>
        <v>6.25E-2</v>
      </c>
      <c r="G141" s="8">
        <v>400000</v>
      </c>
      <c r="H141" s="6"/>
      <c r="L141" s="10"/>
      <c r="M141" s="2"/>
      <c r="N141" s="2"/>
      <c r="O141" s="2"/>
    </row>
    <row r="142" spans="1:15" x14ac:dyDescent="0.2">
      <c r="A142" s="2"/>
      <c r="C142" s="6">
        <v>38470</v>
      </c>
      <c r="D142" s="30">
        <v>2500</v>
      </c>
      <c r="E142" s="15">
        <f t="shared" si="9"/>
        <v>27500</v>
      </c>
      <c r="F142" s="55">
        <f t="shared" si="8"/>
        <v>6.8750000000000006E-2</v>
      </c>
      <c r="G142" s="8">
        <v>400000</v>
      </c>
      <c r="H142" s="6"/>
      <c r="L142" s="10"/>
      <c r="M142" s="2"/>
      <c r="N142" s="2"/>
      <c r="O142" s="2"/>
    </row>
    <row r="143" spans="1:15" x14ac:dyDescent="0.2">
      <c r="A143" s="2"/>
      <c r="C143" s="6">
        <v>38653</v>
      </c>
      <c r="D143" s="30">
        <v>400000</v>
      </c>
      <c r="E143" s="15">
        <f t="shared" si="9"/>
        <v>427500</v>
      </c>
      <c r="F143" s="55"/>
      <c r="G143" s="8">
        <v>400000</v>
      </c>
      <c r="H143" s="6"/>
      <c r="L143" s="10"/>
      <c r="M143" s="2"/>
      <c r="N143" s="2"/>
      <c r="O143" s="2"/>
    </row>
    <row r="144" spans="1:15" x14ac:dyDescent="0.2">
      <c r="A144" s="2"/>
      <c r="C144" s="6"/>
      <c r="D144" s="30"/>
      <c r="E144" s="15"/>
      <c r="F144" s="55"/>
      <c r="G144" s="8"/>
      <c r="H144" s="6"/>
      <c r="L144" s="10"/>
      <c r="M144" s="2"/>
      <c r="N144" s="2"/>
      <c r="O144" s="2"/>
    </row>
    <row r="145" spans="1:16" ht="38.25" x14ac:dyDescent="0.2">
      <c r="A145" s="2" t="s">
        <v>7</v>
      </c>
      <c r="B145" s="5" t="s">
        <v>18</v>
      </c>
      <c r="C145" s="6">
        <v>36614</v>
      </c>
      <c r="D145" s="30">
        <v>2500</v>
      </c>
      <c r="E145" s="30">
        <v>2500</v>
      </c>
      <c r="F145" s="55">
        <f>+E145/248000</f>
        <v>1.0080645161290322E-2</v>
      </c>
      <c r="G145" s="15">
        <f t="shared" ref="G145:G156" si="10">80*3100</f>
        <v>248000</v>
      </c>
      <c r="H145" s="6"/>
      <c r="J145" s="12"/>
      <c r="L145" s="10"/>
      <c r="M145" s="2"/>
      <c r="N145" s="2"/>
      <c r="O145" s="2"/>
    </row>
    <row r="146" spans="1:16" x14ac:dyDescent="0.2">
      <c r="A146" s="2"/>
      <c r="C146" s="6">
        <v>36798</v>
      </c>
      <c r="D146" s="30">
        <v>2500</v>
      </c>
      <c r="E146" s="15">
        <f>+E145+D146</f>
        <v>5000</v>
      </c>
      <c r="F146" s="55">
        <f t="shared" ref="F146:F155" si="11">+E146/248000</f>
        <v>2.0161290322580645E-2</v>
      </c>
      <c r="G146" s="15">
        <f t="shared" si="10"/>
        <v>248000</v>
      </c>
      <c r="H146" s="6"/>
      <c r="J146" s="12"/>
      <c r="L146" s="10"/>
      <c r="M146" s="2"/>
      <c r="N146" s="2"/>
      <c r="O146" s="2"/>
    </row>
    <row r="147" spans="1:16" x14ac:dyDescent="0.2">
      <c r="A147" s="2"/>
      <c r="C147" s="6">
        <v>36979</v>
      </c>
      <c r="D147" s="30">
        <v>2500</v>
      </c>
      <c r="E147" s="15">
        <f t="shared" ref="E147:E156" si="12">+E146+D147</f>
        <v>7500</v>
      </c>
      <c r="F147" s="55">
        <f t="shared" si="11"/>
        <v>3.0241935483870969E-2</v>
      </c>
      <c r="G147" s="15">
        <f t="shared" si="10"/>
        <v>248000</v>
      </c>
      <c r="H147" s="6"/>
      <c r="J147" s="12"/>
      <c r="L147" s="10"/>
      <c r="M147" s="2"/>
      <c r="N147" s="2"/>
      <c r="O147" s="2"/>
    </row>
    <row r="148" spans="1:16" x14ac:dyDescent="0.2">
      <c r="A148" s="2"/>
      <c r="C148" s="6">
        <v>37163</v>
      </c>
      <c r="D148" s="30">
        <v>2500</v>
      </c>
      <c r="E148" s="15">
        <f t="shared" si="12"/>
        <v>10000</v>
      </c>
      <c r="F148" s="55">
        <f t="shared" si="11"/>
        <v>4.0322580645161289E-2</v>
      </c>
      <c r="G148" s="15">
        <f t="shared" si="10"/>
        <v>248000</v>
      </c>
      <c r="H148" s="6"/>
      <c r="J148" s="12"/>
      <c r="L148" s="10"/>
      <c r="M148" s="2"/>
      <c r="N148" s="2"/>
      <c r="O148" s="2"/>
    </row>
    <row r="149" spans="1:16" x14ac:dyDescent="0.2">
      <c r="A149" s="2"/>
      <c r="C149" s="6">
        <v>37344</v>
      </c>
      <c r="D149" s="30">
        <v>2500</v>
      </c>
      <c r="E149" s="15">
        <f t="shared" si="12"/>
        <v>12500</v>
      </c>
      <c r="F149" s="55">
        <f t="shared" si="11"/>
        <v>5.040322580645161E-2</v>
      </c>
      <c r="G149" s="15">
        <f t="shared" si="10"/>
        <v>248000</v>
      </c>
      <c r="H149" s="6"/>
      <c r="J149" s="12"/>
      <c r="L149" s="10"/>
      <c r="M149" s="2"/>
      <c r="N149" s="2"/>
      <c r="O149" s="2"/>
    </row>
    <row r="150" spans="1:16" x14ac:dyDescent="0.2">
      <c r="A150" s="2"/>
      <c r="C150" s="6">
        <v>37528</v>
      </c>
      <c r="D150" s="30">
        <v>2500</v>
      </c>
      <c r="E150" s="15">
        <f t="shared" si="12"/>
        <v>15000</v>
      </c>
      <c r="F150" s="55">
        <f t="shared" si="11"/>
        <v>6.0483870967741937E-2</v>
      </c>
      <c r="G150" s="15">
        <f t="shared" si="10"/>
        <v>248000</v>
      </c>
      <c r="H150" s="6"/>
      <c r="J150" s="12"/>
      <c r="L150" s="10"/>
      <c r="M150" s="2"/>
      <c r="N150" s="2"/>
      <c r="O150" s="2"/>
    </row>
    <row r="151" spans="1:16" x14ac:dyDescent="0.2">
      <c r="A151" s="2"/>
      <c r="C151" s="6">
        <v>37709</v>
      </c>
      <c r="D151" s="30">
        <v>2500</v>
      </c>
      <c r="E151" s="15">
        <f t="shared" si="12"/>
        <v>17500</v>
      </c>
      <c r="F151" s="55">
        <f t="shared" si="11"/>
        <v>7.0564516129032265E-2</v>
      </c>
      <c r="G151" s="15">
        <f t="shared" si="10"/>
        <v>248000</v>
      </c>
      <c r="H151" s="6"/>
      <c r="J151" s="12"/>
      <c r="L151" s="10"/>
      <c r="M151" s="2"/>
      <c r="N151" s="2"/>
      <c r="O151" s="2"/>
    </row>
    <row r="152" spans="1:16" x14ac:dyDescent="0.2">
      <c r="A152" s="2"/>
      <c r="C152" s="6">
        <v>37893</v>
      </c>
      <c r="D152" s="30">
        <v>2500</v>
      </c>
      <c r="E152" s="15">
        <f t="shared" si="12"/>
        <v>20000</v>
      </c>
      <c r="F152" s="55">
        <f t="shared" si="11"/>
        <v>8.0645161290322578E-2</v>
      </c>
      <c r="G152" s="15">
        <f t="shared" si="10"/>
        <v>248000</v>
      </c>
      <c r="H152" s="6"/>
      <c r="J152" s="12"/>
      <c r="L152" s="10"/>
      <c r="M152" s="2"/>
      <c r="N152" s="2"/>
      <c r="O152" s="2"/>
    </row>
    <row r="153" spans="1:16" x14ac:dyDescent="0.2">
      <c r="A153" s="2"/>
      <c r="C153" s="6">
        <v>38075</v>
      </c>
      <c r="D153" s="30">
        <v>2500</v>
      </c>
      <c r="E153" s="15">
        <f t="shared" si="12"/>
        <v>22500</v>
      </c>
      <c r="F153" s="55">
        <f t="shared" si="11"/>
        <v>9.0725806451612906E-2</v>
      </c>
      <c r="G153" s="15">
        <f t="shared" si="10"/>
        <v>248000</v>
      </c>
      <c r="H153" s="6"/>
      <c r="J153" s="12"/>
      <c r="L153" s="10"/>
      <c r="M153" s="2"/>
      <c r="N153" s="2"/>
      <c r="O153" s="2"/>
    </row>
    <row r="154" spans="1:16" x14ac:dyDescent="0.2">
      <c r="A154" s="2"/>
      <c r="C154" s="6">
        <v>38259</v>
      </c>
      <c r="D154" s="30">
        <v>2500</v>
      </c>
      <c r="E154" s="15">
        <f t="shared" si="12"/>
        <v>25000</v>
      </c>
      <c r="F154" s="55">
        <f t="shared" si="11"/>
        <v>0.10080645161290322</v>
      </c>
      <c r="G154" s="15">
        <f t="shared" si="10"/>
        <v>248000</v>
      </c>
      <c r="H154" s="6"/>
      <c r="J154" s="12"/>
      <c r="L154" s="10"/>
      <c r="M154" s="2"/>
      <c r="N154" s="2"/>
      <c r="O154" s="2"/>
    </row>
    <row r="155" spans="1:16" x14ac:dyDescent="0.2">
      <c r="A155" s="2"/>
      <c r="C155" s="6">
        <v>38440</v>
      </c>
      <c r="D155" s="30">
        <v>2500</v>
      </c>
      <c r="E155" s="15">
        <f t="shared" si="12"/>
        <v>27500</v>
      </c>
      <c r="F155" s="55">
        <f t="shared" si="11"/>
        <v>0.11088709677419355</v>
      </c>
      <c r="G155" s="15">
        <f t="shared" si="10"/>
        <v>248000</v>
      </c>
      <c r="H155" s="6"/>
      <c r="L155" s="10"/>
      <c r="M155" s="2"/>
      <c r="N155" s="2"/>
      <c r="O155" s="2"/>
    </row>
    <row r="156" spans="1:16" x14ac:dyDescent="0.2">
      <c r="A156" s="2"/>
      <c r="C156" s="6">
        <v>38624</v>
      </c>
      <c r="D156" s="15">
        <f>80*3100</f>
        <v>248000</v>
      </c>
      <c r="E156" s="15">
        <f t="shared" si="12"/>
        <v>275500</v>
      </c>
      <c r="F156" s="56"/>
      <c r="G156" s="15">
        <f t="shared" si="10"/>
        <v>248000</v>
      </c>
      <c r="H156" s="6"/>
      <c r="L156" s="10"/>
      <c r="M156" s="2"/>
      <c r="N156" s="2"/>
      <c r="O156" s="2"/>
    </row>
    <row r="157" spans="1:16" x14ac:dyDescent="0.2">
      <c r="A157" s="2"/>
      <c r="C157" s="6"/>
      <c r="D157" s="8"/>
      <c r="E157" s="8"/>
      <c r="F157" s="56"/>
      <c r="G157" s="8"/>
      <c r="H157" s="6"/>
      <c r="L157" s="10"/>
      <c r="M157" s="2"/>
      <c r="N157" s="2"/>
      <c r="O157" s="2"/>
    </row>
    <row r="158" spans="1:16" ht="51" x14ac:dyDescent="0.2">
      <c r="A158" s="2" t="s">
        <v>8</v>
      </c>
      <c r="B158" s="5" t="s">
        <v>18</v>
      </c>
      <c r="C158" s="6">
        <v>36627</v>
      </c>
      <c r="D158" s="30">
        <v>2500</v>
      </c>
      <c r="E158" s="30">
        <v>2500</v>
      </c>
      <c r="F158" s="55">
        <f>+E158/800000</f>
        <v>3.1250000000000002E-3</v>
      </c>
      <c r="G158" s="15">
        <f t="shared" ref="G158:G169" si="13">80*10000</f>
        <v>800000</v>
      </c>
      <c r="H158" s="6"/>
      <c r="J158" s="12"/>
      <c r="L158" s="10"/>
      <c r="M158" s="2"/>
      <c r="N158" s="2"/>
      <c r="O158" s="2"/>
      <c r="P158" s="2"/>
    </row>
    <row r="159" spans="1:16" x14ac:dyDescent="0.2">
      <c r="A159" s="2"/>
      <c r="C159" s="6">
        <v>36810</v>
      </c>
      <c r="D159" s="30">
        <v>2500</v>
      </c>
      <c r="E159" s="15">
        <f>+E158+D159</f>
        <v>5000</v>
      </c>
      <c r="F159" s="55">
        <f t="shared" ref="F159:F168" si="14">+E159/800000</f>
        <v>6.2500000000000003E-3</v>
      </c>
      <c r="G159" s="15">
        <f t="shared" si="13"/>
        <v>800000</v>
      </c>
      <c r="H159" s="6"/>
      <c r="J159" s="12"/>
      <c r="L159" s="10"/>
      <c r="M159" s="2"/>
      <c r="N159" s="2"/>
      <c r="O159" s="2"/>
      <c r="P159" s="2"/>
    </row>
    <row r="160" spans="1:16" x14ac:dyDescent="0.2">
      <c r="A160" s="2"/>
      <c r="C160" s="6">
        <v>36992</v>
      </c>
      <c r="D160" s="30">
        <v>2500</v>
      </c>
      <c r="E160" s="15">
        <f t="shared" ref="E160:E169" si="15">+E159+D160</f>
        <v>7500</v>
      </c>
      <c r="F160" s="55">
        <f t="shared" si="14"/>
        <v>9.3749999999999997E-3</v>
      </c>
      <c r="G160" s="15">
        <f t="shared" si="13"/>
        <v>800000</v>
      </c>
      <c r="H160" s="6"/>
      <c r="J160" s="12"/>
      <c r="L160" s="10"/>
      <c r="M160" s="2"/>
      <c r="N160" s="2"/>
      <c r="O160" s="2"/>
      <c r="P160" s="2"/>
    </row>
    <row r="161" spans="1:16" x14ac:dyDescent="0.2">
      <c r="A161" s="2"/>
      <c r="C161" s="6">
        <v>37175</v>
      </c>
      <c r="D161" s="30">
        <v>2500</v>
      </c>
      <c r="E161" s="15">
        <f t="shared" si="15"/>
        <v>10000</v>
      </c>
      <c r="F161" s="55">
        <f t="shared" si="14"/>
        <v>1.2500000000000001E-2</v>
      </c>
      <c r="G161" s="15">
        <f t="shared" si="13"/>
        <v>800000</v>
      </c>
      <c r="H161" s="6"/>
      <c r="J161" s="12"/>
      <c r="L161" s="10"/>
      <c r="M161" s="2"/>
      <c r="N161" s="2"/>
      <c r="O161" s="2"/>
      <c r="P161" s="2"/>
    </row>
    <row r="162" spans="1:16" x14ac:dyDescent="0.2">
      <c r="A162" s="2"/>
      <c r="C162" s="6">
        <v>37357</v>
      </c>
      <c r="D162" s="30">
        <v>2500</v>
      </c>
      <c r="E162" s="15">
        <f t="shared" si="15"/>
        <v>12500</v>
      </c>
      <c r="F162" s="55">
        <f t="shared" si="14"/>
        <v>1.5625E-2</v>
      </c>
      <c r="G162" s="15">
        <f t="shared" si="13"/>
        <v>800000</v>
      </c>
      <c r="H162" s="6"/>
      <c r="J162" s="12"/>
      <c r="L162" s="10"/>
      <c r="M162" s="2"/>
      <c r="N162" s="2"/>
      <c r="O162" s="2"/>
      <c r="P162" s="2"/>
    </row>
    <row r="163" spans="1:16" x14ac:dyDescent="0.2">
      <c r="A163" s="2"/>
      <c r="C163" s="6">
        <v>37540</v>
      </c>
      <c r="D163" s="30">
        <v>2500</v>
      </c>
      <c r="E163" s="15">
        <f t="shared" si="15"/>
        <v>15000</v>
      </c>
      <c r="F163" s="55">
        <f t="shared" si="14"/>
        <v>1.8749999999999999E-2</v>
      </c>
      <c r="G163" s="15">
        <f t="shared" si="13"/>
        <v>800000</v>
      </c>
      <c r="H163" s="6"/>
      <c r="J163" s="12"/>
      <c r="L163" s="10"/>
      <c r="M163" s="2"/>
      <c r="N163" s="2"/>
      <c r="O163" s="2"/>
      <c r="P163" s="2"/>
    </row>
    <row r="164" spans="1:16" x14ac:dyDescent="0.2">
      <c r="A164" s="2"/>
      <c r="C164" s="6">
        <v>37722</v>
      </c>
      <c r="D164" s="30">
        <v>2500</v>
      </c>
      <c r="E164" s="15">
        <f t="shared" si="15"/>
        <v>17500</v>
      </c>
      <c r="F164" s="55">
        <f t="shared" si="14"/>
        <v>2.1874999999999999E-2</v>
      </c>
      <c r="G164" s="15">
        <f t="shared" si="13"/>
        <v>800000</v>
      </c>
      <c r="H164" s="6"/>
      <c r="J164" s="12"/>
      <c r="L164" s="10"/>
      <c r="M164" s="2"/>
      <c r="N164" s="2"/>
      <c r="O164" s="2"/>
      <c r="P164" s="2"/>
    </row>
    <row r="165" spans="1:16" x14ac:dyDescent="0.2">
      <c r="A165" s="2"/>
      <c r="C165" s="6">
        <v>37905</v>
      </c>
      <c r="D165" s="30">
        <v>2500</v>
      </c>
      <c r="E165" s="15">
        <f t="shared" si="15"/>
        <v>20000</v>
      </c>
      <c r="F165" s="55">
        <f t="shared" si="14"/>
        <v>2.5000000000000001E-2</v>
      </c>
      <c r="G165" s="15">
        <f t="shared" si="13"/>
        <v>800000</v>
      </c>
      <c r="H165" s="6"/>
      <c r="J165" s="12"/>
      <c r="L165" s="10"/>
      <c r="M165" s="2"/>
      <c r="N165" s="2"/>
      <c r="O165" s="2"/>
      <c r="P165" s="2"/>
    </row>
    <row r="166" spans="1:16" x14ac:dyDescent="0.2">
      <c r="A166" s="2"/>
      <c r="C166" s="6">
        <v>38088</v>
      </c>
      <c r="D166" s="30">
        <v>2500</v>
      </c>
      <c r="E166" s="15">
        <f t="shared" si="15"/>
        <v>22500</v>
      </c>
      <c r="F166" s="55">
        <f t="shared" si="14"/>
        <v>2.8125000000000001E-2</v>
      </c>
      <c r="G166" s="15">
        <f t="shared" si="13"/>
        <v>800000</v>
      </c>
      <c r="H166" s="6"/>
      <c r="J166" s="12"/>
      <c r="L166" s="10"/>
      <c r="M166" s="2"/>
      <c r="N166" s="2"/>
      <c r="O166" s="2"/>
      <c r="P166" s="2"/>
    </row>
    <row r="167" spans="1:16" x14ac:dyDescent="0.2">
      <c r="A167" s="2"/>
      <c r="C167" s="6">
        <v>38271</v>
      </c>
      <c r="D167" s="30">
        <v>2500</v>
      </c>
      <c r="E167" s="15">
        <f t="shared" si="15"/>
        <v>25000</v>
      </c>
      <c r="F167" s="55">
        <f t="shared" si="14"/>
        <v>3.125E-2</v>
      </c>
      <c r="G167" s="15">
        <f t="shared" si="13"/>
        <v>800000</v>
      </c>
      <c r="H167" s="6"/>
      <c r="J167" s="12"/>
      <c r="L167" s="10"/>
      <c r="M167" s="2"/>
      <c r="N167" s="2"/>
      <c r="O167" s="2"/>
      <c r="P167" s="2"/>
    </row>
    <row r="168" spans="1:16" x14ac:dyDescent="0.2">
      <c r="A168" s="2"/>
      <c r="C168" s="6">
        <v>38453</v>
      </c>
      <c r="D168" s="30">
        <v>2500</v>
      </c>
      <c r="E168" s="15">
        <f t="shared" si="15"/>
        <v>27500</v>
      </c>
      <c r="F168" s="55">
        <f t="shared" si="14"/>
        <v>3.4375000000000003E-2</v>
      </c>
      <c r="G168" s="15">
        <f t="shared" si="13"/>
        <v>800000</v>
      </c>
      <c r="H168" s="6"/>
      <c r="L168" s="10"/>
      <c r="M168" s="2"/>
      <c r="N168" s="2"/>
      <c r="O168" s="2"/>
      <c r="P168" s="2"/>
    </row>
    <row r="169" spans="1:16" x14ac:dyDescent="0.2">
      <c r="A169" s="2"/>
      <c r="C169" s="6">
        <v>38636</v>
      </c>
      <c r="D169" s="15">
        <f>80*10000</f>
        <v>800000</v>
      </c>
      <c r="E169" s="15">
        <f t="shared" si="15"/>
        <v>827500</v>
      </c>
      <c r="F169" s="56"/>
      <c r="G169" s="15">
        <f t="shared" si="13"/>
        <v>800000</v>
      </c>
      <c r="H169" s="6"/>
      <c r="L169" s="10"/>
      <c r="M169" s="2"/>
      <c r="N169" s="2"/>
      <c r="O169" s="2"/>
      <c r="P169" s="2"/>
    </row>
    <row r="170" spans="1:16" x14ac:dyDescent="0.2">
      <c r="A170" s="2"/>
      <c r="C170" s="6"/>
      <c r="D170" s="5"/>
      <c r="E170" s="9"/>
      <c r="F170" s="56"/>
      <c r="G170" s="9"/>
      <c r="H170" s="6"/>
      <c r="L170" s="10"/>
      <c r="M170" s="2"/>
      <c r="N170" s="2"/>
      <c r="O170" s="2"/>
      <c r="P170" s="2"/>
    </row>
    <row r="171" spans="1:16" ht="51" x14ac:dyDescent="0.2">
      <c r="A171" s="2" t="s">
        <v>9</v>
      </c>
      <c r="B171" s="5" t="s">
        <v>18</v>
      </c>
      <c r="C171" s="6">
        <v>36748</v>
      </c>
      <c r="D171" s="30">
        <v>8000</v>
      </c>
      <c r="E171" s="30">
        <v>8000</v>
      </c>
      <c r="F171" s="55">
        <f>+E171/300000</f>
        <v>2.6666666666666668E-2</v>
      </c>
      <c r="G171" s="15">
        <f>60*5000</f>
        <v>300000</v>
      </c>
      <c r="H171" s="6"/>
      <c r="J171" s="12"/>
      <c r="M171" s="2"/>
      <c r="N171" s="2"/>
      <c r="O171" s="2"/>
    </row>
    <row r="172" spans="1:16" x14ac:dyDescent="0.2">
      <c r="A172" s="2"/>
      <c r="C172" s="6">
        <v>36932</v>
      </c>
      <c r="D172" s="30">
        <v>8000</v>
      </c>
      <c r="E172" s="15">
        <f>+E171+D172</f>
        <v>16000</v>
      </c>
      <c r="F172" s="55">
        <f t="shared" ref="F172:F177" si="16">+E172/300000</f>
        <v>5.3333333333333337E-2</v>
      </c>
      <c r="G172" s="15">
        <f>60*5000</f>
        <v>300000</v>
      </c>
      <c r="H172" s="6"/>
      <c r="J172" s="12"/>
      <c r="M172" s="2"/>
      <c r="N172" s="2"/>
      <c r="O172" s="2"/>
    </row>
    <row r="173" spans="1:16" x14ac:dyDescent="0.2">
      <c r="A173" s="2"/>
      <c r="C173" s="6">
        <v>37113</v>
      </c>
      <c r="D173" s="30">
        <v>8000</v>
      </c>
      <c r="E173" s="15">
        <f t="shared" ref="E173:E178" si="17">+E172+D173</f>
        <v>24000</v>
      </c>
      <c r="F173" s="55">
        <f t="shared" si="16"/>
        <v>0.08</v>
      </c>
      <c r="G173" s="15">
        <f>60*5000</f>
        <v>300000</v>
      </c>
      <c r="H173" s="6"/>
      <c r="J173" s="12"/>
      <c r="M173" s="2"/>
      <c r="N173" s="2"/>
      <c r="O173" s="2"/>
    </row>
    <row r="174" spans="1:16" x14ac:dyDescent="0.2">
      <c r="A174" s="2"/>
      <c r="C174" s="6">
        <v>37297</v>
      </c>
      <c r="D174" s="30">
        <v>8000</v>
      </c>
      <c r="E174" s="15">
        <f t="shared" si="17"/>
        <v>32000</v>
      </c>
      <c r="F174" s="55">
        <f t="shared" si="16"/>
        <v>0.10666666666666667</v>
      </c>
      <c r="G174" s="15">
        <f>60*6000</f>
        <v>360000</v>
      </c>
      <c r="H174" s="6"/>
      <c r="J174" s="12"/>
      <c r="M174" s="2"/>
      <c r="N174" s="2"/>
      <c r="O174" s="2"/>
    </row>
    <row r="175" spans="1:16" x14ac:dyDescent="0.2">
      <c r="A175" s="2"/>
      <c r="C175" s="6">
        <v>37478</v>
      </c>
      <c r="D175" s="30">
        <v>8000</v>
      </c>
      <c r="E175" s="15">
        <f t="shared" si="17"/>
        <v>40000</v>
      </c>
      <c r="F175" s="55">
        <f t="shared" si="16"/>
        <v>0.13333333333333333</v>
      </c>
      <c r="G175" s="15">
        <f>60*6000</f>
        <v>360000</v>
      </c>
      <c r="H175" s="6"/>
      <c r="J175" s="12"/>
      <c r="M175" s="2"/>
      <c r="N175" s="2"/>
      <c r="O175" s="2"/>
    </row>
    <row r="176" spans="1:16" x14ac:dyDescent="0.2">
      <c r="A176" s="2"/>
      <c r="C176" s="6">
        <v>37662</v>
      </c>
      <c r="D176" s="30">
        <v>8000</v>
      </c>
      <c r="E176" s="15">
        <f t="shared" si="17"/>
        <v>48000</v>
      </c>
      <c r="F176" s="55">
        <f t="shared" si="16"/>
        <v>0.16</v>
      </c>
      <c r="G176" s="15">
        <f>60*7500</f>
        <v>450000</v>
      </c>
      <c r="H176" s="6"/>
      <c r="J176" s="12"/>
      <c r="M176" s="2"/>
      <c r="N176" s="2"/>
      <c r="O176" s="2"/>
    </row>
    <row r="177" spans="1:15" x14ac:dyDescent="0.2">
      <c r="A177" s="2"/>
      <c r="C177" s="6">
        <v>37843</v>
      </c>
      <c r="D177" s="30">
        <v>8000</v>
      </c>
      <c r="E177" s="15">
        <f t="shared" si="17"/>
        <v>56000</v>
      </c>
      <c r="F177" s="55">
        <f t="shared" si="16"/>
        <v>0.18666666666666668</v>
      </c>
      <c r="G177" s="15">
        <f>60*7500</f>
        <v>450000</v>
      </c>
      <c r="H177" s="6"/>
      <c r="J177" s="12"/>
      <c r="M177" s="2"/>
      <c r="N177" s="2"/>
      <c r="O177" s="2"/>
    </row>
    <row r="178" spans="1:15" x14ac:dyDescent="0.2">
      <c r="A178" s="2"/>
      <c r="C178" s="6">
        <v>38027</v>
      </c>
      <c r="D178" s="15">
        <f>60*7500</f>
        <v>450000</v>
      </c>
      <c r="E178" s="15">
        <f t="shared" si="17"/>
        <v>506000</v>
      </c>
      <c r="F178" s="56"/>
      <c r="G178" s="15">
        <f>60*7500</f>
        <v>450000</v>
      </c>
      <c r="H178" s="6"/>
      <c r="J178" s="12"/>
      <c r="M178" s="2"/>
      <c r="N178" s="2"/>
      <c r="O178" s="2"/>
    </row>
    <row r="179" spans="1:15" x14ac:dyDescent="0.2">
      <c r="A179" s="2"/>
      <c r="C179" s="6"/>
      <c r="D179" s="5"/>
      <c r="E179" s="5"/>
      <c r="F179" s="56"/>
      <c r="H179" s="6"/>
      <c r="J179" s="12"/>
      <c r="M179" s="2"/>
      <c r="N179" s="2"/>
      <c r="O179" s="2"/>
    </row>
    <row r="180" spans="1:15" ht="51" x14ac:dyDescent="0.2">
      <c r="A180" s="2" t="s">
        <v>10</v>
      </c>
      <c r="B180" s="5" t="s">
        <v>18</v>
      </c>
      <c r="C180" s="6">
        <v>36643</v>
      </c>
      <c r="D180" s="30">
        <v>500</v>
      </c>
      <c r="E180" s="30">
        <v>500</v>
      </c>
      <c r="F180" s="55">
        <f>+E180/855000</f>
        <v>5.8479532163742691E-4</v>
      </c>
      <c r="G180" s="11">
        <v>855000</v>
      </c>
      <c r="H180" s="6"/>
      <c r="M180" s="2"/>
      <c r="N180" s="2"/>
      <c r="O180" s="2"/>
    </row>
    <row r="181" spans="1:15" x14ac:dyDescent="0.2">
      <c r="A181" s="2"/>
      <c r="C181" s="6">
        <v>36763</v>
      </c>
      <c r="D181" s="30">
        <v>42500</v>
      </c>
      <c r="E181" s="15">
        <f>+E180+D181</f>
        <v>43000</v>
      </c>
      <c r="F181" s="55">
        <f t="shared" ref="F181:F199" si="18">+E181/855000</f>
        <v>5.0292397660818715E-2</v>
      </c>
      <c r="G181" s="11">
        <v>855000</v>
      </c>
      <c r="H181" s="6"/>
      <c r="M181" s="2"/>
      <c r="N181" s="2"/>
      <c r="O181" s="2"/>
    </row>
    <row r="182" spans="1:15" x14ac:dyDescent="0.2">
      <c r="A182" s="2"/>
      <c r="C182" s="6">
        <v>36947</v>
      </c>
      <c r="D182" s="30">
        <v>7000</v>
      </c>
      <c r="E182" s="15">
        <f t="shared" ref="E182:E200" si="19">+E181+D182</f>
        <v>50000</v>
      </c>
      <c r="F182" s="55">
        <f t="shared" si="18"/>
        <v>5.8479532163742687E-2</v>
      </c>
      <c r="G182" s="11">
        <v>855000</v>
      </c>
      <c r="H182" s="6"/>
      <c r="M182" s="2"/>
      <c r="N182" s="2"/>
      <c r="O182" s="2"/>
    </row>
    <row r="183" spans="1:15" x14ac:dyDescent="0.2">
      <c r="A183" s="2"/>
      <c r="C183" s="6">
        <v>36975</v>
      </c>
      <c r="D183" s="30">
        <v>7000</v>
      </c>
      <c r="E183" s="15">
        <f t="shared" si="19"/>
        <v>57000</v>
      </c>
      <c r="F183" s="55">
        <f t="shared" si="18"/>
        <v>6.6666666666666666E-2</v>
      </c>
      <c r="G183" s="11">
        <v>855000</v>
      </c>
      <c r="H183" s="6"/>
      <c r="M183" s="2"/>
      <c r="N183" s="2"/>
      <c r="O183" s="2"/>
    </row>
    <row r="184" spans="1:15" x14ac:dyDescent="0.2">
      <c r="A184" s="2"/>
      <c r="C184" s="6">
        <v>37006</v>
      </c>
      <c r="D184" s="30">
        <v>7000</v>
      </c>
      <c r="E184" s="15">
        <f t="shared" si="19"/>
        <v>64000</v>
      </c>
      <c r="F184" s="55">
        <f t="shared" si="18"/>
        <v>7.4853801169590645E-2</v>
      </c>
      <c r="G184" s="11">
        <v>855000</v>
      </c>
      <c r="H184" s="6"/>
      <c r="M184" s="2"/>
      <c r="N184" s="2"/>
      <c r="O184" s="2"/>
    </row>
    <row r="185" spans="1:15" x14ac:dyDescent="0.2">
      <c r="A185" s="2"/>
      <c r="C185" s="6">
        <v>37036</v>
      </c>
      <c r="D185" s="30">
        <v>7000</v>
      </c>
      <c r="E185" s="15">
        <f t="shared" si="19"/>
        <v>71000</v>
      </c>
      <c r="F185" s="55">
        <f t="shared" si="18"/>
        <v>8.3040935672514624E-2</v>
      </c>
      <c r="G185" s="11">
        <v>855000</v>
      </c>
      <c r="H185" s="6"/>
      <c r="M185" s="2"/>
      <c r="N185" s="2"/>
      <c r="O185" s="2"/>
    </row>
    <row r="186" spans="1:15" x14ac:dyDescent="0.2">
      <c r="A186" s="2"/>
      <c r="C186" s="6">
        <v>37067</v>
      </c>
      <c r="D186" s="30">
        <v>7000</v>
      </c>
      <c r="E186" s="15">
        <f t="shared" si="19"/>
        <v>78000</v>
      </c>
      <c r="F186" s="55">
        <f t="shared" si="18"/>
        <v>9.1228070175438603E-2</v>
      </c>
      <c r="G186" s="11">
        <v>855000</v>
      </c>
      <c r="H186" s="6"/>
      <c r="M186" s="2"/>
      <c r="N186" s="2"/>
      <c r="O186" s="2"/>
    </row>
    <row r="187" spans="1:15" x14ac:dyDescent="0.2">
      <c r="A187" s="2"/>
      <c r="C187" s="6">
        <v>37097</v>
      </c>
      <c r="D187" s="30">
        <v>7000</v>
      </c>
      <c r="E187" s="15">
        <f t="shared" si="19"/>
        <v>85000</v>
      </c>
      <c r="F187" s="55">
        <f t="shared" si="18"/>
        <v>9.9415204678362568E-2</v>
      </c>
      <c r="G187" s="11">
        <v>855000</v>
      </c>
      <c r="H187" s="6"/>
      <c r="M187" s="2"/>
      <c r="N187" s="2"/>
      <c r="O187" s="2"/>
    </row>
    <row r="188" spans="1:15" x14ac:dyDescent="0.2">
      <c r="A188" s="2"/>
      <c r="C188" s="6">
        <v>37128</v>
      </c>
      <c r="D188" s="30">
        <v>7000</v>
      </c>
      <c r="E188" s="15">
        <f t="shared" si="19"/>
        <v>92000</v>
      </c>
      <c r="F188" s="55">
        <f t="shared" si="18"/>
        <v>0.10760233918128655</v>
      </c>
      <c r="G188" s="11">
        <v>855000</v>
      </c>
      <c r="H188" s="6"/>
      <c r="M188" s="2"/>
      <c r="N188" s="2"/>
      <c r="O188" s="2"/>
    </row>
    <row r="189" spans="1:15" x14ac:dyDescent="0.2">
      <c r="A189" s="2"/>
      <c r="C189" s="6">
        <v>37159</v>
      </c>
      <c r="D189" s="30">
        <v>7000</v>
      </c>
      <c r="E189" s="15">
        <f t="shared" si="19"/>
        <v>99000</v>
      </c>
      <c r="F189" s="55">
        <f t="shared" si="18"/>
        <v>0.11578947368421053</v>
      </c>
      <c r="G189" s="11">
        <v>855000</v>
      </c>
      <c r="H189" s="6"/>
      <c r="M189" s="2"/>
      <c r="N189" s="2"/>
      <c r="O189" s="2"/>
    </row>
    <row r="190" spans="1:15" x14ac:dyDescent="0.2">
      <c r="A190" s="2"/>
      <c r="C190" s="6">
        <v>37189</v>
      </c>
      <c r="D190" s="30">
        <v>7000</v>
      </c>
      <c r="E190" s="15">
        <f t="shared" si="19"/>
        <v>106000</v>
      </c>
      <c r="F190" s="55">
        <f t="shared" si="18"/>
        <v>0.1239766081871345</v>
      </c>
      <c r="G190" s="11">
        <v>855000</v>
      </c>
      <c r="H190" s="6"/>
      <c r="M190" s="2"/>
      <c r="N190" s="2"/>
      <c r="O190" s="2"/>
    </row>
    <row r="191" spans="1:15" x14ac:dyDescent="0.2">
      <c r="A191" s="2"/>
      <c r="C191" s="6">
        <v>37220</v>
      </c>
      <c r="D191" s="30">
        <v>7000</v>
      </c>
      <c r="E191" s="15">
        <f t="shared" si="19"/>
        <v>113000</v>
      </c>
      <c r="F191" s="55">
        <f t="shared" si="18"/>
        <v>0.13216374269005848</v>
      </c>
      <c r="G191" s="11">
        <v>855000</v>
      </c>
      <c r="H191" s="6"/>
      <c r="M191" s="2"/>
      <c r="N191" s="2"/>
      <c r="O191" s="2"/>
    </row>
    <row r="192" spans="1:15" x14ac:dyDescent="0.2">
      <c r="A192" s="2"/>
      <c r="C192" s="6">
        <v>37250</v>
      </c>
      <c r="D192" s="30">
        <v>7000</v>
      </c>
      <c r="E192" s="15">
        <f t="shared" si="19"/>
        <v>120000</v>
      </c>
      <c r="F192" s="55">
        <f t="shared" si="18"/>
        <v>0.14035087719298245</v>
      </c>
      <c r="G192" s="11">
        <v>855000</v>
      </c>
      <c r="H192" s="6"/>
      <c r="M192" s="2"/>
      <c r="N192" s="2"/>
      <c r="O192" s="2"/>
    </row>
    <row r="193" spans="1:15" x14ac:dyDescent="0.2">
      <c r="A193" s="2"/>
      <c r="C193" s="6">
        <v>37281</v>
      </c>
      <c r="D193" s="30">
        <v>7000</v>
      </c>
      <c r="E193" s="15">
        <f t="shared" si="19"/>
        <v>127000</v>
      </c>
      <c r="F193" s="55">
        <f t="shared" si="18"/>
        <v>0.14853801169590644</v>
      </c>
      <c r="G193" s="11">
        <v>855000</v>
      </c>
      <c r="H193" s="6"/>
      <c r="M193" s="2"/>
      <c r="N193" s="2"/>
      <c r="O193" s="2"/>
    </row>
    <row r="194" spans="1:15" x14ac:dyDescent="0.2">
      <c r="A194" s="2"/>
      <c r="C194" s="6">
        <v>37312</v>
      </c>
      <c r="D194" s="30">
        <v>7000</v>
      </c>
      <c r="E194" s="15">
        <f t="shared" si="19"/>
        <v>134000</v>
      </c>
      <c r="F194" s="55">
        <f t="shared" si="18"/>
        <v>0.15672514619883041</v>
      </c>
      <c r="G194" s="11">
        <v>855000</v>
      </c>
      <c r="H194" s="6"/>
      <c r="M194" s="2"/>
      <c r="N194" s="2"/>
      <c r="O194" s="2"/>
    </row>
    <row r="195" spans="1:15" x14ac:dyDescent="0.2">
      <c r="A195" s="2"/>
      <c r="C195" s="6">
        <v>37340</v>
      </c>
      <c r="D195" s="30">
        <v>7000</v>
      </c>
      <c r="E195" s="15">
        <f t="shared" si="19"/>
        <v>141000</v>
      </c>
      <c r="F195" s="55">
        <f t="shared" si="18"/>
        <v>0.1649122807017544</v>
      </c>
      <c r="G195" s="11">
        <v>855000</v>
      </c>
      <c r="H195" s="6"/>
      <c r="M195" s="2"/>
      <c r="N195" s="2"/>
      <c r="O195" s="2"/>
    </row>
    <row r="196" spans="1:15" x14ac:dyDescent="0.2">
      <c r="A196" s="2"/>
      <c r="C196" s="6">
        <v>37371</v>
      </c>
      <c r="D196" s="30">
        <v>7000</v>
      </c>
      <c r="E196" s="15">
        <f t="shared" si="19"/>
        <v>148000</v>
      </c>
      <c r="F196" s="55">
        <f t="shared" si="18"/>
        <v>0.17309941520467836</v>
      </c>
      <c r="G196" s="11">
        <v>855000</v>
      </c>
      <c r="H196" s="6"/>
      <c r="M196" s="2"/>
      <c r="N196" s="2"/>
      <c r="O196" s="2"/>
    </row>
    <row r="197" spans="1:15" x14ac:dyDescent="0.2">
      <c r="A197" s="2"/>
      <c r="C197" s="6">
        <v>37401</v>
      </c>
      <c r="D197" s="30">
        <v>7000</v>
      </c>
      <c r="E197" s="15">
        <f t="shared" si="19"/>
        <v>155000</v>
      </c>
      <c r="F197" s="55">
        <f t="shared" si="18"/>
        <v>0.18128654970760233</v>
      </c>
      <c r="G197" s="11">
        <v>855000</v>
      </c>
      <c r="H197" s="6"/>
      <c r="M197" s="2"/>
      <c r="N197" s="2"/>
      <c r="O197" s="2"/>
    </row>
    <row r="198" spans="1:15" x14ac:dyDescent="0.2">
      <c r="A198" s="2"/>
      <c r="C198" s="6">
        <v>37432</v>
      </c>
      <c r="D198" s="30">
        <v>7000</v>
      </c>
      <c r="E198" s="15">
        <f t="shared" si="19"/>
        <v>162000</v>
      </c>
      <c r="F198" s="55">
        <f t="shared" si="18"/>
        <v>0.18947368421052632</v>
      </c>
      <c r="G198" s="11">
        <v>855000</v>
      </c>
      <c r="H198" s="6"/>
      <c r="M198" s="2"/>
      <c r="N198" s="2"/>
      <c r="O198" s="2"/>
    </row>
    <row r="199" spans="1:15" x14ac:dyDescent="0.2">
      <c r="A199" s="2"/>
      <c r="C199" s="6">
        <v>37462</v>
      </c>
      <c r="D199" s="30">
        <v>7000</v>
      </c>
      <c r="E199" s="15">
        <f t="shared" si="19"/>
        <v>169000</v>
      </c>
      <c r="F199" s="55">
        <f t="shared" si="18"/>
        <v>0.19766081871345029</v>
      </c>
      <c r="G199" s="11">
        <v>855000</v>
      </c>
      <c r="H199" s="6"/>
      <c r="M199" s="2"/>
      <c r="N199" s="2"/>
      <c r="O199" s="2"/>
    </row>
    <row r="200" spans="1:15" x14ac:dyDescent="0.2">
      <c r="A200" s="2"/>
      <c r="C200" s="6">
        <v>37493</v>
      </c>
      <c r="D200" s="11">
        <v>855000</v>
      </c>
      <c r="E200" s="15">
        <f t="shared" si="19"/>
        <v>1024000</v>
      </c>
      <c r="F200" s="56"/>
      <c r="G200" s="11">
        <v>855000</v>
      </c>
      <c r="H200" s="6"/>
      <c r="M200" s="2"/>
      <c r="N200" s="2"/>
      <c r="O200" s="2"/>
    </row>
    <row r="201" spans="1:15" x14ac:dyDescent="0.2">
      <c r="A201" s="2"/>
      <c r="C201" s="6"/>
      <c r="D201" s="5"/>
      <c r="E201" s="9"/>
      <c r="F201" s="56"/>
      <c r="G201" s="11"/>
      <c r="H201" s="6"/>
      <c r="M201" s="2"/>
      <c r="N201" s="2"/>
      <c r="O201" s="2"/>
    </row>
    <row r="202" spans="1:15" ht="63.75" x14ac:dyDescent="0.2">
      <c r="A202" s="2" t="s">
        <v>11</v>
      </c>
      <c r="B202" s="5" t="s">
        <v>18</v>
      </c>
      <c r="C202" s="6">
        <v>36612</v>
      </c>
      <c r="D202" s="30">
        <v>6000</v>
      </c>
      <c r="E202" s="30">
        <v>6000</v>
      </c>
      <c r="F202" s="55">
        <f t="shared" ref="F202:F207" si="20">+E202/120000</f>
        <v>0.05</v>
      </c>
      <c r="G202" s="15">
        <f t="shared" ref="G202:G208" si="21">120*1000</f>
        <v>120000</v>
      </c>
      <c r="H202" s="6"/>
      <c r="M202" s="2"/>
      <c r="N202" s="2"/>
      <c r="O202" s="2"/>
    </row>
    <row r="203" spans="1:15" x14ac:dyDescent="0.2">
      <c r="A203" s="2"/>
      <c r="C203" s="6">
        <v>36977</v>
      </c>
      <c r="D203" s="30">
        <v>3000</v>
      </c>
      <c r="E203" s="15">
        <f t="shared" ref="E203:E208" si="22">+E202+D203</f>
        <v>9000</v>
      </c>
      <c r="F203" s="55">
        <f t="shared" si="20"/>
        <v>7.4999999999999997E-2</v>
      </c>
      <c r="G203" s="15">
        <f t="shared" si="21"/>
        <v>120000</v>
      </c>
      <c r="H203" s="6"/>
      <c r="M203" s="2"/>
      <c r="N203" s="2"/>
      <c r="O203" s="2"/>
    </row>
    <row r="204" spans="1:15" x14ac:dyDescent="0.2">
      <c r="A204" s="2"/>
      <c r="C204" s="6">
        <v>37342</v>
      </c>
      <c r="D204" s="30">
        <v>3000</v>
      </c>
      <c r="E204" s="15">
        <f t="shared" si="22"/>
        <v>12000</v>
      </c>
      <c r="F204" s="55">
        <f t="shared" si="20"/>
        <v>0.1</v>
      </c>
      <c r="G204" s="15">
        <f t="shared" si="21"/>
        <v>120000</v>
      </c>
      <c r="H204" s="6"/>
      <c r="M204" s="2"/>
      <c r="N204" s="2"/>
      <c r="O204" s="2"/>
    </row>
    <row r="205" spans="1:15" x14ac:dyDescent="0.2">
      <c r="A205" s="2"/>
      <c r="C205" s="6">
        <v>37707</v>
      </c>
      <c r="D205" s="30">
        <v>3000</v>
      </c>
      <c r="E205" s="15">
        <f t="shared" si="22"/>
        <v>15000</v>
      </c>
      <c r="F205" s="55">
        <f t="shared" si="20"/>
        <v>0.125</v>
      </c>
      <c r="G205" s="15">
        <f t="shared" si="21"/>
        <v>120000</v>
      </c>
      <c r="H205" s="6"/>
      <c r="M205" s="2"/>
      <c r="N205" s="2"/>
      <c r="O205" s="2"/>
    </row>
    <row r="206" spans="1:15" x14ac:dyDescent="0.2">
      <c r="A206" s="2"/>
      <c r="C206" s="6">
        <v>38073</v>
      </c>
      <c r="D206" s="30">
        <v>3000</v>
      </c>
      <c r="E206" s="15">
        <f t="shared" si="22"/>
        <v>18000</v>
      </c>
      <c r="F206" s="55">
        <f t="shared" si="20"/>
        <v>0.15</v>
      </c>
      <c r="G206" s="15">
        <f t="shared" si="21"/>
        <v>120000</v>
      </c>
      <c r="H206" s="6"/>
      <c r="M206" s="2"/>
      <c r="N206" s="2"/>
      <c r="O206" s="2"/>
    </row>
    <row r="207" spans="1:15" x14ac:dyDescent="0.2">
      <c r="A207" s="2"/>
      <c r="C207" s="6">
        <v>38438</v>
      </c>
      <c r="D207" s="30">
        <v>3000</v>
      </c>
      <c r="E207" s="15">
        <f t="shared" si="22"/>
        <v>21000</v>
      </c>
      <c r="F207" s="55">
        <f t="shared" si="20"/>
        <v>0.17499999999999999</v>
      </c>
      <c r="G207" s="15">
        <f t="shared" si="21"/>
        <v>120000</v>
      </c>
      <c r="H207" s="6"/>
      <c r="M207" s="2"/>
      <c r="N207" s="2"/>
      <c r="O207" s="2"/>
    </row>
    <row r="208" spans="1:15" x14ac:dyDescent="0.2">
      <c r="A208" s="2"/>
      <c r="C208" s="6">
        <v>38803</v>
      </c>
      <c r="D208" s="15">
        <f>120*1000</f>
        <v>120000</v>
      </c>
      <c r="E208" s="15">
        <f t="shared" si="22"/>
        <v>141000</v>
      </c>
      <c r="F208" s="56"/>
      <c r="G208" s="15">
        <f t="shared" si="21"/>
        <v>120000</v>
      </c>
      <c r="H208" s="6"/>
      <c r="M208" s="2"/>
      <c r="N208" s="2"/>
      <c r="O208" s="2"/>
    </row>
    <row r="209" spans="1:15" x14ac:dyDescent="0.2">
      <c r="A209" s="2"/>
      <c r="C209" s="6"/>
      <c r="D209" s="5"/>
      <c r="E209" s="5"/>
      <c r="F209" s="56"/>
      <c r="H209" s="6"/>
      <c r="M209" s="2"/>
      <c r="N209" s="2"/>
      <c r="O209" s="2"/>
    </row>
    <row r="210" spans="1:15" ht="76.5" x14ac:dyDescent="0.2">
      <c r="A210" s="2" t="s">
        <v>20</v>
      </c>
      <c r="B210" s="5" t="s">
        <v>18</v>
      </c>
      <c r="C210" s="6">
        <v>36719</v>
      </c>
      <c r="D210" s="30">
        <v>5000</v>
      </c>
      <c r="E210" s="30">
        <v>5000</v>
      </c>
      <c r="F210" s="55">
        <f>+E210/273000</f>
        <v>1.8315018315018316E-2</v>
      </c>
      <c r="G210" s="15">
        <f t="shared" ref="G210:G220" si="23">42*6500</f>
        <v>273000</v>
      </c>
      <c r="H210" s="6"/>
      <c r="M210" s="2"/>
      <c r="N210" s="2"/>
      <c r="O210" s="2"/>
    </row>
    <row r="211" spans="1:15" x14ac:dyDescent="0.2">
      <c r="A211" s="2"/>
      <c r="C211" s="6">
        <v>36903</v>
      </c>
      <c r="D211" s="30">
        <v>5000</v>
      </c>
      <c r="E211" s="15">
        <f>+E210+D211</f>
        <v>10000</v>
      </c>
      <c r="F211" s="55">
        <f t="shared" ref="F211:F219" si="24">+E211/273000</f>
        <v>3.6630036630036632E-2</v>
      </c>
      <c r="G211" s="15">
        <f t="shared" si="23"/>
        <v>273000</v>
      </c>
      <c r="H211" s="6"/>
      <c r="M211" s="2"/>
      <c r="N211" s="2"/>
      <c r="O211" s="2"/>
    </row>
    <row r="212" spans="1:15" x14ac:dyDescent="0.2">
      <c r="A212" s="2"/>
      <c r="C212" s="6">
        <v>37084</v>
      </c>
      <c r="D212" s="30">
        <v>5000</v>
      </c>
      <c r="E212" s="15">
        <f t="shared" ref="E212:E220" si="25">+E211+D212</f>
        <v>15000</v>
      </c>
      <c r="F212" s="55">
        <f t="shared" si="24"/>
        <v>5.4945054945054944E-2</v>
      </c>
      <c r="G212" s="15">
        <f t="shared" si="23"/>
        <v>273000</v>
      </c>
      <c r="H212" s="6"/>
      <c r="M212" s="2"/>
      <c r="N212" s="2"/>
      <c r="O212" s="2"/>
    </row>
    <row r="213" spans="1:15" x14ac:dyDescent="0.2">
      <c r="A213" s="2"/>
      <c r="C213" s="6">
        <v>37268</v>
      </c>
      <c r="D213" s="30">
        <v>5000</v>
      </c>
      <c r="E213" s="15">
        <f t="shared" si="25"/>
        <v>20000</v>
      </c>
      <c r="F213" s="55">
        <f t="shared" si="24"/>
        <v>7.3260073260073263E-2</v>
      </c>
      <c r="G213" s="15">
        <f t="shared" si="23"/>
        <v>273000</v>
      </c>
      <c r="H213" s="6"/>
      <c r="M213" s="2"/>
      <c r="N213" s="2"/>
      <c r="O213" s="2"/>
    </row>
    <row r="214" spans="1:15" x14ac:dyDescent="0.2">
      <c r="A214" s="2"/>
      <c r="C214" s="6">
        <v>37449</v>
      </c>
      <c r="D214" s="30">
        <v>5000</v>
      </c>
      <c r="E214" s="15">
        <f t="shared" si="25"/>
        <v>25000</v>
      </c>
      <c r="F214" s="55">
        <f t="shared" si="24"/>
        <v>9.1575091575091569E-2</v>
      </c>
      <c r="G214" s="15">
        <f t="shared" si="23"/>
        <v>273000</v>
      </c>
      <c r="H214" s="6"/>
      <c r="M214" s="2"/>
      <c r="N214" s="2"/>
      <c r="O214" s="2"/>
    </row>
    <row r="215" spans="1:15" x14ac:dyDescent="0.2">
      <c r="A215" s="2"/>
      <c r="C215" s="6">
        <v>37633</v>
      </c>
      <c r="D215" s="30">
        <v>5000</v>
      </c>
      <c r="E215" s="15">
        <f t="shared" si="25"/>
        <v>30000</v>
      </c>
      <c r="F215" s="55">
        <f t="shared" si="24"/>
        <v>0.10989010989010989</v>
      </c>
      <c r="G215" s="15">
        <f t="shared" si="23"/>
        <v>273000</v>
      </c>
      <c r="H215" s="6"/>
      <c r="M215" s="2"/>
      <c r="N215" s="2"/>
      <c r="O215" s="2"/>
    </row>
    <row r="216" spans="1:15" x14ac:dyDescent="0.2">
      <c r="A216" s="2"/>
      <c r="C216" s="6">
        <v>37814</v>
      </c>
      <c r="D216" s="30">
        <v>5000</v>
      </c>
      <c r="E216" s="15">
        <f t="shared" si="25"/>
        <v>35000</v>
      </c>
      <c r="F216" s="55">
        <f t="shared" si="24"/>
        <v>0.12820512820512819</v>
      </c>
      <c r="G216" s="15">
        <f t="shared" si="23"/>
        <v>273000</v>
      </c>
      <c r="H216" s="6"/>
      <c r="M216" s="2"/>
      <c r="N216" s="2"/>
      <c r="O216" s="2"/>
    </row>
    <row r="217" spans="1:15" x14ac:dyDescent="0.2">
      <c r="A217" s="2"/>
      <c r="C217" s="6">
        <v>37998</v>
      </c>
      <c r="D217" s="30">
        <v>5000</v>
      </c>
      <c r="E217" s="15">
        <f t="shared" si="25"/>
        <v>40000</v>
      </c>
      <c r="F217" s="55">
        <f t="shared" si="24"/>
        <v>0.14652014652014653</v>
      </c>
      <c r="G217" s="15">
        <f t="shared" si="23"/>
        <v>273000</v>
      </c>
      <c r="H217" s="6"/>
      <c r="M217" s="2"/>
      <c r="N217" s="2"/>
      <c r="O217" s="2"/>
    </row>
    <row r="218" spans="1:15" x14ac:dyDescent="0.2">
      <c r="A218" s="2"/>
      <c r="C218" s="6">
        <v>38180</v>
      </c>
      <c r="D218" s="30">
        <v>5000</v>
      </c>
      <c r="E218" s="15">
        <f t="shared" si="25"/>
        <v>45000</v>
      </c>
      <c r="F218" s="55">
        <f t="shared" si="24"/>
        <v>0.16483516483516483</v>
      </c>
      <c r="G218" s="15">
        <f t="shared" si="23"/>
        <v>273000</v>
      </c>
      <c r="H218" s="6"/>
      <c r="M218" s="2"/>
      <c r="N218" s="2"/>
      <c r="O218" s="2"/>
    </row>
    <row r="219" spans="1:15" x14ac:dyDescent="0.2">
      <c r="A219" s="2"/>
      <c r="C219" s="6">
        <v>38364</v>
      </c>
      <c r="D219" s="30">
        <v>5000</v>
      </c>
      <c r="E219" s="15">
        <f t="shared" si="25"/>
        <v>50000</v>
      </c>
      <c r="F219" s="55">
        <f t="shared" si="24"/>
        <v>0.18315018315018314</v>
      </c>
      <c r="G219" s="15">
        <f t="shared" si="23"/>
        <v>273000</v>
      </c>
      <c r="H219" s="6"/>
      <c r="M219" s="2"/>
      <c r="N219" s="2"/>
      <c r="O219" s="2"/>
    </row>
    <row r="220" spans="1:15" x14ac:dyDescent="0.2">
      <c r="A220" s="2"/>
      <c r="C220" s="6">
        <v>38545</v>
      </c>
      <c r="D220" s="15">
        <f>42*6500</f>
        <v>273000</v>
      </c>
      <c r="E220" s="15">
        <f t="shared" si="25"/>
        <v>323000</v>
      </c>
      <c r="F220" s="56"/>
      <c r="G220" s="15">
        <f t="shared" si="23"/>
        <v>273000</v>
      </c>
      <c r="H220" s="6"/>
      <c r="M220" s="2"/>
      <c r="N220" s="2"/>
      <c r="O220" s="2"/>
    </row>
    <row r="221" spans="1:15" x14ac:dyDescent="0.2">
      <c r="A221" s="2"/>
      <c r="C221" s="6"/>
      <c r="D221" s="5"/>
      <c r="E221" s="5"/>
      <c r="F221" s="56"/>
      <c r="H221" s="6"/>
      <c r="M221" s="2"/>
      <c r="N221" s="2"/>
      <c r="O221" s="2"/>
    </row>
    <row r="222" spans="1:15" ht="51" x14ac:dyDescent="0.2">
      <c r="A222" s="2" t="s">
        <v>25</v>
      </c>
      <c r="B222" s="5" t="s">
        <v>18</v>
      </c>
      <c r="C222" s="6">
        <v>36822</v>
      </c>
      <c r="D222" s="19">
        <v>8000</v>
      </c>
      <c r="E222" s="19">
        <v>8000</v>
      </c>
      <c r="F222" s="56">
        <f>+E222/430000</f>
        <v>1.8604651162790697E-2</v>
      </c>
      <c r="G222" s="8">
        <v>430000</v>
      </c>
      <c r="H222" s="6"/>
      <c r="M222" s="2"/>
      <c r="N222" s="2"/>
      <c r="O222" s="2"/>
    </row>
    <row r="223" spans="1:15" x14ac:dyDescent="0.2">
      <c r="A223" s="2"/>
      <c r="C223" s="6">
        <v>37004</v>
      </c>
      <c r="D223" s="19">
        <v>8000</v>
      </c>
      <c r="E223" s="19">
        <f>+E222+D223</f>
        <v>16000</v>
      </c>
      <c r="F223" s="56">
        <f t="shared" ref="F223:F228" si="26">+E223/430000</f>
        <v>3.7209302325581395E-2</v>
      </c>
      <c r="G223" s="8">
        <v>430000</v>
      </c>
      <c r="H223" s="6"/>
      <c r="M223" s="2"/>
      <c r="N223" s="2"/>
      <c r="O223" s="2"/>
    </row>
    <row r="224" spans="1:15" x14ac:dyDescent="0.2">
      <c r="A224" s="2"/>
      <c r="C224" s="6">
        <v>37187</v>
      </c>
      <c r="D224" s="19">
        <v>8000</v>
      </c>
      <c r="E224" s="19">
        <f t="shared" ref="E224:E229" si="27">+E223+D224</f>
        <v>24000</v>
      </c>
      <c r="F224" s="56">
        <f t="shared" si="26"/>
        <v>5.5813953488372092E-2</v>
      </c>
      <c r="G224" s="8">
        <v>430000</v>
      </c>
      <c r="H224" s="6"/>
      <c r="M224" s="2"/>
      <c r="N224" s="2"/>
      <c r="O224" s="2"/>
    </row>
    <row r="225" spans="1:15" x14ac:dyDescent="0.2">
      <c r="A225" s="2"/>
      <c r="C225" s="6">
        <v>37369</v>
      </c>
      <c r="D225" s="19">
        <v>8000</v>
      </c>
      <c r="E225" s="19">
        <f t="shared" si="27"/>
        <v>32000</v>
      </c>
      <c r="F225" s="56">
        <f t="shared" si="26"/>
        <v>7.441860465116279E-2</v>
      </c>
      <c r="G225" s="8">
        <v>430000</v>
      </c>
      <c r="H225" s="6"/>
      <c r="M225" s="2"/>
      <c r="N225" s="2"/>
      <c r="O225" s="2"/>
    </row>
    <row r="226" spans="1:15" x14ac:dyDescent="0.2">
      <c r="A226" s="2"/>
      <c r="C226" s="6">
        <v>37552</v>
      </c>
      <c r="D226" s="19">
        <v>8000</v>
      </c>
      <c r="E226" s="19">
        <f t="shared" si="27"/>
        <v>40000</v>
      </c>
      <c r="F226" s="56">
        <f t="shared" si="26"/>
        <v>9.3023255813953487E-2</v>
      </c>
      <c r="G226" s="8">
        <v>430000</v>
      </c>
      <c r="H226" s="6"/>
      <c r="M226" s="2"/>
      <c r="N226" s="2"/>
      <c r="O226" s="2"/>
    </row>
    <row r="227" spans="1:15" x14ac:dyDescent="0.2">
      <c r="A227" s="2"/>
      <c r="C227" s="6">
        <v>37734</v>
      </c>
      <c r="D227" s="19">
        <v>8000</v>
      </c>
      <c r="E227" s="19">
        <f t="shared" si="27"/>
        <v>48000</v>
      </c>
      <c r="F227" s="56">
        <f t="shared" si="26"/>
        <v>0.11162790697674418</v>
      </c>
      <c r="G227" s="8">
        <v>430000</v>
      </c>
      <c r="H227" s="6"/>
      <c r="M227" s="2"/>
      <c r="N227" s="2"/>
      <c r="O227" s="2"/>
    </row>
    <row r="228" spans="1:15" x14ac:dyDescent="0.2">
      <c r="A228" s="2"/>
      <c r="C228" s="6">
        <v>37917</v>
      </c>
      <c r="D228" s="19">
        <v>8000</v>
      </c>
      <c r="E228" s="19">
        <f t="shared" si="27"/>
        <v>56000</v>
      </c>
      <c r="F228" s="56">
        <f t="shared" si="26"/>
        <v>0.13023255813953488</v>
      </c>
      <c r="G228" s="8">
        <v>430000</v>
      </c>
      <c r="H228" s="6"/>
      <c r="M228" s="2"/>
      <c r="N228" s="2"/>
      <c r="O228" s="2"/>
    </row>
    <row r="229" spans="1:15" x14ac:dyDescent="0.2">
      <c r="A229" s="2"/>
      <c r="C229" s="6">
        <v>38100</v>
      </c>
      <c r="D229" s="8">
        <v>430000</v>
      </c>
      <c r="E229" s="19">
        <f t="shared" si="27"/>
        <v>486000</v>
      </c>
      <c r="F229" s="56"/>
      <c r="H229" s="6"/>
      <c r="M229" s="2"/>
      <c r="N229" s="2"/>
      <c r="O229" s="2"/>
    </row>
    <row r="230" spans="1:15" x14ac:dyDescent="0.2">
      <c r="A230" s="2"/>
      <c r="C230" s="6"/>
      <c r="D230" s="8"/>
      <c r="E230" s="19"/>
      <c r="F230" s="56"/>
      <c r="H230" s="6"/>
      <c r="M230" s="2"/>
      <c r="N230" s="2"/>
      <c r="O230" s="2"/>
    </row>
    <row r="231" spans="1:15" ht="76.5" x14ac:dyDescent="0.2">
      <c r="A231" s="2" t="s">
        <v>28</v>
      </c>
      <c r="B231" s="5" t="s">
        <v>18</v>
      </c>
      <c r="C231" s="6">
        <v>36745</v>
      </c>
      <c r="D231" s="30">
        <v>3500</v>
      </c>
      <c r="E231" s="30">
        <v>3500</v>
      </c>
      <c r="F231" s="55">
        <f>+E231/137600</f>
        <v>2.5436046511627907E-2</v>
      </c>
      <c r="G231" s="8">
        <v>137600</v>
      </c>
      <c r="H231" s="6"/>
      <c r="M231" s="2"/>
      <c r="N231" s="2"/>
      <c r="O231" s="2"/>
    </row>
    <row r="232" spans="1:15" x14ac:dyDescent="0.2">
      <c r="A232" s="2"/>
      <c r="C232" s="6">
        <v>36835</v>
      </c>
      <c r="D232" s="30">
        <v>3500</v>
      </c>
      <c r="E232" s="15">
        <f>+E231+D232</f>
        <v>7000</v>
      </c>
      <c r="F232" s="55">
        <f t="shared" ref="F232:F238" si="28">+E232/137600</f>
        <v>5.0872093023255814E-2</v>
      </c>
      <c r="G232" s="8">
        <v>137600</v>
      </c>
      <c r="H232" s="6"/>
      <c r="M232" s="2"/>
      <c r="N232" s="2"/>
      <c r="O232" s="2"/>
    </row>
    <row r="233" spans="1:15" x14ac:dyDescent="0.2">
      <c r="A233" s="2"/>
      <c r="C233" s="6">
        <v>36925</v>
      </c>
      <c r="D233" s="30">
        <v>3500</v>
      </c>
      <c r="E233" s="15">
        <f t="shared" ref="E233:E239" si="29">+E232+D233</f>
        <v>10500</v>
      </c>
      <c r="F233" s="55">
        <f t="shared" si="28"/>
        <v>7.6308139534883718E-2</v>
      </c>
      <c r="G233" s="8">
        <v>137600</v>
      </c>
      <c r="H233" s="6"/>
      <c r="M233" s="2"/>
      <c r="N233" s="2"/>
      <c r="O233" s="2"/>
    </row>
    <row r="234" spans="1:15" x14ac:dyDescent="0.2">
      <c r="A234" s="2"/>
      <c r="C234" s="6">
        <v>37015</v>
      </c>
      <c r="D234" s="30">
        <v>3500</v>
      </c>
      <c r="E234" s="15">
        <f t="shared" si="29"/>
        <v>14000</v>
      </c>
      <c r="F234" s="55">
        <f t="shared" si="28"/>
        <v>0.10174418604651163</v>
      </c>
      <c r="G234" s="8">
        <v>137600</v>
      </c>
      <c r="H234" s="6"/>
      <c r="M234" s="2"/>
      <c r="N234" s="2"/>
      <c r="O234" s="2"/>
    </row>
    <row r="235" spans="1:15" x14ac:dyDescent="0.2">
      <c r="A235" s="2"/>
      <c r="C235" s="6">
        <v>37105</v>
      </c>
      <c r="D235" s="30">
        <v>3500</v>
      </c>
      <c r="E235" s="15">
        <f t="shared" si="29"/>
        <v>17500</v>
      </c>
      <c r="F235" s="55">
        <f t="shared" si="28"/>
        <v>0.12718023255813954</v>
      </c>
      <c r="G235" s="8">
        <v>137600</v>
      </c>
      <c r="H235" s="6"/>
      <c r="M235" s="2"/>
      <c r="N235" s="2"/>
      <c r="O235" s="2"/>
    </row>
    <row r="236" spans="1:15" x14ac:dyDescent="0.2">
      <c r="A236" s="2"/>
      <c r="C236" s="6">
        <v>37203</v>
      </c>
      <c r="D236" s="30">
        <v>3500</v>
      </c>
      <c r="E236" s="15">
        <f t="shared" si="29"/>
        <v>21000</v>
      </c>
      <c r="F236" s="55">
        <f t="shared" si="28"/>
        <v>0.15261627906976744</v>
      </c>
      <c r="G236" s="8">
        <v>137600</v>
      </c>
      <c r="H236" s="6"/>
      <c r="M236" s="2"/>
      <c r="N236" s="2"/>
      <c r="O236" s="2"/>
    </row>
    <row r="237" spans="1:15" x14ac:dyDescent="0.2">
      <c r="A237" s="2"/>
      <c r="C237" s="6">
        <v>37293</v>
      </c>
      <c r="D237" s="30">
        <v>3500</v>
      </c>
      <c r="E237" s="15">
        <f t="shared" si="29"/>
        <v>24500</v>
      </c>
      <c r="F237" s="55">
        <f t="shared" si="28"/>
        <v>0.17805232558139536</v>
      </c>
      <c r="G237" s="8">
        <v>137600</v>
      </c>
      <c r="H237" s="6"/>
      <c r="M237" s="2"/>
      <c r="N237" s="2"/>
      <c r="O237" s="2"/>
    </row>
    <row r="238" spans="1:15" x14ac:dyDescent="0.2">
      <c r="A238" s="2"/>
      <c r="C238" s="6">
        <v>37383</v>
      </c>
      <c r="D238" s="30">
        <v>3500</v>
      </c>
      <c r="E238" s="15">
        <f t="shared" si="29"/>
        <v>28000</v>
      </c>
      <c r="F238" s="55">
        <f t="shared" si="28"/>
        <v>0.20348837209302326</v>
      </c>
      <c r="G238" s="8">
        <v>137600</v>
      </c>
      <c r="H238" s="6"/>
      <c r="M238" s="2"/>
      <c r="N238" s="2"/>
      <c r="O238" s="2"/>
    </row>
    <row r="239" spans="1:15" x14ac:dyDescent="0.2">
      <c r="A239" s="2"/>
      <c r="C239" s="6">
        <v>37474</v>
      </c>
      <c r="D239" s="8">
        <v>137600</v>
      </c>
      <c r="E239" s="15">
        <f t="shared" si="29"/>
        <v>165600</v>
      </c>
      <c r="F239" s="55"/>
      <c r="G239" s="8"/>
      <c r="H239" s="6"/>
      <c r="M239" s="2"/>
      <c r="N239" s="2"/>
      <c r="O239" s="2"/>
    </row>
    <row r="240" spans="1:15" x14ac:dyDescent="0.2">
      <c r="A240" s="2"/>
      <c r="C240" s="6"/>
      <c r="D240" s="8"/>
      <c r="E240" s="15"/>
      <c r="F240" s="55"/>
      <c r="G240" s="8"/>
      <c r="H240" s="6"/>
      <c r="M240" s="2"/>
      <c r="N240" s="2"/>
      <c r="O240" s="2"/>
    </row>
    <row r="241" spans="1:15" ht="76.5" x14ac:dyDescent="0.2">
      <c r="A241" s="2" t="s">
        <v>27</v>
      </c>
      <c r="B241" s="5" t="s">
        <v>18</v>
      </c>
      <c r="C241" s="6">
        <v>36948</v>
      </c>
      <c r="D241" s="30">
        <v>5700</v>
      </c>
      <c r="E241" s="30">
        <v>5700</v>
      </c>
      <c r="F241" s="55"/>
      <c r="G241" s="8">
        <v>220000</v>
      </c>
      <c r="H241" s="6"/>
      <c r="M241" s="2"/>
      <c r="N241" s="2"/>
      <c r="O241" s="2"/>
    </row>
    <row r="242" spans="1:15" x14ac:dyDescent="0.2">
      <c r="A242" s="2"/>
      <c r="C242" s="6">
        <v>37313</v>
      </c>
      <c r="D242" s="30">
        <v>5700</v>
      </c>
      <c r="E242" s="15">
        <f>+E241+D242</f>
        <v>11400</v>
      </c>
      <c r="F242" s="55"/>
      <c r="G242" s="8">
        <v>220000</v>
      </c>
      <c r="H242" s="6"/>
      <c r="M242" s="2"/>
      <c r="N242" s="2"/>
      <c r="O242" s="2"/>
    </row>
    <row r="243" spans="1:15" x14ac:dyDescent="0.2">
      <c r="A243" s="2"/>
      <c r="C243" s="6">
        <v>37678</v>
      </c>
      <c r="D243" s="30">
        <v>220000</v>
      </c>
      <c r="E243" s="15">
        <f>+E242+D243</f>
        <v>231400</v>
      </c>
      <c r="F243" s="55"/>
      <c r="G243" s="8">
        <v>220000</v>
      </c>
      <c r="H243" s="6"/>
      <c r="M243" s="2"/>
      <c r="N243" s="2"/>
      <c r="O243" s="2"/>
    </row>
    <row r="244" spans="1:15" x14ac:dyDescent="0.2">
      <c r="A244" s="2"/>
      <c r="C244" s="6"/>
      <c r="D244" s="30"/>
      <c r="E244" s="15"/>
      <c r="F244" s="55"/>
      <c r="G244" s="8"/>
      <c r="H244" s="6"/>
      <c r="M244" s="2"/>
      <c r="N244" s="2"/>
      <c r="O244" s="2"/>
    </row>
    <row r="245" spans="1:15" ht="76.5" x14ac:dyDescent="0.2">
      <c r="A245" s="2" t="s">
        <v>30</v>
      </c>
      <c r="B245" s="5" t="s">
        <v>18</v>
      </c>
      <c r="C245" s="6">
        <v>36067</v>
      </c>
      <c r="D245" s="30">
        <v>1000</v>
      </c>
      <c r="E245" s="30">
        <v>1000</v>
      </c>
      <c r="F245" s="55">
        <f>+E245/86900</f>
        <v>1.1507479861910242E-2</v>
      </c>
      <c r="G245" s="8">
        <v>86900</v>
      </c>
      <c r="H245" s="6"/>
      <c r="M245" s="13"/>
      <c r="N245" s="2"/>
    </row>
    <row r="246" spans="1:15" ht="24" x14ac:dyDescent="0.2">
      <c r="A246" s="27" t="s">
        <v>34</v>
      </c>
      <c r="C246" s="6">
        <v>36402</v>
      </c>
      <c r="D246" s="30">
        <v>1250</v>
      </c>
      <c r="E246" s="15">
        <f>+E245+D246</f>
        <v>2250</v>
      </c>
      <c r="F246" s="55">
        <f>+E246/86900</f>
        <v>2.5891829689298044E-2</v>
      </c>
      <c r="G246" s="8">
        <v>86900</v>
      </c>
      <c r="H246" s="6"/>
      <c r="M246" s="13"/>
      <c r="N246" s="2"/>
    </row>
    <row r="247" spans="1:15" x14ac:dyDescent="0.2">
      <c r="A247" s="2"/>
      <c r="C247" s="6">
        <v>36798</v>
      </c>
      <c r="D247" s="30">
        <v>1250</v>
      </c>
      <c r="E247" s="15">
        <f>+E246+D247</f>
        <v>3500</v>
      </c>
      <c r="F247" s="55">
        <f>+E247/86900</f>
        <v>4.0276179516685849E-2</v>
      </c>
      <c r="G247" s="8">
        <v>86900</v>
      </c>
      <c r="H247" s="6"/>
      <c r="M247" s="13"/>
      <c r="N247" s="2"/>
      <c r="O247" s="2"/>
    </row>
    <row r="248" spans="1:15" x14ac:dyDescent="0.2">
      <c r="A248" s="2"/>
      <c r="C248" s="6">
        <v>37163</v>
      </c>
      <c r="D248" s="30">
        <v>1750</v>
      </c>
      <c r="E248" s="15">
        <f>+E247+D248</f>
        <v>5250</v>
      </c>
      <c r="F248" s="55">
        <f>+E248/86900</f>
        <v>6.041426927502877E-2</v>
      </c>
      <c r="G248" s="8">
        <v>86900</v>
      </c>
      <c r="H248" s="6"/>
      <c r="M248" s="13"/>
      <c r="N248" s="2"/>
      <c r="O248" s="2"/>
    </row>
    <row r="249" spans="1:15" x14ac:dyDescent="0.2">
      <c r="A249" s="2"/>
      <c r="C249" s="6">
        <v>37528</v>
      </c>
      <c r="D249" s="30">
        <v>86900</v>
      </c>
      <c r="E249" s="15">
        <f>+E248+D249</f>
        <v>92150</v>
      </c>
      <c r="F249" s="55"/>
      <c r="G249" s="8">
        <v>86900</v>
      </c>
      <c r="H249" s="6"/>
      <c r="M249" s="13"/>
      <c r="N249" s="2"/>
      <c r="O249" s="2"/>
    </row>
    <row r="250" spans="1:15" x14ac:dyDescent="0.2">
      <c r="A250" s="2"/>
      <c r="C250" s="6"/>
      <c r="D250" s="30"/>
      <c r="E250" s="15"/>
      <c r="F250" s="55"/>
      <c r="G250" s="8"/>
      <c r="H250" s="6"/>
      <c r="M250" s="13"/>
      <c r="N250" s="2"/>
      <c r="O250" s="2"/>
    </row>
    <row r="251" spans="1:15" ht="51" x14ac:dyDescent="0.2">
      <c r="A251" s="2" t="s">
        <v>12</v>
      </c>
      <c r="B251" s="5" t="s">
        <v>18</v>
      </c>
      <c r="C251" s="6">
        <v>36137</v>
      </c>
      <c r="D251" s="30">
        <v>3000</v>
      </c>
      <c r="E251" s="30">
        <v>3000</v>
      </c>
      <c r="F251" s="55">
        <f>+E251/282800</f>
        <v>1.0608203677510608E-2</v>
      </c>
      <c r="G251" s="8">
        <v>282800</v>
      </c>
      <c r="H251" s="6"/>
      <c r="L251" s="14"/>
      <c r="M251" s="2"/>
      <c r="N251" s="2"/>
      <c r="O251" s="2"/>
    </row>
    <row r="252" spans="1:15" x14ac:dyDescent="0.2">
      <c r="A252" s="2"/>
      <c r="C252" s="6">
        <v>36311</v>
      </c>
      <c r="D252" s="30">
        <v>3000</v>
      </c>
      <c r="E252" s="15">
        <f>+E251+D252</f>
        <v>6000</v>
      </c>
      <c r="F252" s="55">
        <f t="shared" ref="F252:F261" si="30">+E252/282800</f>
        <v>2.1216407355021217E-2</v>
      </c>
      <c r="G252" s="8">
        <v>282800</v>
      </c>
      <c r="H252" s="6"/>
      <c r="L252" s="14"/>
      <c r="M252" s="2"/>
      <c r="N252" s="2"/>
      <c r="O252" s="2"/>
    </row>
    <row r="253" spans="1:15" x14ac:dyDescent="0.2">
      <c r="A253" s="2"/>
      <c r="C253" s="6">
        <v>36494</v>
      </c>
      <c r="D253" s="30">
        <v>3000</v>
      </c>
      <c r="E253" s="15">
        <f t="shared" ref="E253:E262" si="31">+E252+D253</f>
        <v>9000</v>
      </c>
      <c r="F253" s="55">
        <f t="shared" si="30"/>
        <v>3.1824611032531827E-2</v>
      </c>
      <c r="G253" s="8">
        <v>282800</v>
      </c>
      <c r="H253" s="6"/>
      <c r="L253" s="14"/>
      <c r="M253" s="2"/>
      <c r="N253" s="2"/>
      <c r="O253" s="2"/>
    </row>
    <row r="254" spans="1:15" x14ac:dyDescent="0.2">
      <c r="A254" s="2"/>
      <c r="C254" s="6">
        <v>36676</v>
      </c>
      <c r="D254" s="30">
        <v>3000</v>
      </c>
      <c r="E254" s="15">
        <f t="shared" si="31"/>
        <v>12000</v>
      </c>
      <c r="F254" s="55">
        <f t="shared" si="30"/>
        <v>4.2432814710042434E-2</v>
      </c>
      <c r="G254" s="8">
        <v>282800</v>
      </c>
      <c r="H254" s="6"/>
      <c r="L254" s="14"/>
      <c r="M254" s="2"/>
      <c r="N254" s="2"/>
      <c r="O254" s="2"/>
    </row>
    <row r="255" spans="1:15" x14ac:dyDescent="0.2">
      <c r="A255" s="2"/>
      <c r="C255" s="6">
        <v>36860</v>
      </c>
      <c r="D255" s="30">
        <v>3000</v>
      </c>
      <c r="E255" s="15">
        <f t="shared" si="31"/>
        <v>15000</v>
      </c>
      <c r="F255" s="55">
        <f t="shared" si="30"/>
        <v>5.3041018387553041E-2</v>
      </c>
      <c r="G255" s="8">
        <v>282800</v>
      </c>
      <c r="H255" s="6"/>
      <c r="L255" s="14"/>
      <c r="M255" s="2"/>
      <c r="N255" s="2"/>
      <c r="O255" s="2"/>
    </row>
    <row r="256" spans="1:15" x14ac:dyDescent="0.2">
      <c r="A256" s="2"/>
      <c r="C256" s="6">
        <v>37041</v>
      </c>
      <c r="D256" s="30">
        <v>3000</v>
      </c>
      <c r="E256" s="15">
        <f t="shared" si="31"/>
        <v>18000</v>
      </c>
      <c r="F256" s="55">
        <f t="shared" si="30"/>
        <v>6.3649222065063654E-2</v>
      </c>
      <c r="G256" s="8">
        <v>282800</v>
      </c>
      <c r="H256" s="6"/>
      <c r="L256" s="14"/>
      <c r="M256" s="2"/>
      <c r="N256" s="2"/>
      <c r="O256" s="2"/>
    </row>
    <row r="257" spans="1:15" x14ac:dyDescent="0.2">
      <c r="A257" s="2"/>
      <c r="C257" s="6">
        <v>37225</v>
      </c>
      <c r="D257" s="30">
        <v>3000</v>
      </c>
      <c r="E257" s="15">
        <f t="shared" si="31"/>
        <v>21000</v>
      </c>
      <c r="F257" s="55">
        <f t="shared" si="30"/>
        <v>7.4257425742574254E-2</v>
      </c>
      <c r="G257" s="8">
        <v>282800</v>
      </c>
      <c r="H257" s="6"/>
      <c r="L257" s="14"/>
      <c r="M257" s="2"/>
      <c r="N257" s="2"/>
      <c r="O257" s="2"/>
    </row>
    <row r="258" spans="1:15" x14ac:dyDescent="0.2">
      <c r="A258" s="2"/>
      <c r="C258" s="6">
        <v>37406</v>
      </c>
      <c r="D258" s="30">
        <v>3000</v>
      </c>
      <c r="E258" s="15">
        <f t="shared" si="31"/>
        <v>24000</v>
      </c>
      <c r="F258" s="55">
        <f t="shared" si="30"/>
        <v>8.4865629420084868E-2</v>
      </c>
      <c r="G258" s="8">
        <v>282800</v>
      </c>
      <c r="H258" s="6"/>
      <c r="L258" s="14"/>
      <c r="M258" s="2"/>
      <c r="N258" s="2"/>
      <c r="O258" s="2"/>
    </row>
    <row r="259" spans="1:15" x14ac:dyDescent="0.2">
      <c r="A259" s="2"/>
      <c r="C259" s="6">
        <v>37590</v>
      </c>
      <c r="D259" s="30">
        <v>3000</v>
      </c>
      <c r="E259" s="15">
        <f t="shared" si="31"/>
        <v>27000</v>
      </c>
      <c r="F259" s="55">
        <f t="shared" si="30"/>
        <v>9.5473833097595467E-2</v>
      </c>
      <c r="G259" s="8">
        <v>282800</v>
      </c>
      <c r="H259" s="6"/>
      <c r="L259" s="14"/>
      <c r="M259" s="2"/>
      <c r="N259" s="2"/>
      <c r="O259" s="2"/>
    </row>
    <row r="260" spans="1:15" x14ac:dyDescent="0.2">
      <c r="A260" s="2"/>
      <c r="C260" s="6">
        <v>37771</v>
      </c>
      <c r="D260" s="30">
        <v>3000</v>
      </c>
      <c r="E260" s="15">
        <f t="shared" si="31"/>
        <v>30000</v>
      </c>
      <c r="F260" s="55">
        <f t="shared" si="30"/>
        <v>0.10608203677510608</v>
      </c>
      <c r="G260" s="8">
        <v>282800</v>
      </c>
      <c r="H260" s="6"/>
      <c r="L260" s="14"/>
      <c r="M260" s="2"/>
      <c r="N260" s="2"/>
      <c r="O260" s="2"/>
    </row>
    <row r="261" spans="1:15" x14ac:dyDescent="0.2">
      <c r="A261" s="2"/>
      <c r="C261" s="6">
        <v>37955</v>
      </c>
      <c r="D261" s="30">
        <v>3000</v>
      </c>
      <c r="E261" s="15">
        <f t="shared" si="31"/>
        <v>33000</v>
      </c>
      <c r="F261" s="55">
        <f t="shared" si="30"/>
        <v>0.11669024045261669</v>
      </c>
      <c r="G261" s="8">
        <v>282800</v>
      </c>
      <c r="H261" s="6"/>
      <c r="L261" s="14"/>
      <c r="M261" s="2"/>
      <c r="N261" s="2"/>
      <c r="O261" s="2"/>
    </row>
    <row r="262" spans="1:15" x14ac:dyDescent="0.2">
      <c r="A262" s="2"/>
      <c r="C262" s="6">
        <v>38137</v>
      </c>
      <c r="D262" s="8">
        <v>282800</v>
      </c>
      <c r="E262" s="15">
        <f t="shared" si="31"/>
        <v>315800</v>
      </c>
      <c r="F262" s="56"/>
      <c r="G262" s="8">
        <v>282800</v>
      </c>
      <c r="H262" s="6"/>
      <c r="L262" s="14"/>
      <c r="M262" s="2"/>
      <c r="N262" s="2"/>
      <c r="O262" s="2"/>
    </row>
    <row r="263" spans="1:15" x14ac:dyDescent="0.2">
      <c r="A263" s="2"/>
      <c r="C263" s="6"/>
      <c r="D263" s="8"/>
      <c r="E263" s="8"/>
      <c r="F263" s="56"/>
      <c r="G263" s="8"/>
      <c r="H263" s="6"/>
      <c r="L263" s="14"/>
      <c r="M263" s="2"/>
      <c r="N263" s="2"/>
      <c r="O263" s="2"/>
    </row>
    <row r="264" spans="1:15" ht="51" x14ac:dyDescent="0.2">
      <c r="A264" s="2" t="s">
        <v>13</v>
      </c>
      <c r="B264" s="5" t="s">
        <v>18</v>
      </c>
      <c r="C264" s="6">
        <v>35991</v>
      </c>
      <c r="D264" s="30">
        <v>3000</v>
      </c>
      <c r="E264" s="30">
        <v>3000</v>
      </c>
      <c r="F264" s="55">
        <f>+E264/217200</f>
        <v>1.3812154696132596E-2</v>
      </c>
      <c r="G264" s="8">
        <v>217200</v>
      </c>
      <c r="H264" s="6"/>
      <c r="L264" s="14"/>
      <c r="M264" s="2"/>
      <c r="N264" s="2"/>
      <c r="O264" s="2"/>
    </row>
    <row r="265" spans="1:15" x14ac:dyDescent="0.2">
      <c r="A265" s="2"/>
      <c r="C265" s="6">
        <v>36175</v>
      </c>
      <c r="D265" s="30">
        <v>3000</v>
      </c>
      <c r="E265" s="15">
        <f>+E264+D265</f>
        <v>6000</v>
      </c>
      <c r="F265" s="55">
        <f t="shared" ref="F265:F274" si="32">+E265/217200</f>
        <v>2.7624309392265192E-2</v>
      </c>
      <c r="G265" s="8">
        <v>217200</v>
      </c>
      <c r="H265" s="6"/>
      <c r="L265" s="14"/>
      <c r="M265" s="2"/>
      <c r="N265" s="2"/>
      <c r="O265" s="2"/>
    </row>
    <row r="266" spans="1:15" x14ac:dyDescent="0.2">
      <c r="A266" s="2"/>
      <c r="C266" s="6">
        <v>36356</v>
      </c>
      <c r="D266" s="30">
        <v>3000</v>
      </c>
      <c r="E266" s="15">
        <f t="shared" ref="E266:E275" si="33">+E265+D266</f>
        <v>9000</v>
      </c>
      <c r="F266" s="55">
        <f t="shared" si="32"/>
        <v>4.1436464088397788E-2</v>
      </c>
      <c r="G266" s="8">
        <v>217200</v>
      </c>
      <c r="H266" s="6"/>
      <c r="L266" s="14"/>
      <c r="M266" s="2"/>
      <c r="N266" s="2"/>
      <c r="O266" s="2"/>
    </row>
    <row r="267" spans="1:15" x14ac:dyDescent="0.2">
      <c r="A267" s="2"/>
      <c r="C267" s="6">
        <v>36540</v>
      </c>
      <c r="D267" s="30">
        <v>3000</v>
      </c>
      <c r="E267" s="15">
        <f t="shared" si="33"/>
        <v>12000</v>
      </c>
      <c r="F267" s="55">
        <f t="shared" si="32"/>
        <v>5.5248618784530384E-2</v>
      </c>
      <c r="G267" s="8">
        <v>217200</v>
      </c>
      <c r="H267" s="6"/>
      <c r="L267" s="14"/>
      <c r="M267" s="2"/>
      <c r="N267" s="2"/>
      <c r="O267" s="2"/>
    </row>
    <row r="268" spans="1:15" x14ac:dyDescent="0.2">
      <c r="A268" s="2"/>
      <c r="C268" s="6">
        <v>36722</v>
      </c>
      <c r="D268" s="30">
        <v>3000</v>
      </c>
      <c r="E268" s="15">
        <f t="shared" si="33"/>
        <v>15000</v>
      </c>
      <c r="F268" s="55">
        <f t="shared" si="32"/>
        <v>6.9060773480662987E-2</v>
      </c>
      <c r="G268" s="8">
        <v>217200</v>
      </c>
      <c r="H268" s="6"/>
      <c r="L268" s="14"/>
      <c r="M268" s="2"/>
      <c r="N268" s="2"/>
      <c r="O268" s="2"/>
    </row>
    <row r="269" spans="1:15" x14ac:dyDescent="0.2">
      <c r="A269" s="2"/>
      <c r="C269" s="6">
        <v>36906</v>
      </c>
      <c r="D269" s="30">
        <v>3000</v>
      </c>
      <c r="E269" s="15">
        <f t="shared" si="33"/>
        <v>18000</v>
      </c>
      <c r="F269" s="55">
        <f t="shared" si="32"/>
        <v>8.2872928176795577E-2</v>
      </c>
      <c r="G269" s="8">
        <v>217200</v>
      </c>
      <c r="H269" s="6"/>
      <c r="L269" s="14"/>
      <c r="M269" s="2"/>
      <c r="N269" s="2"/>
      <c r="O269" s="2"/>
    </row>
    <row r="270" spans="1:15" x14ac:dyDescent="0.2">
      <c r="A270" s="2"/>
      <c r="C270" s="6">
        <v>37087</v>
      </c>
      <c r="D270" s="30">
        <v>3000</v>
      </c>
      <c r="E270" s="15">
        <f t="shared" si="33"/>
        <v>21000</v>
      </c>
      <c r="F270" s="55">
        <f t="shared" si="32"/>
        <v>9.668508287292818E-2</v>
      </c>
      <c r="G270" s="8">
        <v>217200</v>
      </c>
      <c r="H270" s="6"/>
      <c r="L270" s="14"/>
      <c r="M270" s="2"/>
      <c r="N270" s="2"/>
      <c r="O270" s="2"/>
    </row>
    <row r="271" spans="1:15" x14ac:dyDescent="0.2">
      <c r="A271" s="2"/>
      <c r="C271" s="6">
        <v>37271</v>
      </c>
      <c r="D271" s="30">
        <v>3000</v>
      </c>
      <c r="E271" s="15">
        <f t="shared" si="33"/>
        <v>24000</v>
      </c>
      <c r="F271" s="55">
        <f t="shared" si="32"/>
        <v>0.11049723756906077</v>
      </c>
      <c r="G271" s="8">
        <v>217200</v>
      </c>
      <c r="H271" s="6"/>
      <c r="L271" s="14"/>
      <c r="M271" s="2"/>
      <c r="N271" s="2"/>
      <c r="O271" s="2"/>
    </row>
    <row r="272" spans="1:15" x14ac:dyDescent="0.2">
      <c r="A272" s="2"/>
      <c r="C272" s="6">
        <v>37452</v>
      </c>
      <c r="D272" s="30">
        <v>3000</v>
      </c>
      <c r="E272" s="15">
        <f t="shared" si="33"/>
        <v>27000</v>
      </c>
      <c r="F272" s="55">
        <f t="shared" si="32"/>
        <v>0.12430939226519337</v>
      </c>
      <c r="G272" s="8">
        <v>217200</v>
      </c>
      <c r="H272" s="6"/>
      <c r="L272" s="14"/>
      <c r="M272" s="2"/>
      <c r="N272" s="2"/>
      <c r="O272" s="2"/>
    </row>
    <row r="273" spans="1:15" x14ac:dyDescent="0.2">
      <c r="A273" s="2"/>
      <c r="C273" s="6">
        <v>37636</v>
      </c>
      <c r="D273" s="30">
        <v>3000</v>
      </c>
      <c r="E273" s="15">
        <f t="shared" si="33"/>
        <v>30000</v>
      </c>
      <c r="F273" s="55">
        <f t="shared" si="32"/>
        <v>0.13812154696132597</v>
      </c>
      <c r="G273" s="8">
        <v>217200</v>
      </c>
      <c r="H273" s="6"/>
      <c r="L273" s="14"/>
      <c r="M273" s="2"/>
      <c r="N273" s="2"/>
      <c r="O273" s="2"/>
    </row>
    <row r="274" spans="1:15" x14ac:dyDescent="0.2">
      <c r="A274" s="2"/>
      <c r="C274" s="6">
        <v>37817</v>
      </c>
      <c r="D274" s="30">
        <v>3000</v>
      </c>
      <c r="E274" s="15">
        <f t="shared" si="33"/>
        <v>33000</v>
      </c>
      <c r="F274" s="55">
        <f t="shared" si="32"/>
        <v>0.15193370165745856</v>
      </c>
      <c r="G274" s="8">
        <v>217200</v>
      </c>
      <c r="H274" s="6"/>
      <c r="L274" s="14"/>
      <c r="M274" s="2"/>
      <c r="N274" s="2"/>
      <c r="O274" s="2"/>
    </row>
    <row r="275" spans="1:15" x14ac:dyDescent="0.2">
      <c r="A275" s="2"/>
      <c r="C275" s="6">
        <v>38001</v>
      </c>
      <c r="D275" s="8">
        <v>217200</v>
      </c>
      <c r="E275" s="15">
        <f t="shared" si="33"/>
        <v>250200</v>
      </c>
      <c r="F275" s="56"/>
      <c r="G275" s="8">
        <v>217200</v>
      </c>
      <c r="H275" s="6"/>
      <c r="L275" s="14"/>
      <c r="M275" s="2"/>
      <c r="N275" s="2"/>
      <c r="O275" s="2"/>
    </row>
    <row r="276" spans="1:15" x14ac:dyDescent="0.2">
      <c r="A276" s="2"/>
      <c r="C276" s="6"/>
      <c r="D276" s="8"/>
      <c r="E276" s="8"/>
      <c r="F276" s="56"/>
      <c r="G276" s="8"/>
      <c r="H276" s="6"/>
      <c r="L276" s="14"/>
      <c r="M276" s="2"/>
      <c r="N276" s="2"/>
      <c r="O276" s="2"/>
    </row>
    <row r="277" spans="1:15" ht="63.75" x14ac:dyDescent="0.2">
      <c r="A277" s="2" t="s">
        <v>26</v>
      </c>
      <c r="B277" s="5" t="s">
        <v>18</v>
      </c>
      <c r="C277" s="6">
        <v>36903</v>
      </c>
      <c r="D277" s="8">
        <v>7000</v>
      </c>
      <c r="E277" s="8">
        <v>7000</v>
      </c>
      <c r="F277" s="56">
        <f>+E277/900000</f>
        <v>7.7777777777777776E-3</v>
      </c>
      <c r="G277" s="8">
        <v>900000</v>
      </c>
      <c r="H277" s="6"/>
      <c r="M277" s="2"/>
      <c r="N277" s="2"/>
      <c r="O277" s="2"/>
    </row>
    <row r="278" spans="1:15" x14ac:dyDescent="0.2">
      <c r="A278" s="2"/>
      <c r="C278" s="6">
        <v>37268</v>
      </c>
      <c r="D278" s="8">
        <v>7000</v>
      </c>
      <c r="E278" s="8">
        <f>+E277+D278</f>
        <v>14000</v>
      </c>
      <c r="F278" s="56">
        <f>+E278/900000</f>
        <v>1.5555555555555555E-2</v>
      </c>
      <c r="G278" s="8">
        <v>900000</v>
      </c>
      <c r="H278" s="6"/>
      <c r="M278" s="2"/>
      <c r="N278" s="2"/>
      <c r="O278" s="2"/>
    </row>
    <row r="279" spans="1:15" x14ac:dyDescent="0.2">
      <c r="A279" s="2"/>
      <c r="C279" s="6">
        <v>37633</v>
      </c>
      <c r="D279" s="8">
        <v>7000</v>
      </c>
      <c r="E279" s="8">
        <f>+E278+D279</f>
        <v>21000</v>
      </c>
      <c r="F279" s="56">
        <f>+E279/900000</f>
        <v>2.3333333333333334E-2</v>
      </c>
      <c r="G279" s="8">
        <v>900000</v>
      </c>
      <c r="H279" s="6"/>
      <c r="M279" s="2"/>
      <c r="N279" s="2"/>
      <c r="O279" s="2"/>
    </row>
    <row r="280" spans="1:15" x14ac:dyDescent="0.2">
      <c r="A280" s="2"/>
      <c r="C280" s="6">
        <v>37998</v>
      </c>
      <c r="D280" s="8">
        <v>900000</v>
      </c>
      <c r="E280" s="8">
        <f>+E279+D280</f>
        <v>921000</v>
      </c>
      <c r="F280" s="56"/>
      <c r="G280" s="8">
        <v>900000</v>
      </c>
      <c r="H280" s="6"/>
      <c r="M280" s="2"/>
      <c r="N280" s="2"/>
      <c r="O280" s="2"/>
    </row>
    <row r="281" spans="1:15" x14ac:dyDescent="0.2">
      <c r="A281" s="2"/>
      <c r="C281" s="6"/>
      <c r="D281" s="8"/>
      <c r="E281" s="8"/>
      <c r="F281" s="56"/>
      <c r="G281" s="8"/>
      <c r="H281" s="6"/>
      <c r="M281" s="2"/>
      <c r="N281" s="2"/>
      <c r="O281" s="2"/>
    </row>
    <row r="282" spans="1:15" ht="51" x14ac:dyDescent="0.2">
      <c r="A282" s="2" t="s">
        <v>14</v>
      </c>
      <c r="B282" s="5" t="s">
        <v>18</v>
      </c>
      <c r="C282" s="6">
        <v>36222</v>
      </c>
      <c r="D282" s="30">
        <v>15000</v>
      </c>
      <c r="E282" s="30">
        <v>15000</v>
      </c>
      <c r="F282" s="55">
        <f>+E282/795000</f>
        <v>1.8867924528301886E-2</v>
      </c>
      <c r="G282" s="8">
        <v>795000</v>
      </c>
      <c r="H282" s="6"/>
      <c r="M282" s="1"/>
      <c r="N282" s="2"/>
      <c r="O282" s="2"/>
    </row>
    <row r="283" spans="1:15" x14ac:dyDescent="0.2">
      <c r="A283" s="2"/>
      <c r="C283" s="6">
        <v>36588</v>
      </c>
      <c r="D283" s="30">
        <v>15000</v>
      </c>
      <c r="E283" s="15">
        <f>+E282+D283</f>
        <v>30000</v>
      </c>
      <c r="F283" s="55">
        <f>+E283/795000</f>
        <v>3.7735849056603772E-2</v>
      </c>
      <c r="G283" s="8">
        <v>795000</v>
      </c>
      <c r="H283" s="6"/>
      <c r="M283" s="1"/>
      <c r="N283" s="2"/>
      <c r="O283" s="2"/>
    </row>
    <row r="284" spans="1:15" x14ac:dyDescent="0.2">
      <c r="A284" s="2"/>
      <c r="C284" s="6">
        <v>36953</v>
      </c>
      <c r="D284" s="30">
        <v>15000</v>
      </c>
      <c r="E284" s="15">
        <f>+E283+D284</f>
        <v>45000</v>
      </c>
      <c r="F284" s="55">
        <f>+E284/795000</f>
        <v>5.6603773584905662E-2</v>
      </c>
      <c r="G284" s="8">
        <v>795000</v>
      </c>
      <c r="H284" s="6"/>
      <c r="M284" s="1"/>
      <c r="N284" s="2"/>
      <c r="O284" s="2"/>
    </row>
    <row r="285" spans="1:15" x14ac:dyDescent="0.2">
      <c r="A285" s="2"/>
      <c r="C285" s="6">
        <v>37318</v>
      </c>
      <c r="D285" s="30">
        <v>15000</v>
      </c>
      <c r="E285" s="15">
        <f>+E284+D285</f>
        <v>60000</v>
      </c>
      <c r="F285" s="55">
        <f>+E285/795000</f>
        <v>7.5471698113207544E-2</v>
      </c>
      <c r="G285" s="8">
        <v>795000</v>
      </c>
      <c r="H285" s="6"/>
      <c r="M285" s="1"/>
      <c r="N285" s="2"/>
      <c r="O285" s="2"/>
    </row>
    <row r="286" spans="1:15" x14ac:dyDescent="0.2">
      <c r="A286" s="2"/>
      <c r="C286" s="6">
        <v>37683</v>
      </c>
      <c r="D286" s="8">
        <v>795000</v>
      </c>
      <c r="E286" s="15">
        <f>+E285+D286</f>
        <v>855000</v>
      </c>
      <c r="F286" s="55"/>
      <c r="G286" s="8">
        <v>795000</v>
      </c>
      <c r="H286" s="6"/>
      <c r="M286" s="1"/>
      <c r="N286" s="2"/>
      <c r="O286" s="2"/>
    </row>
    <row r="287" spans="1:15" x14ac:dyDescent="0.2">
      <c r="A287" s="2"/>
      <c r="C287" s="6"/>
      <c r="D287" s="30"/>
      <c r="E287" s="15"/>
      <c r="F287" s="55"/>
      <c r="H287" s="12"/>
      <c r="M287" s="1"/>
      <c r="N287" s="2"/>
      <c r="O287" s="2"/>
    </row>
    <row r="288" spans="1:15" ht="51" x14ac:dyDescent="0.2">
      <c r="A288" s="2" t="s">
        <v>15</v>
      </c>
      <c r="B288" s="5" t="s">
        <v>18</v>
      </c>
      <c r="C288" s="6">
        <v>36452</v>
      </c>
      <c r="D288" s="30">
        <v>6000</v>
      </c>
      <c r="E288" s="30">
        <v>6000</v>
      </c>
      <c r="F288" s="55">
        <f>+E288/264000</f>
        <v>2.2727272727272728E-2</v>
      </c>
      <c r="G288" s="8">
        <v>264000</v>
      </c>
      <c r="H288" s="6"/>
      <c r="M288" s="2"/>
      <c r="N288" s="2"/>
      <c r="O288" s="2"/>
    </row>
    <row r="289" spans="1:15" x14ac:dyDescent="0.2">
      <c r="A289" s="2"/>
      <c r="C289" s="6">
        <v>36818</v>
      </c>
      <c r="D289" s="30">
        <v>6000</v>
      </c>
      <c r="E289" s="15">
        <f>+E288+D289</f>
        <v>12000</v>
      </c>
      <c r="F289" s="55">
        <f>+E289/264000</f>
        <v>4.5454545454545456E-2</v>
      </c>
      <c r="G289" s="8">
        <v>264000</v>
      </c>
      <c r="H289" s="6"/>
      <c r="M289" s="2"/>
      <c r="N289" s="2"/>
      <c r="O289" s="2"/>
    </row>
    <row r="290" spans="1:15" x14ac:dyDescent="0.2">
      <c r="A290" s="2"/>
      <c r="C290" s="6">
        <v>37183</v>
      </c>
      <c r="D290" s="30">
        <v>6000</v>
      </c>
      <c r="E290" s="15">
        <f>+E289+D290</f>
        <v>18000</v>
      </c>
      <c r="F290" s="55">
        <f>+E290/264000</f>
        <v>6.8181818181818177E-2</v>
      </c>
      <c r="G290" s="8">
        <v>264000</v>
      </c>
      <c r="H290" s="6"/>
      <c r="M290" s="2"/>
      <c r="N290" s="2"/>
      <c r="O290" s="2"/>
    </row>
    <row r="291" spans="1:15" x14ac:dyDescent="0.2">
      <c r="A291" s="2"/>
      <c r="C291" s="6">
        <v>37548</v>
      </c>
      <c r="D291" s="8">
        <v>264000</v>
      </c>
      <c r="E291" s="15">
        <f>+E290+D291</f>
        <v>282000</v>
      </c>
      <c r="F291" s="56"/>
      <c r="G291" s="8">
        <v>264000</v>
      </c>
      <c r="H291" s="6"/>
      <c r="M291" s="2"/>
      <c r="N291" s="2"/>
      <c r="O291" s="2"/>
    </row>
    <row r="292" spans="1:15" x14ac:dyDescent="0.2">
      <c r="A292" s="2"/>
      <c r="C292" s="6"/>
      <c r="D292" s="5"/>
      <c r="E292" s="5"/>
      <c r="F292" s="56"/>
      <c r="H292" s="6"/>
      <c r="M292" s="2"/>
      <c r="N292" s="2"/>
      <c r="O292" s="2"/>
    </row>
    <row r="293" spans="1:15" ht="63.75" x14ac:dyDescent="0.2">
      <c r="A293" s="2" t="s">
        <v>17</v>
      </c>
      <c r="B293" s="5" t="s">
        <v>18</v>
      </c>
      <c r="C293" s="6">
        <v>36469</v>
      </c>
      <c r="D293" s="30">
        <v>7500</v>
      </c>
      <c r="E293" s="30">
        <v>7500</v>
      </c>
      <c r="F293" s="55">
        <f>+E293/180000</f>
        <v>4.1666666666666664E-2</v>
      </c>
      <c r="G293" s="8">
        <v>180000</v>
      </c>
      <c r="H293" s="6"/>
      <c r="M293" s="1"/>
      <c r="N293" s="2"/>
      <c r="O293" s="2"/>
    </row>
    <row r="294" spans="1:15" x14ac:dyDescent="0.2">
      <c r="A294" s="2"/>
      <c r="C294" s="6">
        <v>36653</v>
      </c>
      <c r="D294" s="30">
        <v>7500</v>
      </c>
      <c r="E294" s="15">
        <f>+E293+D294</f>
        <v>15000</v>
      </c>
      <c r="F294" s="55">
        <f t="shared" ref="F294:F302" si="34">+E294/180000</f>
        <v>8.3333333333333329E-2</v>
      </c>
      <c r="G294" s="8">
        <v>180000</v>
      </c>
      <c r="H294" s="6"/>
      <c r="M294" s="1"/>
      <c r="N294" s="2"/>
      <c r="O294" s="2"/>
    </row>
    <row r="295" spans="1:15" x14ac:dyDescent="0.2">
      <c r="A295" s="2"/>
      <c r="C295" s="6">
        <v>36837</v>
      </c>
      <c r="D295" s="30">
        <v>7500</v>
      </c>
      <c r="E295" s="15">
        <f t="shared" ref="E295:E303" si="35">+E294+D295</f>
        <v>22500</v>
      </c>
      <c r="F295" s="55">
        <f t="shared" si="34"/>
        <v>0.125</v>
      </c>
      <c r="G295" s="8">
        <v>180000</v>
      </c>
      <c r="H295" s="6"/>
      <c r="M295" s="1"/>
      <c r="N295" s="2"/>
      <c r="O295" s="2"/>
    </row>
    <row r="296" spans="1:15" x14ac:dyDescent="0.2">
      <c r="A296" s="2"/>
      <c r="C296" s="6">
        <v>37018</v>
      </c>
      <c r="D296" s="30">
        <v>7500</v>
      </c>
      <c r="E296" s="15">
        <f t="shared" si="35"/>
        <v>30000</v>
      </c>
      <c r="F296" s="55">
        <f t="shared" si="34"/>
        <v>0.16666666666666666</v>
      </c>
      <c r="G296" s="8">
        <v>180000</v>
      </c>
      <c r="H296" s="6"/>
      <c r="M296" s="1"/>
      <c r="N296" s="2"/>
      <c r="O296" s="2"/>
    </row>
    <row r="297" spans="1:15" x14ac:dyDescent="0.2">
      <c r="A297" s="2"/>
      <c r="C297" s="6">
        <v>37202</v>
      </c>
      <c r="D297" s="30">
        <v>7500</v>
      </c>
      <c r="E297" s="15">
        <f t="shared" si="35"/>
        <v>37500</v>
      </c>
      <c r="F297" s="55">
        <f t="shared" si="34"/>
        <v>0.20833333333333334</v>
      </c>
      <c r="G297" s="8">
        <v>180000</v>
      </c>
      <c r="H297" s="6"/>
      <c r="M297" s="1"/>
      <c r="N297" s="2"/>
      <c r="O297" s="2"/>
    </row>
    <row r="298" spans="1:15" x14ac:dyDescent="0.2">
      <c r="A298" s="2"/>
      <c r="C298" s="6">
        <v>37383</v>
      </c>
      <c r="D298" s="30">
        <v>7500</v>
      </c>
      <c r="E298" s="15">
        <f t="shared" si="35"/>
        <v>45000</v>
      </c>
      <c r="F298" s="55">
        <f t="shared" si="34"/>
        <v>0.25</v>
      </c>
      <c r="G298" s="8">
        <v>180000</v>
      </c>
      <c r="H298" s="6"/>
      <c r="M298" s="1"/>
      <c r="N298" s="2"/>
      <c r="O298" s="2"/>
    </row>
    <row r="299" spans="1:15" x14ac:dyDescent="0.2">
      <c r="A299" s="2"/>
      <c r="C299" s="6">
        <v>37567</v>
      </c>
      <c r="D299" s="30">
        <v>7500</v>
      </c>
      <c r="E299" s="15">
        <f t="shared" si="35"/>
        <v>52500</v>
      </c>
      <c r="F299" s="55">
        <f t="shared" si="34"/>
        <v>0.29166666666666669</v>
      </c>
      <c r="G299" s="8">
        <v>180000</v>
      </c>
      <c r="H299" s="6"/>
      <c r="M299" s="1"/>
      <c r="N299" s="2"/>
      <c r="O299" s="2"/>
    </row>
    <row r="300" spans="1:15" x14ac:dyDescent="0.2">
      <c r="A300" s="2"/>
      <c r="C300" s="6">
        <v>37748</v>
      </c>
      <c r="D300" s="30">
        <v>7500</v>
      </c>
      <c r="E300" s="15">
        <f t="shared" si="35"/>
        <v>60000</v>
      </c>
      <c r="F300" s="55">
        <f t="shared" si="34"/>
        <v>0.33333333333333331</v>
      </c>
      <c r="G300" s="8">
        <v>180000</v>
      </c>
      <c r="H300" s="6"/>
      <c r="M300" s="1"/>
      <c r="N300" s="2"/>
      <c r="O300" s="2"/>
    </row>
    <row r="301" spans="1:15" x14ac:dyDescent="0.2">
      <c r="A301" s="2"/>
      <c r="C301" s="6">
        <v>37932</v>
      </c>
      <c r="D301" s="30">
        <v>7500</v>
      </c>
      <c r="E301" s="15">
        <f t="shared" si="35"/>
        <v>67500</v>
      </c>
      <c r="F301" s="55">
        <f t="shared" si="34"/>
        <v>0.375</v>
      </c>
      <c r="G301" s="8">
        <v>180000</v>
      </c>
      <c r="H301" s="6"/>
      <c r="M301" s="1"/>
      <c r="N301" s="2"/>
      <c r="O301" s="2"/>
    </row>
    <row r="302" spans="1:15" x14ac:dyDescent="0.2">
      <c r="A302" s="2"/>
      <c r="C302" s="6">
        <v>38114</v>
      </c>
      <c r="D302" s="30">
        <v>7500</v>
      </c>
      <c r="E302" s="15">
        <f t="shared" si="35"/>
        <v>75000</v>
      </c>
      <c r="F302" s="55">
        <f t="shared" si="34"/>
        <v>0.41666666666666669</v>
      </c>
      <c r="G302" s="8">
        <v>180000</v>
      </c>
      <c r="H302" s="6"/>
      <c r="M302" s="1"/>
      <c r="N302" s="2"/>
      <c r="O302" s="2"/>
    </row>
    <row r="303" spans="1:15" x14ac:dyDescent="0.2">
      <c r="A303" s="2"/>
      <c r="C303" s="6">
        <v>38298</v>
      </c>
      <c r="D303" s="8">
        <v>180000</v>
      </c>
      <c r="E303" s="15">
        <f t="shared" si="35"/>
        <v>255000</v>
      </c>
      <c r="F303" s="56"/>
      <c r="G303" s="8">
        <v>180000</v>
      </c>
      <c r="H303" s="6"/>
      <c r="M303" s="1"/>
      <c r="N303" s="2"/>
      <c r="O303" s="2"/>
    </row>
  </sheetData>
  <phoneticPr fontId="0" type="noConversion"/>
  <printOptions gridLines="1"/>
  <pageMargins left="0.5" right="0.5" top="1" bottom="0.75" header="0.5" footer="0.5"/>
  <pageSetup paperSize="5" scale="85" orientation="portrait" r:id="rId1"/>
  <headerFooter alignWithMargins="0">
    <oddHeader>&amp;CENA POWER GROUP
(OPTION PAYMENT SCHEDULE PER SITE)&amp;R&amp;D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"/>
  <sheetViews>
    <sheetView zoomScale="75" workbookViewId="0">
      <pane xSplit="1" ySplit="2" topLeftCell="B256" activePane="bottomRight" state="frozen"/>
      <selection pane="topRight"/>
      <selection pane="bottomLeft"/>
      <selection pane="bottomRight" activeCell="C266" sqref="C266"/>
    </sheetView>
  </sheetViews>
  <sheetFormatPr defaultRowHeight="12.75" x14ac:dyDescent="0.2"/>
  <cols>
    <col min="1" max="1" width="18.5703125" style="5" customWidth="1"/>
    <col min="2" max="2" width="17.7109375" style="5" customWidth="1"/>
    <col min="3" max="3" width="14.28515625" style="7" customWidth="1"/>
    <col min="4" max="4" width="14.28515625" style="16" customWidth="1"/>
    <col min="5" max="5" width="13.85546875" style="5" customWidth="1"/>
    <col min="6" max="6" width="10.5703125" style="7" customWidth="1"/>
    <col min="7" max="7" width="12.140625" style="15" customWidth="1"/>
    <col min="8" max="8" width="11.85546875" style="9" customWidth="1"/>
    <col min="10" max="10" width="14.5703125" style="9" customWidth="1"/>
    <col min="11" max="11" width="28.7109375" customWidth="1"/>
    <col min="12" max="13" width="40.140625" style="5" customWidth="1"/>
    <col min="14" max="14" width="31.28515625" style="5" customWidth="1"/>
    <col min="15" max="16" width="23.5703125" style="5" customWidth="1"/>
    <col min="17" max="17" width="22.28515625" style="5" customWidth="1"/>
  </cols>
  <sheetData>
    <row r="1" spans="1:17" ht="25.5" x14ac:dyDescent="0.2">
      <c r="A1" s="2" t="s">
        <v>0</v>
      </c>
      <c r="B1" s="3" t="s">
        <v>60</v>
      </c>
      <c r="C1" s="3" t="s">
        <v>2</v>
      </c>
      <c r="D1" s="3" t="s">
        <v>3</v>
      </c>
      <c r="E1" s="3" t="s">
        <v>1</v>
      </c>
      <c r="F1" s="3" t="s">
        <v>5</v>
      </c>
      <c r="G1" s="28"/>
      <c r="H1" s="3"/>
      <c r="J1" s="3"/>
      <c r="K1" s="4"/>
      <c r="L1" s="3"/>
      <c r="M1" s="3"/>
      <c r="N1" s="3"/>
      <c r="O1" s="3"/>
      <c r="P1" s="3"/>
      <c r="Q1" s="2"/>
    </row>
    <row r="3" spans="1:17" ht="23.25" x14ac:dyDescent="0.35">
      <c r="A3" s="63">
        <v>1998</v>
      </c>
      <c r="B3" s="63"/>
      <c r="C3" s="63"/>
      <c r="D3" s="63"/>
      <c r="E3" s="63"/>
      <c r="F3" s="63"/>
    </row>
    <row r="4" spans="1:17" ht="51" x14ac:dyDescent="0.2">
      <c r="A4" s="2" t="s">
        <v>13</v>
      </c>
      <c r="B4" s="5" t="s">
        <v>55</v>
      </c>
      <c r="C4" s="6">
        <v>35991</v>
      </c>
      <c r="D4" s="30">
        <v>3000</v>
      </c>
      <c r="E4" s="8">
        <v>217200</v>
      </c>
      <c r="F4" s="6">
        <v>36175</v>
      </c>
      <c r="G4" s="11"/>
      <c r="J4" s="10"/>
      <c r="K4" s="1"/>
      <c r="L4" s="2"/>
      <c r="M4" s="2"/>
    </row>
    <row r="5" spans="1:17" ht="76.5" x14ac:dyDescent="0.2">
      <c r="A5" s="2" t="s">
        <v>30</v>
      </c>
      <c r="B5" s="5" t="s">
        <v>55</v>
      </c>
      <c r="C5" s="6">
        <v>36067</v>
      </c>
      <c r="D5" s="30">
        <v>1000</v>
      </c>
      <c r="E5" s="8">
        <v>86900</v>
      </c>
      <c r="F5" s="6">
        <v>36432</v>
      </c>
      <c r="G5" s="11"/>
      <c r="J5" s="10"/>
      <c r="K5" s="1"/>
      <c r="L5" s="2"/>
      <c r="M5" s="2"/>
    </row>
    <row r="6" spans="1:17" ht="51" x14ac:dyDescent="0.2">
      <c r="A6" s="2" t="s">
        <v>12</v>
      </c>
      <c r="B6" s="5" t="s">
        <v>55</v>
      </c>
      <c r="C6" s="6">
        <v>36137</v>
      </c>
      <c r="D6" s="30">
        <v>3000</v>
      </c>
      <c r="E6" s="8">
        <v>282800</v>
      </c>
      <c r="F6" s="6">
        <v>36311</v>
      </c>
      <c r="G6" s="11"/>
      <c r="J6" s="10"/>
      <c r="K6" s="1"/>
      <c r="L6" s="2"/>
      <c r="M6" s="2"/>
    </row>
    <row r="7" spans="1:17" ht="40.5" x14ac:dyDescent="0.35">
      <c r="A7" s="2" t="s">
        <v>46</v>
      </c>
      <c r="B7" s="5" t="s">
        <v>55</v>
      </c>
      <c r="C7" s="6">
        <v>36144</v>
      </c>
      <c r="D7" s="35">
        <v>10000</v>
      </c>
      <c r="E7" s="15">
        <f>30000*120</f>
        <v>3600000</v>
      </c>
      <c r="F7" s="6">
        <v>36692</v>
      </c>
      <c r="G7" s="11"/>
      <c r="J7" s="10"/>
      <c r="K7" s="1"/>
      <c r="L7" s="2"/>
      <c r="M7" s="2"/>
    </row>
    <row r="8" spans="1:17" ht="15" x14ac:dyDescent="0.35">
      <c r="A8" s="2"/>
      <c r="C8" s="6"/>
      <c r="D8" s="36">
        <f>SUM(D4:D7)</f>
        <v>17000</v>
      </c>
      <c r="E8" s="15"/>
      <c r="F8" s="6"/>
      <c r="G8" s="11"/>
      <c r="J8" s="10"/>
      <c r="K8" s="1"/>
      <c r="L8" s="2"/>
      <c r="M8" s="2"/>
    </row>
    <row r="9" spans="1:17" ht="23.25" x14ac:dyDescent="0.35">
      <c r="A9" s="63">
        <v>1999</v>
      </c>
      <c r="B9" s="63"/>
      <c r="C9" s="63"/>
      <c r="D9" s="63"/>
      <c r="E9" s="63"/>
      <c r="F9" s="63"/>
      <c r="G9" s="11"/>
      <c r="J9" s="10"/>
      <c r="K9" s="1"/>
      <c r="L9" s="2"/>
      <c r="M9" s="2"/>
    </row>
    <row r="10" spans="1:17" ht="51" x14ac:dyDescent="0.2">
      <c r="A10" s="2" t="s">
        <v>13</v>
      </c>
      <c r="B10" s="5" t="s">
        <v>55</v>
      </c>
      <c r="C10" s="6">
        <v>36175</v>
      </c>
      <c r="D10" s="30">
        <v>3000</v>
      </c>
      <c r="E10" s="8">
        <v>217200</v>
      </c>
      <c r="F10" s="6">
        <v>36356</v>
      </c>
      <c r="G10" s="11"/>
      <c r="J10" s="10"/>
      <c r="K10" s="1"/>
      <c r="L10" s="2"/>
      <c r="M10" s="2"/>
    </row>
    <row r="11" spans="1:17" ht="51" x14ac:dyDescent="0.2">
      <c r="A11" s="2" t="s">
        <v>14</v>
      </c>
      <c r="B11" s="5" t="s">
        <v>55</v>
      </c>
      <c r="C11" s="6">
        <v>36222</v>
      </c>
      <c r="D11" s="30">
        <v>15000</v>
      </c>
      <c r="E11" s="8">
        <v>795000</v>
      </c>
      <c r="F11" s="6">
        <v>36588</v>
      </c>
      <c r="G11" s="11"/>
      <c r="J11" s="10"/>
      <c r="K11" s="1"/>
      <c r="L11" s="2"/>
      <c r="M11" s="2"/>
    </row>
    <row r="12" spans="1:17" ht="51" x14ac:dyDescent="0.2">
      <c r="A12" s="2" t="s">
        <v>12</v>
      </c>
      <c r="B12" s="5" t="s">
        <v>55</v>
      </c>
      <c r="C12" s="6">
        <v>36311</v>
      </c>
      <c r="D12" s="30">
        <v>3000</v>
      </c>
      <c r="E12" s="8">
        <v>282800</v>
      </c>
      <c r="F12" s="6">
        <v>36494</v>
      </c>
      <c r="G12" s="11"/>
      <c r="J12" s="10"/>
      <c r="K12" s="1"/>
      <c r="L12" s="2"/>
      <c r="M12" s="2"/>
    </row>
    <row r="13" spans="1:17" ht="51" x14ac:dyDescent="0.2">
      <c r="A13" s="2" t="s">
        <v>13</v>
      </c>
      <c r="B13" s="5" t="s">
        <v>55</v>
      </c>
      <c r="C13" s="6">
        <v>36356</v>
      </c>
      <c r="D13" s="30">
        <v>3000</v>
      </c>
      <c r="E13" s="8">
        <v>217200</v>
      </c>
      <c r="F13" s="6">
        <v>36540</v>
      </c>
      <c r="G13" s="11"/>
      <c r="J13" s="10"/>
      <c r="K13" s="1"/>
      <c r="L13" s="2"/>
      <c r="M13" s="2"/>
    </row>
    <row r="14" spans="1:17" ht="76.5" x14ac:dyDescent="0.2">
      <c r="A14" s="2" t="s">
        <v>30</v>
      </c>
      <c r="B14" s="5" t="s">
        <v>55</v>
      </c>
      <c r="C14" s="6">
        <v>36402</v>
      </c>
      <c r="D14" s="30">
        <v>1250</v>
      </c>
      <c r="E14" s="8">
        <v>86900</v>
      </c>
      <c r="F14" s="6">
        <v>36798</v>
      </c>
      <c r="G14" s="11"/>
      <c r="J14" s="10"/>
      <c r="K14" s="1"/>
      <c r="L14" s="2"/>
      <c r="M14" s="2"/>
    </row>
    <row r="15" spans="1:17" ht="51" x14ac:dyDescent="0.2">
      <c r="A15" s="2" t="s">
        <v>15</v>
      </c>
      <c r="B15" s="5" t="s">
        <v>55</v>
      </c>
      <c r="C15" s="6">
        <v>36452</v>
      </c>
      <c r="D15" s="30">
        <v>6000</v>
      </c>
      <c r="E15" s="8">
        <v>264000</v>
      </c>
      <c r="F15" s="6">
        <v>37548</v>
      </c>
      <c r="G15" s="11"/>
      <c r="J15" s="10"/>
      <c r="K15" s="1"/>
      <c r="L15" s="2"/>
      <c r="M15" s="2"/>
    </row>
    <row r="16" spans="1:17" ht="63.75" x14ac:dyDescent="0.2">
      <c r="A16" s="2" t="s">
        <v>17</v>
      </c>
      <c r="B16" s="5" t="s">
        <v>55</v>
      </c>
      <c r="C16" s="6">
        <v>36469</v>
      </c>
      <c r="D16" s="30">
        <v>7500</v>
      </c>
      <c r="E16" s="8">
        <v>180000</v>
      </c>
      <c r="F16" s="6">
        <v>38298</v>
      </c>
      <c r="G16" s="11"/>
      <c r="J16" s="10"/>
      <c r="K16" s="1"/>
      <c r="L16" s="2"/>
      <c r="M16" s="2"/>
      <c r="N16" s="17"/>
    </row>
    <row r="17" spans="1:14" ht="53.25" x14ac:dyDescent="0.35">
      <c r="A17" s="2" t="s">
        <v>12</v>
      </c>
      <c r="B17" s="5" t="s">
        <v>55</v>
      </c>
      <c r="C17" s="6">
        <v>36494</v>
      </c>
      <c r="D17" s="34">
        <v>3000</v>
      </c>
      <c r="E17" s="8">
        <v>282800</v>
      </c>
      <c r="F17" s="6">
        <v>36676</v>
      </c>
      <c r="G17" s="11"/>
      <c r="J17" s="10"/>
      <c r="K17" s="1"/>
      <c r="L17" s="2"/>
      <c r="M17" s="2"/>
      <c r="N17" s="17"/>
    </row>
    <row r="18" spans="1:14" ht="15" x14ac:dyDescent="0.35">
      <c r="A18" s="2"/>
      <c r="C18" s="6"/>
      <c r="D18" s="37">
        <f>SUM(D10:D17)</f>
        <v>41750</v>
      </c>
      <c r="E18" s="8"/>
      <c r="F18" s="6"/>
      <c r="G18" s="11"/>
      <c r="J18" s="10"/>
      <c r="K18" s="1"/>
      <c r="L18" s="2"/>
      <c r="M18" s="2"/>
      <c r="N18" s="17"/>
    </row>
    <row r="19" spans="1:14" ht="23.25" x14ac:dyDescent="0.35">
      <c r="A19" s="63">
        <v>2000</v>
      </c>
      <c r="B19" s="63"/>
      <c r="C19" s="63"/>
      <c r="D19" s="63"/>
      <c r="E19" s="63"/>
      <c r="F19" s="63"/>
      <c r="G19" s="11"/>
      <c r="J19" s="10"/>
      <c r="K19" s="1"/>
      <c r="L19" s="2"/>
      <c r="M19" s="2"/>
      <c r="N19" s="17"/>
    </row>
    <row r="20" spans="1:14" ht="51" x14ac:dyDescent="0.2">
      <c r="A20" s="2" t="s">
        <v>13</v>
      </c>
      <c r="B20" s="5" t="s">
        <v>55</v>
      </c>
      <c r="C20" s="6">
        <v>36540</v>
      </c>
      <c r="D20" s="30">
        <v>3000</v>
      </c>
      <c r="E20" s="8">
        <v>217200</v>
      </c>
      <c r="F20" s="6">
        <v>36722</v>
      </c>
      <c r="G20" s="11"/>
      <c r="J20" s="10"/>
      <c r="K20" s="1"/>
      <c r="L20" s="2"/>
      <c r="M20" s="2"/>
      <c r="N20" s="17"/>
    </row>
    <row r="21" spans="1:14" ht="51" x14ac:dyDescent="0.2">
      <c r="A21" s="2" t="s">
        <v>14</v>
      </c>
      <c r="B21" s="5" t="s">
        <v>55</v>
      </c>
      <c r="C21" s="6">
        <v>36588</v>
      </c>
      <c r="D21" s="30">
        <v>15000</v>
      </c>
      <c r="E21" s="8">
        <v>795000</v>
      </c>
      <c r="F21" s="6">
        <v>36953</v>
      </c>
      <c r="G21" s="11"/>
      <c r="J21" s="10"/>
      <c r="K21" s="1"/>
      <c r="L21" s="2"/>
      <c r="M21" s="2"/>
    </row>
    <row r="22" spans="1:14" ht="63.75" x14ac:dyDescent="0.2">
      <c r="A22" s="2" t="s">
        <v>11</v>
      </c>
      <c r="B22" s="5" t="s">
        <v>55</v>
      </c>
      <c r="C22" s="6">
        <v>36612</v>
      </c>
      <c r="D22" s="30">
        <v>6000</v>
      </c>
      <c r="E22" s="15">
        <f>120*1000</f>
        <v>120000</v>
      </c>
      <c r="F22" s="6">
        <v>36977</v>
      </c>
      <c r="G22" s="11"/>
      <c r="J22" s="10"/>
      <c r="K22" s="1"/>
      <c r="L22" s="2"/>
      <c r="M22" s="2"/>
    </row>
    <row r="23" spans="1:14" ht="38.25" x14ac:dyDescent="0.2">
      <c r="A23" s="2" t="s">
        <v>7</v>
      </c>
      <c r="B23" s="5" t="s">
        <v>55</v>
      </c>
      <c r="C23" s="6">
        <v>36614</v>
      </c>
      <c r="D23" s="30">
        <v>2500</v>
      </c>
      <c r="E23" s="15">
        <f>80*3100</f>
        <v>248000</v>
      </c>
      <c r="F23" s="6">
        <v>36798</v>
      </c>
      <c r="G23" s="11"/>
      <c r="J23" s="10"/>
      <c r="K23" s="1"/>
      <c r="L23" s="2"/>
      <c r="M23" s="2"/>
    </row>
    <row r="24" spans="1:14" ht="51" x14ac:dyDescent="0.2">
      <c r="A24" s="2" t="s">
        <v>8</v>
      </c>
      <c r="B24" s="5" t="s">
        <v>55</v>
      </c>
      <c r="C24" s="6">
        <v>36627</v>
      </c>
      <c r="D24" s="30">
        <v>2500</v>
      </c>
      <c r="E24" s="15">
        <f>80*10000</f>
        <v>800000</v>
      </c>
      <c r="F24" s="6">
        <v>36810</v>
      </c>
      <c r="J24" s="10"/>
      <c r="K24" s="1"/>
      <c r="L24" s="2"/>
      <c r="M24" s="2"/>
    </row>
    <row r="25" spans="1:14" ht="51" x14ac:dyDescent="0.2">
      <c r="A25" s="2" t="s">
        <v>10</v>
      </c>
      <c r="B25" s="5" t="s">
        <v>55</v>
      </c>
      <c r="C25" s="6">
        <v>36643</v>
      </c>
      <c r="D25" s="30">
        <v>500</v>
      </c>
      <c r="E25" s="11">
        <v>855000</v>
      </c>
      <c r="F25" s="6">
        <v>36763</v>
      </c>
      <c r="J25" s="10"/>
      <c r="K25" s="1"/>
      <c r="L25" s="2"/>
      <c r="M25" s="2"/>
    </row>
    <row r="26" spans="1:14" ht="38.25" x14ac:dyDescent="0.2">
      <c r="A26" s="2" t="s">
        <v>6</v>
      </c>
      <c r="B26" s="5" t="s">
        <v>55</v>
      </c>
      <c r="C26" s="6">
        <v>36644</v>
      </c>
      <c r="D26" s="30">
        <v>2500</v>
      </c>
      <c r="E26" s="8">
        <v>400000</v>
      </c>
      <c r="F26" s="6">
        <v>36827</v>
      </c>
      <c r="J26" s="10"/>
      <c r="K26" s="1"/>
      <c r="L26" s="2"/>
      <c r="M26" s="2"/>
    </row>
    <row r="27" spans="1:14" ht="63.75" x14ac:dyDescent="0.2">
      <c r="A27" s="2" t="s">
        <v>17</v>
      </c>
      <c r="B27" s="5" t="s">
        <v>55</v>
      </c>
      <c r="C27" s="6">
        <v>36653</v>
      </c>
      <c r="D27" s="30">
        <v>7500</v>
      </c>
      <c r="E27" s="8">
        <v>180000</v>
      </c>
      <c r="F27" s="6">
        <v>38298</v>
      </c>
      <c r="J27" s="10"/>
      <c r="K27" s="1"/>
      <c r="L27" s="2"/>
      <c r="M27" s="2"/>
    </row>
    <row r="28" spans="1:14" ht="38.25" x14ac:dyDescent="0.2">
      <c r="A28" s="2" t="s">
        <v>46</v>
      </c>
      <c r="B28" s="5" t="s">
        <v>55</v>
      </c>
      <c r="C28" s="6">
        <v>36663</v>
      </c>
      <c r="D28" s="30">
        <v>30000</v>
      </c>
      <c r="E28" s="15">
        <f>30000*120</f>
        <v>3600000</v>
      </c>
      <c r="F28" s="6">
        <v>37241</v>
      </c>
      <c r="J28" s="10"/>
      <c r="K28" s="1"/>
      <c r="L28" s="2"/>
      <c r="M28" s="2"/>
    </row>
    <row r="29" spans="1:14" ht="51" x14ac:dyDescent="0.2">
      <c r="A29" s="2" t="s">
        <v>35</v>
      </c>
      <c r="B29" s="5" t="s">
        <v>56</v>
      </c>
      <c r="C29" s="6">
        <v>36665</v>
      </c>
      <c r="D29" s="30">
        <v>18000</v>
      </c>
      <c r="E29" s="8">
        <v>1300000</v>
      </c>
      <c r="F29" s="6">
        <v>36757</v>
      </c>
      <c r="J29" s="10"/>
      <c r="K29" s="1"/>
      <c r="L29" s="2"/>
      <c r="M29" s="2"/>
    </row>
    <row r="30" spans="1:14" ht="51" x14ac:dyDescent="0.2">
      <c r="A30" s="2" t="s">
        <v>12</v>
      </c>
      <c r="B30" s="5" t="s">
        <v>55</v>
      </c>
      <c r="C30" s="6">
        <v>36676</v>
      </c>
      <c r="D30" s="30">
        <v>3000</v>
      </c>
      <c r="E30" s="8">
        <v>282800</v>
      </c>
      <c r="F30" s="6">
        <v>36860</v>
      </c>
      <c r="J30" s="10"/>
      <c r="K30" s="1"/>
      <c r="L30" s="2"/>
      <c r="M30" s="2"/>
    </row>
    <row r="31" spans="1:14" ht="38.25" x14ac:dyDescent="0.2">
      <c r="A31" s="2" t="s">
        <v>39</v>
      </c>
      <c r="B31" s="5" t="s">
        <v>58</v>
      </c>
      <c r="C31" s="6">
        <v>36685</v>
      </c>
      <c r="D31" s="30">
        <v>30000</v>
      </c>
      <c r="E31" s="11" t="s">
        <v>45</v>
      </c>
      <c r="F31" s="6">
        <v>36868</v>
      </c>
      <c r="J31" s="10"/>
      <c r="K31" s="1"/>
      <c r="L31" s="2"/>
      <c r="M31" s="2"/>
    </row>
    <row r="32" spans="1:14" ht="38.25" x14ac:dyDescent="0.2">
      <c r="A32" s="2" t="s">
        <v>38</v>
      </c>
      <c r="B32" s="5" t="s">
        <v>58</v>
      </c>
      <c r="C32" s="6">
        <v>36686</v>
      </c>
      <c r="D32" s="30">
        <v>56250</v>
      </c>
      <c r="E32" s="11" t="s">
        <v>16</v>
      </c>
      <c r="F32" s="6">
        <v>37051</v>
      </c>
      <c r="J32" s="10"/>
      <c r="K32" s="1"/>
      <c r="L32" s="2"/>
      <c r="M32" s="2"/>
    </row>
    <row r="33" spans="1:13" ht="38.25" x14ac:dyDescent="0.2">
      <c r="A33" s="2" t="s">
        <v>50</v>
      </c>
      <c r="B33" s="5" t="s">
        <v>55</v>
      </c>
      <c r="C33" s="6">
        <v>36689</v>
      </c>
      <c r="D33" s="30">
        <v>5000</v>
      </c>
      <c r="E33" s="15">
        <f>4500*117</f>
        <v>526500</v>
      </c>
      <c r="F33" s="6">
        <v>37054</v>
      </c>
      <c r="J33" s="10"/>
      <c r="K33" s="1"/>
      <c r="L33" s="2"/>
      <c r="M33" s="2"/>
    </row>
    <row r="34" spans="1:13" ht="25.5" x14ac:dyDescent="0.2">
      <c r="A34" s="2" t="s">
        <v>44</v>
      </c>
      <c r="B34" s="5" t="s">
        <v>55</v>
      </c>
      <c r="C34" s="12">
        <v>36707</v>
      </c>
      <c r="D34" s="30">
        <v>15000</v>
      </c>
      <c r="E34" s="11">
        <v>785000</v>
      </c>
      <c r="F34" s="12">
        <v>37072</v>
      </c>
      <c r="J34" s="10"/>
      <c r="K34" s="1"/>
      <c r="L34" s="2"/>
      <c r="M34" s="2"/>
    </row>
    <row r="35" spans="1:13" ht="38.25" x14ac:dyDescent="0.2">
      <c r="A35" s="2" t="s">
        <v>54</v>
      </c>
      <c r="B35" s="5" t="s">
        <v>55</v>
      </c>
      <c r="C35" s="6">
        <v>36719</v>
      </c>
      <c r="D35" s="30">
        <v>5000</v>
      </c>
      <c r="E35" s="15">
        <f>42*6500</f>
        <v>273000</v>
      </c>
      <c r="F35" s="6">
        <v>36903</v>
      </c>
      <c r="J35" s="10"/>
      <c r="K35" s="1"/>
      <c r="L35" s="2"/>
      <c r="M35" s="2"/>
    </row>
    <row r="36" spans="1:13" ht="51" x14ac:dyDescent="0.2">
      <c r="A36" s="2" t="s">
        <v>13</v>
      </c>
      <c r="B36" s="5" t="s">
        <v>55</v>
      </c>
      <c r="C36" s="6">
        <v>36722</v>
      </c>
      <c r="D36" s="30">
        <v>3000</v>
      </c>
      <c r="E36" s="8">
        <v>217200</v>
      </c>
      <c r="F36" s="6">
        <v>36906</v>
      </c>
      <c r="J36" s="10"/>
      <c r="K36" s="1"/>
      <c r="L36" s="2"/>
      <c r="M36" s="2"/>
    </row>
    <row r="37" spans="1:13" ht="76.5" x14ac:dyDescent="0.2">
      <c r="A37" s="2" t="s">
        <v>28</v>
      </c>
      <c r="B37" s="5" t="s">
        <v>55</v>
      </c>
      <c r="C37" s="6">
        <v>36745</v>
      </c>
      <c r="D37" s="30">
        <v>3500</v>
      </c>
      <c r="E37" s="8">
        <v>137600</v>
      </c>
      <c r="F37" s="6">
        <v>36835</v>
      </c>
      <c r="G37" s="11"/>
      <c r="J37" s="10"/>
      <c r="K37" s="1"/>
      <c r="L37" s="2"/>
      <c r="M37" s="2"/>
    </row>
    <row r="38" spans="1:13" ht="51" x14ac:dyDescent="0.2">
      <c r="A38" s="2" t="s">
        <v>9</v>
      </c>
      <c r="B38" s="5" t="s">
        <v>55</v>
      </c>
      <c r="C38" s="6">
        <v>36748</v>
      </c>
      <c r="D38" s="30">
        <v>8000</v>
      </c>
      <c r="E38" s="15">
        <f>60*5000</f>
        <v>300000</v>
      </c>
      <c r="F38" s="6">
        <v>36932</v>
      </c>
      <c r="G38" s="11"/>
      <c r="J38" s="10"/>
      <c r="K38" s="1"/>
      <c r="L38" s="2"/>
      <c r="M38" s="2"/>
    </row>
    <row r="39" spans="1:13" ht="51" x14ac:dyDescent="0.2">
      <c r="A39" s="2" t="s">
        <v>35</v>
      </c>
      <c r="B39" s="5" t="s">
        <v>56</v>
      </c>
      <c r="C39" s="6">
        <v>36757</v>
      </c>
      <c r="D39" s="30">
        <v>18000</v>
      </c>
      <c r="E39" s="8">
        <v>1300000</v>
      </c>
      <c r="F39" s="6">
        <v>36849</v>
      </c>
      <c r="G39" s="11"/>
      <c r="J39" s="10"/>
      <c r="K39" s="1"/>
      <c r="L39" s="2"/>
      <c r="M39" s="2"/>
    </row>
    <row r="40" spans="1:13" ht="38.25" x14ac:dyDescent="0.2">
      <c r="A40" s="2" t="s">
        <v>40</v>
      </c>
      <c r="B40" s="5" t="s">
        <v>55</v>
      </c>
      <c r="C40" s="6">
        <v>36759</v>
      </c>
      <c r="D40" s="30">
        <v>5000</v>
      </c>
      <c r="E40" s="11">
        <v>7037400</v>
      </c>
      <c r="F40" s="6">
        <v>36851</v>
      </c>
      <c r="J40" s="10"/>
      <c r="K40" s="2"/>
      <c r="L40" s="2"/>
      <c r="M40" s="2"/>
    </row>
    <row r="41" spans="1:13" ht="51" x14ac:dyDescent="0.2">
      <c r="A41" s="2" t="s">
        <v>10</v>
      </c>
      <c r="B41" s="5" t="s">
        <v>55</v>
      </c>
      <c r="C41" s="6">
        <v>36763</v>
      </c>
      <c r="D41" s="30">
        <v>42500</v>
      </c>
      <c r="E41" s="11">
        <v>855000</v>
      </c>
      <c r="F41" s="6">
        <v>36947</v>
      </c>
      <c r="J41" s="10"/>
      <c r="K41" s="2"/>
      <c r="L41" s="2"/>
      <c r="M41" s="2"/>
    </row>
    <row r="42" spans="1:13" ht="38.25" x14ac:dyDescent="0.2">
      <c r="A42" s="2" t="s">
        <v>38</v>
      </c>
      <c r="B42" s="5" t="s">
        <v>58</v>
      </c>
      <c r="C42" s="6">
        <v>36778</v>
      </c>
      <c r="D42" s="30">
        <v>56250</v>
      </c>
      <c r="E42" s="11" t="s">
        <v>16</v>
      </c>
      <c r="F42" s="6">
        <v>37051</v>
      </c>
      <c r="J42" s="10"/>
      <c r="K42" s="2"/>
      <c r="L42" s="2"/>
      <c r="M42" s="2"/>
    </row>
    <row r="43" spans="1:13" ht="38.25" x14ac:dyDescent="0.2">
      <c r="A43" s="2" t="s">
        <v>7</v>
      </c>
      <c r="B43" s="5" t="s">
        <v>55</v>
      </c>
      <c r="C43" s="6">
        <v>36798</v>
      </c>
      <c r="D43" s="30">
        <v>2500</v>
      </c>
      <c r="E43" s="15">
        <f>80*3100</f>
        <v>248000</v>
      </c>
      <c r="F43" s="6">
        <v>36979</v>
      </c>
      <c r="J43" s="10"/>
      <c r="K43" s="2"/>
      <c r="L43" s="2"/>
      <c r="M43" s="2"/>
    </row>
    <row r="44" spans="1:13" ht="76.5" x14ac:dyDescent="0.2">
      <c r="A44" s="2" t="s">
        <v>30</v>
      </c>
      <c r="B44" s="5" t="s">
        <v>55</v>
      </c>
      <c r="C44" s="6">
        <v>36798</v>
      </c>
      <c r="D44" s="30">
        <v>1250</v>
      </c>
      <c r="E44" s="8">
        <v>86900</v>
      </c>
      <c r="F44" s="6">
        <v>37163</v>
      </c>
      <c r="J44" s="10"/>
      <c r="K44" s="2"/>
      <c r="L44" s="2"/>
      <c r="M44" s="2"/>
    </row>
    <row r="45" spans="1:13" ht="38.25" x14ac:dyDescent="0.2">
      <c r="A45" s="2" t="s">
        <v>24</v>
      </c>
      <c r="B45" s="5" t="s">
        <v>49</v>
      </c>
      <c r="C45" s="6">
        <v>36799</v>
      </c>
      <c r="D45" s="8">
        <v>100</v>
      </c>
      <c r="E45" s="10" t="s">
        <v>16</v>
      </c>
      <c r="F45" s="6">
        <v>37164</v>
      </c>
      <c r="J45" s="10"/>
      <c r="K45" s="2"/>
      <c r="L45" s="2"/>
      <c r="M45" s="2"/>
    </row>
    <row r="46" spans="1:13" ht="25.5" x14ac:dyDescent="0.2">
      <c r="A46" s="2" t="s">
        <v>51</v>
      </c>
      <c r="B46" s="5" t="s">
        <v>55</v>
      </c>
      <c r="C46" s="6">
        <v>36801</v>
      </c>
      <c r="D46" s="8">
        <v>5000</v>
      </c>
      <c r="E46" s="11">
        <v>265000</v>
      </c>
      <c r="F46" s="6">
        <v>37348</v>
      </c>
      <c r="J46" s="10"/>
      <c r="K46" s="2"/>
      <c r="L46" s="2"/>
      <c r="M46" s="2"/>
    </row>
    <row r="47" spans="1:13" ht="25.5" x14ac:dyDescent="0.2">
      <c r="A47" s="2" t="s">
        <v>52</v>
      </c>
      <c r="B47" s="5" t="s">
        <v>55</v>
      </c>
      <c r="C47" s="6">
        <v>36801</v>
      </c>
      <c r="D47" s="8">
        <v>4000</v>
      </c>
      <c r="E47" s="11">
        <v>185000</v>
      </c>
      <c r="F47" s="6">
        <v>37348</v>
      </c>
      <c r="J47" s="10"/>
      <c r="K47" s="2"/>
      <c r="L47" s="2"/>
      <c r="M47" s="2"/>
    </row>
    <row r="48" spans="1:13" ht="51" x14ac:dyDescent="0.2">
      <c r="A48" s="2" t="s">
        <v>8</v>
      </c>
      <c r="B48" s="5" t="s">
        <v>55</v>
      </c>
      <c r="C48" s="6">
        <v>36810</v>
      </c>
      <c r="D48" s="30">
        <v>2500</v>
      </c>
      <c r="E48" s="15">
        <f>80*10000</f>
        <v>800000</v>
      </c>
      <c r="F48" s="6">
        <v>36992</v>
      </c>
      <c r="G48" s="11"/>
      <c r="J48" s="10"/>
      <c r="K48" s="1"/>
      <c r="L48" s="2"/>
      <c r="M48" s="2"/>
    </row>
    <row r="49" spans="1:13" ht="51" x14ac:dyDescent="0.2">
      <c r="A49" s="2" t="s">
        <v>15</v>
      </c>
      <c r="B49" s="5" t="s">
        <v>55</v>
      </c>
      <c r="C49" s="6">
        <v>36818</v>
      </c>
      <c r="D49" s="30">
        <v>6000</v>
      </c>
      <c r="E49" s="8">
        <v>264000</v>
      </c>
      <c r="F49" s="6">
        <v>37548</v>
      </c>
      <c r="G49" s="11"/>
      <c r="J49" s="10"/>
      <c r="K49" s="1"/>
      <c r="L49" s="2"/>
      <c r="M49" s="2"/>
    </row>
    <row r="50" spans="1:13" ht="51" x14ac:dyDescent="0.2">
      <c r="A50" s="2" t="s">
        <v>25</v>
      </c>
      <c r="B50" s="5" t="s">
        <v>55</v>
      </c>
      <c r="C50" s="6">
        <v>36822</v>
      </c>
      <c r="D50" s="19">
        <v>8000</v>
      </c>
      <c r="E50" s="8">
        <v>430000</v>
      </c>
      <c r="F50" s="6">
        <v>37004</v>
      </c>
      <c r="G50" s="11"/>
      <c r="J50" s="10"/>
      <c r="K50" s="1"/>
      <c r="L50" s="2"/>
      <c r="M50" s="2"/>
    </row>
    <row r="51" spans="1:13" ht="38.25" x14ac:dyDescent="0.2">
      <c r="A51" s="2" t="s">
        <v>6</v>
      </c>
      <c r="B51" s="5" t="s">
        <v>55</v>
      </c>
      <c r="C51" s="6">
        <v>36827</v>
      </c>
      <c r="D51" s="30">
        <v>2500</v>
      </c>
      <c r="E51" s="8">
        <v>400000</v>
      </c>
      <c r="F51" s="6">
        <v>37009</v>
      </c>
      <c r="G51" s="11"/>
      <c r="J51" s="10"/>
      <c r="K51" s="1"/>
      <c r="L51" s="2"/>
      <c r="M51" s="2"/>
    </row>
    <row r="52" spans="1:13" ht="76.5" x14ac:dyDescent="0.2">
      <c r="A52" s="2" t="s">
        <v>28</v>
      </c>
      <c r="B52" s="5" t="s">
        <v>55</v>
      </c>
      <c r="C52" s="6">
        <v>36835</v>
      </c>
      <c r="D52" s="30">
        <v>3500</v>
      </c>
      <c r="E52" s="8">
        <v>137600</v>
      </c>
      <c r="F52" s="6">
        <v>36925</v>
      </c>
      <c r="G52" s="11"/>
      <c r="J52" s="10"/>
      <c r="K52" s="1"/>
      <c r="L52" s="2"/>
      <c r="M52" s="2"/>
    </row>
    <row r="53" spans="1:13" ht="63.75" x14ac:dyDescent="0.2">
      <c r="A53" s="2" t="s">
        <v>17</v>
      </c>
      <c r="B53" s="5" t="s">
        <v>55</v>
      </c>
      <c r="C53" s="6">
        <v>36837</v>
      </c>
      <c r="D53" s="30">
        <v>7500</v>
      </c>
      <c r="E53" s="8">
        <v>180000</v>
      </c>
      <c r="F53" s="6">
        <v>38298</v>
      </c>
      <c r="K53" s="2"/>
      <c r="L53" s="2"/>
    </row>
    <row r="54" spans="1:13" ht="38.25" x14ac:dyDescent="0.2">
      <c r="A54" s="2" t="s">
        <v>42</v>
      </c>
      <c r="B54" s="5" t="s">
        <v>55</v>
      </c>
      <c r="C54" s="6">
        <v>36840</v>
      </c>
      <c r="D54" s="8">
        <v>12000</v>
      </c>
      <c r="E54" s="15">
        <f>12000*84</f>
        <v>1008000</v>
      </c>
      <c r="F54" s="6">
        <v>37021</v>
      </c>
      <c r="K54" s="2"/>
      <c r="L54" s="2"/>
    </row>
    <row r="55" spans="1:13" ht="51" x14ac:dyDescent="0.2">
      <c r="A55" s="2" t="s">
        <v>35</v>
      </c>
      <c r="B55" s="5" t="s">
        <v>56</v>
      </c>
      <c r="C55" s="6">
        <v>36849</v>
      </c>
      <c r="D55" s="30">
        <v>18000</v>
      </c>
      <c r="E55" s="8">
        <v>1300000</v>
      </c>
      <c r="F55" s="6">
        <v>36941</v>
      </c>
      <c r="K55" s="2"/>
      <c r="L55" s="2"/>
    </row>
    <row r="56" spans="1:13" ht="38.25" x14ac:dyDescent="0.2">
      <c r="A56" s="2" t="s">
        <v>40</v>
      </c>
      <c r="B56" s="5" t="s">
        <v>55</v>
      </c>
      <c r="C56" s="6">
        <v>36851</v>
      </c>
      <c r="D56" s="30">
        <v>50000</v>
      </c>
      <c r="E56" s="11">
        <v>7037400</v>
      </c>
      <c r="F56" s="6">
        <v>36943</v>
      </c>
      <c r="K56" s="2"/>
      <c r="L56" s="2"/>
    </row>
    <row r="57" spans="1:13" ht="51" x14ac:dyDescent="0.2">
      <c r="A57" s="2" t="s">
        <v>12</v>
      </c>
      <c r="B57" s="5" t="s">
        <v>55</v>
      </c>
      <c r="C57" s="6">
        <v>36860</v>
      </c>
      <c r="D57" s="30">
        <v>3000</v>
      </c>
      <c r="E57" s="8">
        <v>282800</v>
      </c>
      <c r="F57" s="6">
        <v>37041</v>
      </c>
      <c r="K57" s="2"/>
      <c r="L57" s="2"/>
    </row>
    <row r="58" spans="1:13" ht="38.25" x14ac:dyDescent="0.2">
      <c r="A58" s="2" t="s">
        <v>39</v>
      </c>
      <c r="B58" s="5" t="s">
        <v>58</v>
      </c>
      <c r="C58" s="6">
        <v>36868</v>
      </c>
      <c r="D58" s="30">
        <v>75000</v>
      </c>
      <c r="E58" s="11" t="s">
        <v>45</v>
      </c>
      <c r="F58" s="6">
        <v>37050</v>
      </c>
      <c r="K58" s="2"/>
      <c r="L58" s="2"/>
    </row>
    <row r="59" spans="1:13" ht="40.5" x14ac:dyDescent="0.35">
      <c r="A59" s="2" t="s">
        <v>38</v>
      </c>
      <c r="B59" s="5" t="s">
        <v>58</v>
      </c>
      <c r="C59" s="6">
        <v>36869</v>
      </c>
      <c r="D59" s="34">
        <v>56250</v>
      </c>
      <c r="E59" s="11" t="s">
        <v>16</v>
      </c>
      <c r="F59" s="6">
        <v>37051</v>
      </c>
      <c r="K59" s="2"/>
      <c r="L59" s="2"/>
    </row>
    <row r="60" spans="1:13" ht="15" x14ac:dyDescent="0.35">
      <c r="A60" s="2"/>
      <c r="C60" s="6"/>
      <c r="D60" s="37">
        <f>SUM(D20:D59)</f>
        <v>595100</v>
      </c>
      <c r="E60" s="11"/>
      <c r="F60" s="6"/>
      <c r="K60" s="2"/>
      <c r="L60" s="2"/>
    </row>
    <row r="61" spans="1:13" ht="23.25" x14ac:dyDescent="0.35">
      <c r="A61" s="63">
        <v>2001</v>
      </c>
      <c r="B61" s="63"/>
      <c r="C61" s="63"/>
      <c r="D61" s="63"/>
      <c r="E61" s="63"/>
      <c r="F61" s="63"/>
      <c r="K61" s="2"/>
      <c r="L61" s="2"/>
    </row>
    <row r="62" spans="1:13" ht="38.25" x14ac:dyDescent="0.2">
      <c r="A62" s="2" t="s">
        <v>54</v>
      </c>
      <c r="B62" s="5" t="s">
        <v>55</v>
      </c>
      <c r="C62" s="6">
        <v>36903</v>
      </c>
      <c r="D62" s="30">
        <v>5000</v>
      </c>
      <c r="E62" s="15">
        <f>42*6500</f>
        <v>273000</v>
      </c>
      <c r="F62" s="6">
        <v>37084</v>
      </c>
      <c r="K62" s="2"/>
      <c r="L62" s="2"/>
    </row>
    <row r="63" spans="1:13" ht="63.75" x14ac:dyDescent="0.2">
      <c r="A63" s="2" t="s">
        <v>26</v>
      </c>
      <c r="B63" s="5" t="s">
        <v>55</v>
      </c>
      <c r="C63" s="6">
        <v>36903</v>
      </c>
      <c r="D63" s="8">
        <v>7000</v>
      </c>
      <c r="E63" s="8">
        <v>900000</v>
      </c>
      <c r="F63" s="6">
        <v>37268</v>
      </c>
      <c r="K63" s="2"/>
      <c r="L63" s="2"/>
    </row>
    <row r="64" spans="1:13" ht="51" x14ac:dyDescent="0.2">
      <c r="A64" s="2" t="s">
        <v>13</v>
      </c>
      <c r="B64" s="5" t="s">
        <v>55</v>
      </c>
      <c r="C64" s="6">
        <v>36906</v>
      </c>
      <c r="D64" s="30">
        <v>3000</v>
      </c>
      <c r="E64" s="8">
        <v>217200</v>
      </c>
      <c r="F64" s="6">
        <v>37087</v>
      </c>
      <c r="K64" s="2"/>
      <c r="L64" s="2"/>
    </row>
    <row r="65" spans="1:13" ht="25.5" x14ac:dyDescent="0.2">
      <c r="A65" s="2" t="s">
        <v>41</v>
      </c>
      <c r="B65" s="5" t="s">
        <v>55</v>
      </c>
      <c r="C65" s="6">
        <v>36923</v>
      </c>
      <c r="D65" s="8">
        <v>25000</v>
      </c>
      <c r="E65" s="11">
        <v>125000</v>
      </c>
      <c r="F65" s="18">
        <v>37287</v>
      </c>
      <c r="K65" s="2"/>
      <c r="L65" s="2"/>
    </row>
    <row r="66" spans="1:13" ht="76.5" x14ac:dyDescent="0.2">
      <c r="A66" s="2" t="s">
        <v>28</v>
      </c>
      <c r="B66" s="5" t="s">
        <v>55</v>
      </c>
      <c r="C66" s="6">
        <v>36925</v>
      </c>
      <c r="D66" s="30">
        <v>3500</v>
      </c>
      <c r="E66" s="8">
        <v>137600</v>
      </c>
      <c r="F66" s="6">
        <v>37015</v>
      </c>
      <c r="K66" s="2"/>
      <c r="L66" s="2"/>
    </row>
    <row r="67" spans="1:13" ht="51" x14ac:dyDescent="0.2">
      <c r="A67" s="2" t="s">
        <v>9</v>
      </c>
      <c r="B67" s="5" t="s">
        <v>55</v>
      </c>
      <c r="C67" s="6">
        <v>36932</v>
      </c>
      <c r="D67" s="30">
        <v>8000</v>
      </c>
      <c r="E67" s="15">
        <f>60*5000</f>
        <v>300000</v>
      </c>
      <c r="F67" s="6">
        <v>37113</v>
      </c>
      <c r="K67" s="2"/>
      <c r="L67" s="2"/>
    </row>
    <row r="68" spans="1:13" ht="51" x14ac:dyDescent="0.2">
      <c r="A68" s="2" t="s">
        <v>35</v>
      </c>
      <c r="B68" s="5" t="s">
        <v>56</v>
      </c>
      <c r="C68" s="6">
        <v>36941</v>
      </c>
      <c r="D68" s="30">
        <v>18000</v>
      </c>
      <c r="E68" s="8">
        <v>1300000</v>
      </c>
      <c r="F68" s="6">
        <v>37030</v>
      </c>
      <c r="K68" s="2"/>
      <c r="L68" s="2"/>
    </row>
    <row r="69" spans="1:13" ht="38.25" x14ac:dyDescent="0.2">
      <c r="A69" s="2" t="s">
        <v>40</v>
      </c>
      <c r="B69" s="5" t="s">
        <v>55</v>
      </c>
      <c r="C69" s="6">
        <v>36943</v>
      </c>
      <c r="D69" s="30">
        <v>200000</v>
      </c>
      <c r="E69" s="11">
        <v>7037400</v>
      </c>
      <c r="F69" s="6">
        <v>37124</v>
      </c>
      <c r="K69" s="2"/>
      <c r="L69" s="2"/>
    </row>
    <row r="70" spans="1:13" ht="51" x14ac:dyDescent="0.2">
      <c r="A70" s="2" t="s">
        <v>10</v>
      </c>
      <c r="B70" s="5" t="s">
        <v>55</v>
      </c>
      <c r="C70" s="6">
        <v>36947</v>
      </c>
      <c r="D70" s="30">
        <v>7000</v>
      </c>
      <c r="E70" s="11">
        <v>855000</v>
      </c>
      <c r="F70" s="6">
        <v>36975</v>
      </c>
      <c r="K70" s="2"/>
      <c r="L70" s="2"/>
    </row>
    <row r="71" spans="1:13" ht="76.5" x14ac:dyDescent="0.2">
      <c r="A71" s="2" t="s">
        <v>27</v>
      </c>
      <c r="B71" s="5" t="s">
        <v>55</v>
      </c>
      <c r="C71" s="6">
        <v>36948</v>
      </c>
      <c r="D71" s="30">
        <v>5700</v>
      </c>
      <c r="E71" s="8">
        <v>220000</v>
      </c>
      <c r="F71" s="6">
        <v>37313</v>
      </c>
      <c r="K71" s="2"/>
      <c r="L71" s="2"/>
    </row>
    <row r="72" spans="1:13" ht="51" x14ac:dyDescent="0.2">
      <c r="A72" s="2" t="s">
        <v>14</v>
      </c>
      <c r="B72" s="5" t="s">
        <v>55</v>
      </c>
      <c r="C72" s="6">
        <v>36953</v>
      </c>
      <c r="D72" s="30">
        <v>15000</v>
      </c>
      <c r="E72" s="8">
        <v>795000</v>
      </c>
      <c r="F72" s="6">
        <v>37318</v>
      </c>
      <c r="K72" s="2"/>
      <c r="L72" s="2"/>
    </row>
    <row r="73" spans="1:13" ht="38.25" x14ac:dyDescent="0.2">
      <c r="A73" s="2" t="s">
        <v>38</v>
      </c>
      <c r="B73" s="5" t="s">
        <v>58</v>
      </c>
      <c r="C73" s="6">
        <v>36959</v>
      </c>
      <c r="D73" s="30">
        <v>56250</v>
      </c>
      <c r="E73" s="11" t="s">
        <v>16</v>
      </c>
      <c r="F73" s="6">
        <v>37051</v>
      </c>
      <c r="K73" s="2"/>
      <c r="L73" s="2"/>
    </row>
    <row r="74" spans="1:13" ht="25.5" x14ac:dyDescent="0.2">
      <c r="A74" s="2" t="s">
        <v>53</v>
      </c>
      <c r="B74" s="5" t="s">
        <v>55</v>
      </c>
      <c r="C74" s="6">
        <v>36962</v>
      </c>
      <c r="D74" s="8">
        <v>5000</v>
      </c>
      <c r="E74" s="11">
        <v>118000</v>
      </c>
      <c r="F74" s="6">
        <v>37511</v>
      </c>
      <c r="K74" s="2"/>
      <c r="L74" s="2"/>
    </row>
    <row r="75" spans="1:13" ht="51" x14ac:dyDescent="0.2">
      <c r="A75" s="2" t="s">
        <v>10</v>
      </c>
      <c r="B75" s="5" t="s">
        <v>55</v>
      </c>
      <c r="C75" s="6">
        <v>36975</v>
      </c>
      <c r="D75" s="30">
        <v>7000</v>
      </c>
      <c r="E75" s="11">
        <v>855000</v>
      </c>
      <c r="F75" s="6">
        <v>37006</v>
      </c>
      <c r="K75" s="2"/>
      <c r="L75" s="2"/>
    </row>
    <row r="76" spans="1:13" ht="38.25" x14ac:dyDescent="0.2">
      <c r="A76" s="2" t="s">
        <v>36</v>
      </c>
      <c r="B76" s="5" t="s">
        <v>55</v>
      </c>
      <c r="C76" s="6">
        <v>36976</v>
      </c>
      <c r="D76" s="30">
        <v>5000</v>
      </c>
      <c r="E76" s="8">
        <v>225000</v>
      </c>
      <c r="F76" s="6">
        <v>38072</v>
      </c>
      <c r="K76" s="2"/>
      <c r="L76" s="2"/>
    </row>
    <row r="77" spans="1:13" ht="63.75" x14ac:dyDescent="0.2">
      <c r="A77" s="2" t="s">
        <v>11</v>
      </c>
      <c r="B77" s="5" t="s">
        <v>55</v>
      </c>
      <c r="C77" s="6">
        <v>36977</v>
      </c>
      <c r="D77" s="30">
        <v>3000</v>
      </c>
      <c r="E77" s="15">
        <f>120*1000</f>
        <v>120000</v>
      </c>
      <c r="F77" s="6">
        <v>37342</v>
      </c>
      <c r="J77" s="10"/>
      <c r="K77" s="2"/>
      <c r="L77" s="2"/>
      <c r="M77" s="2"/>
    </row>
    <row r="78" spans="1:13" ht="38.25" x14ac:dyDescent="0.2">
      <c r="A78" s="2" t="s">
        <v>37</v>
      </c>
      <c r="B78" s="5" t="s">
        <v>55</v>
      </c>
      <c r="C78" s="6">
        <v>36979</v>
      </c>
      <c r="D78" s="30">
        <v>2500</v>
      </c>
      <c r="E78" s="8">
        <v>348000</v>
      </c>
      <c r="F78" s="6">
        <v>37257</v>
      </c>
      <c r="J78" s="10"/>
      <c r="K78" s="2"/>
      <c r="L78" s="2"/>
      <c r="M78" s="2"/>
    </row>
    <row r="79" spans="1:13" ht="38.25" x14ac:dyDescent="0.2">
      <c r="A79" s="2" t="s">
        <v>7</v>
      </c>
      <c r="B79" s="5" t="s">
        <v>55</v>
      </c>
      <c r="C79" s="6">
        <v>36979</v>
      </c>
      <c r="D79" s="30">
        <v>2500</v>
      </c>
      <c r="E79" s="15">
        <f>80*3100</f>
        <v>248000</v>
      </c>
      <c r="F79" s="6">
        <v>37163</v>
      </c>
      <c r="J79" s="10"/>
      <c r="K79" s="2"/>
      <c r="L79" s="2"/>
      <c r="M79" s="2"/>
    </row>
    <row r="80" spans="1:13" ht="38.25" x14ac:dyDescent="0.2">
      <c r="A80" s="2" t="s">
        <v>43</v>
      </c>
      <c r="B80" s="5" t="s">
        <v>55</v>
      </c>
      <c r="C80" s="20">
        <v>36982</v>
      </c>
      <c r="D80" s="32">
        <v>15000</v>
      </c>
      <c r="E80" s="29">
        <v>836340</v>
      </c>
      <c r="F80" s="20">
        <v>37165</v>
      </c>
      <c r="J80" s="10"/>
      <c r="K80" s="2"/>
      <c r="L80" s="2"/>
      <c r="M80" s="2"/>
    </row>
    <row r="81" spans="1:13" ht="51" x14ac:dyDescent="0.2">
      <c r="A81" s="2" t="s">
        <v>8</v>
      </c>
      <c r="B81" s="5" t="s">
        <v>55</v>
      </c>
      <c r="C81" s="6">
        <v>36992</v>
      </c>
      <c r="D81" s="30">
        <v>2500</v>
      </c>
      <c r="E81" s="15">
        <f>80*10000</f>
        <v>800000</v>
      </c>
      <c r="F81" s="6">
        <v>37175</v>
      </c>
      <c r="J81" s="10"/>
      <c r="K81" s="2"/>
      <c r="L81" s="2"/>
      <c r="M81" s="2"/>
    </row>
    <row r="82" spans="1:13" ht="51" x14ac:dyDescent="0.2">
      <c r="A82" s="2" t="s">
        <v>25</v>
      </c>
      <c r="B82" s="5" t="s">
        <v>55</v>
      </c>
      <c r="C82" s="6">
        <v>37004</v>
      </c>
      <c r="D82" s="19">
        <v>8000</v>
      </c>
      <c r="E82" s="8">
        <v>430000</v>
      </c>
      <c r="F82" s="6">
        <v>37187</v>
      </c>
      <c r="J82" s="10"/>
      <c r="K82" s="2"/>
      <c r="L82" s="2"/>
      <c r="M82" s="2"/>
    </row>
    <row r="83" spans="1:13" ht="51" x14ac:dyDescent="0.2">
      <c r="A83" s="2" t="s">
        <v>10</v>
      </c>
      <c r="B83" s="5" t="s">
        <v>55</v>
      </c>
      <c r="C83" s="6">
        <v>37006</v>
      </c>
      <c r="D83" s="30">
        <v>7000</v>
      </c>
      <c r="E83" s="11">
        <v>855000</v>
      </c>
      <c r="F83" s="6">
        <v>37036</v>
      </c>
      <c r="J83" s="10"/>
      <c r="K83" s="2"/>
      <c r="L83" s="2"/>
      <c r="M83" s="2"/>
    </row>
    <row r="84" spans="1:13" ht="38.25" x14ac:dyDescent="0.2">
      <c r="A84" s="2" t="s">
        <v>6</v>
      </c>
      <c r="B84" s="5" t="s">
        <v>55</v>
      </c>
      <c r="C84" s="6">
        <v>37009</v>
      </c>
      <c r="D84" s="30">
        <v>2500</v>
      </c>
      <c r="E84" s="8">
        <v>400000</v>
      </c>
      <c r="F84" s="6">
        <v>37192</v>
      </c>
      <c r="J84" s="10"/>
      <c r="K84" s="2"/>
      <c r="L84" s="2"/>
      <c r="M84" s="2"/>
    </row>
    <row r="85" spans="1:13" ht="76.5" x14ac:dyDescent="0.2">
      <c r="A85" s="2" t="s">
        <v>28</v>
      </c>
      <c r="B85" s="5" t="s">
        <v>55</v>
      </c>
      <c r="C85" s="6">
        <v>37015</v>
      </c>
      <c r="D85" s="30">
        <v>3500</v>
      </c>
      <c r="E85" s="8">
        <v>137600</v>
      </c>
      <c r="F85" s="6">
        <v>37105</v>
      </c>
      <c r="G85" s="29"/>
      <c r="H85" s="20"/>
      <c r="J85" s="10"/>
      <c r="K85" s="2"/>
      <c r="L85" s="2"/>
      <c r="M85" s="2"/>
    </row>
    <row r="86" spans="1:13" ht="63.75" x14ac:dyDescent="0.2">
      <c r="A86" s="2" t="s">
        <v>17</v>
      </c>
      <c r="B86" s="5" t="s">
        <v>55</v>
      </c>
      <c r="C86" s="6">
        <v>37018</v>
      </c>
      <c r="D86" s="30">
        <v>7500</v>
      </c>
      <c r="E86" s="8">
        <v>180000</v>
      </c>
      <c r="F86" s="6">
        <v>38298</v>
      </c>
      <c r="G86" s="29"/>
      <c r="H86" s="20"/>
      <c r="J86" s="10"/>
      <c r="K86" s="2"/>
      <c r="L86" s="2"/>
      <c r="M86" s="2"/>
    </row>
    <row r="87" spans="1:13" ht="38.25" x14ac:dyDescent="0.2">
      <c r="A87" s="2" t="s">
        <v>42</v>
      </c>
      <c r="B87" s="5" t="s">
        <v>55</v>
      </c>
      <c r="C87" s="6">
        <v>37021</v>
      </c>
      <c r="D87" s="8">
        <v>12000</v>
      </c>
      <c r="E87" s="15">
        <f>12000*84</f>
        <v>1008000</v>
      </c>
      <c r="F87" s="6">
        <v>37205</v>
      </c>
      <c r="G87" s="29"/>
      <c r="H87" s="20"/>
      <c r="J87" s="10"/>
      <c r="K87" s="2"/>
      <c r="L87" s="2"/>
      <c r="M87" s="2"/>
    </row>
    <row r="88" spans="1:13" ht="51" x14ac:dyDescent="0.2">
      <c r="A88" s="2" t="s">
        <v>35</v>
      </c>
      <c r="B88" s="5" t="s">
        <v>56</v>
      </c>
      <c r="C88" s="6">
        <v>37030</v>
      </c>
      <c r="D88" s="30">
        <v>18000</v>
      </c>
      <c r="E88" s="8">
        <v>1300000</v>
      </c>
      <c r="F88" s="6">
        <v>37122</v>
      </c>
      <c r="G88" s="29"/>
      <c r="H88" s="20"/>
      <c r="J88" s="10"/>
      <c r="K88" s="2"/>
      <c r="L88" s="2"/>
      <c r="M88" s="2"/>
    </row>
    <row r="89" spans="1:13" ht="51" x14ac:dyDescent="0.2">
      <c r="A89" s="2" t="s">
        <v>10</v>
      </c>
      <c r="B89" s="5" t="s">
        <v>55</v>
      </c>
      <c r="C89" s="6">
        <v>37036</v>
      </c>
      <c r="D89" s="30">
        <v>7000</v>
      </c>
      <c r="E89" s="11">
        <v>855000</v>
      </c>
      <c r="F89" s="6">
        <v>37067</v>
      </c>
      <c r="G89" s="29"/>
      <c r="H89" s="20"/>
      <c r="J89" s="10"/>
      <c r="K89" s="2"/>
      <c r="L89" s="2"/>
      <c r="M89" s="2"/>
    </row>
    <row r="90" spans="1:13" ht="51" x14ac:dyDescent="0.2">
      <c r="A90" s="2" t="s">
        <v>12</v>
      </c>
      <c r="B90" s="5" t="s">
        <v>55</v>
      </c>
      <c r="C90" s="6">
        <v>37041</v>
      </c>
      <c r="D90" s="30">
        <v>3000</v>
      </c>
      <c r="E90" s="8">
        <v>282800</v>
      </c>
      <c r="F90" s="6">
        <v>37225</v>
      </c>
      <c r="G90" s="29"/>
      <c r="H90" s="20"/>
      <c r="J90" s="10"/>
      <c r="K90" s="2"/>
      <c r="L90" s="2"/>
      <c r="M90" s="2"/>
    </row>
    <row r="91" spans="1:13" ht="38.25" x14ac:dyDescent="0.2">
      <c r="A91" s="2" t="s">
        <v>39</v>
      </c>
      <c r="B91" s="5" t="s">
        <v>58</v>
      </c>
      <c r="C91" s="6">
        <v>37050</v>
      </c>
      <c r="D91" s="30">
        <v>150000</v>
      </c>
      <c r="E91" s="11" t="s">
        <v>45</v>
      </c>
      <c r="F91" s="6">
        <v>37415</v>
      </c>
      <c r="J91" s="10"/>
      <c r="K91" s="2"/>
      <c r="L91" s="2"/>
      <c r="M91" s="2"/>
    </row>
    <row r="92" spans="1:13" ht="38.25" x14ac:dyDescent="0.2">
      <c r="A92" s="2" t="s">
        <v>38</v>
      </c>
      <c r="B92" s="5" t="s">
        <v>58</v>
      </c>
      <c r="C92" s="6">
        <v>37051</v>
      </c>
      <c r="D92" s="30">
        <v>56250</v>
      </c>
      <c r="E92" s="11" t="s">
        <v>16</v>
      </c>
      <c r="F92" s="6">
        <v>37416</v>
      </c>
      <c r="J92" s="10"/>
      <c r="K92" s="2"/>
      <c r="L92" s="2"/>
      <c r="M92" s="2"/>
    </row>
    <row r="93" spans="1:13" ht="38.25" x14ac:dyDescent="0.2">
      <c r="A93" s="2" t="s">
        <v>50</v>
      </c>
      <c r="B93" s="5" t="s">
        <v>55</v>
      </c>
      <c r="C93" s="6">
        <v>37054</v>
      </c>
      <c r="D93" s="30">
        <v>5000</v>
      </c>
      <c r="E93" s="15">
        <f>4500*117</f>
        <v>526500</v>
      </c>
      <c r="F93" s="6">
        <v>37237</v>
      </c>
      <c r="G93" s="11"/>
      <c r="J93" s="10"/>
      <c r="K93" s="2"/>
      <c r="L93" s="2"/>
      <c r="M93" s="2"/>
    </row>
    <row r="94" spans="1:13" ht="51" x14ac:dyDescent="0.2">
      <c r="A94" s="2" t="s">
        <v>10</v>
      </c>
      <c r="B94" s="5" t="s">
        <v>55</v>
      </c>
      <c r="C94" s="6">
        <v>37067</v>
      </c>
      <c r="D94" s="30">
        <v>7000</v>
      </c>
      <c r="E94" s="11">
        <v>855000</v>
      </c>
      <c r="F94" s="6">
        <v>37097</v>
      </c>
      <c r="J94" s="10"/>
      <c r="K94" s="2"/>
      <c r="L94" s="2"/>
      <c r="M94" s="2"/>
    </row>
    <row r="95" spans="1:13" ht="25.5" x14ac:dyDescent="0.2">
      <c r="A95" s="2" t="s">
        <v>44</v>
      </c>
      <c r="B95" s="5" t="s">
        <v>55</v>
      </c>
      <c r="C95" s="12">
        <v>37072</v>
      </c>
      <c r="D95" s="30">
        <v>15000</v>
      </c>
      <c r="E95" s="11">
        <v>785000</v>
      </c>
      <c r="F95" s="12">
        <v>37437</v>
      </c>
      <c r="J95" s="10"/>
      <c r="K95" s="2"/>
      <c r="L95" s="2"/>
      <c r="M95" s="2"/>
    </row>
    <row r="96" spans="1:13" ht="38.25" x14ac:dyDescent="0.2">
      <c r="A96" s="2" t="s">
        <v>54</v>
      </c>
      <c r="B96" s="5" t="s">
        <v>55</v>
      </c>
      <c r="C96" s="6">
        <v>37084</v>
      </c>
      <c r="D96" s="30">
        <v>5000</v>
      </c>
      <c r="E96" s="15">
        <f>42*6500</f>
        <v>273000</v>
      </c>
      <c r="F96" s="6">
        <v>37268</v>
      </c>
      <c r="J96" s="10"/>
      <c r="K96" s="2"/>
      <c r="L96" s="2"/>
      <c r="M96" s="2"/>
    </row>
    <row r="97" spans="1:13" ht="51" x14ac:dyDescent="0.2">
      <c r="A97" s="2" t="s">
        <v>13</v>
      </c>
      <c r="B97" s="5" t="s">
        <v>55</v>
      </c>
      <c r="C97" s="6">
        <v>37087</v>
      </c>
      <c r="D97" s="30">
        <v>3000</v>
      </c>
      <c r="E97" s="8">
        <v>217200</v>
      </c>
      <c r="F97" s="6">
        <v>37271</v>
      </c>
      <c r="J97" s="10"/>
      <c r="K97" s="2"/>
      <c r="L97" s="2"/>
      <c r="M97" s="2"/>
    </row>
    <row r="98" spans="1:13" ht="51" x14ac:dyDescent="0.2">
      <c r="A98" s="2" t="s">
        <v>10</v>
      </c>
      <c r="B98" s="5" t="s">
        <v>55</v>
      </c>
      <c r="C98" s="6">
        <v>37097</v>
      </c>
      <c r="D98" s="30">
        <v>7000</v>
      </c>
      <c r="E98" s="11">
        <v>855000</v>
      </c>
      <c r="F98" s="6">
        <v>37128</v>
      </c>
      <c r="J98" s="10"/>
      <c r="K98" s="2"/>
      <c r="L98" s="2"/>
      <c r="M98" s="2"/>
    </row>
    <row r="99" spans="1:13" ht="76.5" x14ac:dyDescent="0.2">
      <c r="A99" s="2" t="s">
        <v>28</v>
      </c>
      <c r="B99" s="5" t="s">
        <v>55</v>
      </c>
      <c r="C99" s="6">
        <v>37105</v>
      </c>
      <c r="D99" s="30">
        <v>3500</v>
      </c>
      <c r="E99" s="8">
        <v>137600</v>
      </c>
      <c r="F99" s="6">
        <v>37203</v>
      </c>
      <c r="J99" s="10"/>
      <c r="K99" s="2"/>
      <c r="L99" s="2"/>
      <c r="M99" s="2"/>
    </row>
    <row r="100" spans="1:13" ht="51" x14ac:dyDescent="0.2">
      <c r="A100" s="2" t="s">
        <v>9</v>
      </c>
      <c r="B100" s="5" t="s">
        <v>55</v>
      </c>
      <c r="C100" s="6">
        <v>37113</v>
      </c>
      <c r="D100" s="30">
        <v>8000</v>
      </c>
      <c r="E100" s="15">
        <f>60*5000</f>
        <v>300000</v>
      </c>
      <c r="F100" s="6">
        <v>37297</v>
      </c>
      <c r="J100" s="10"/>
      <c r="K100" s="2"/>
      <c r="L100" s="2"/>
      <c r="M100" s="2"/>
    </row>
    <row r="101" spans="1:13" ht="51" x14ac:dyDescent="0.2">
      <c r="A101" s="2" t="s">
        <v>35</v>
      </c>
      <c r="B101" s="5" t="s">
        <v>56</v>
      </c>
      <c r="C101" s="6">
        <v>37122</v>
      </c>
      <c r="D101" s="30">
        <v>18000</v>
      </c>
      <c r="E101" s="8">
        <v>1300000</v>
      </c>
      <c r="F101" s="6">
        <v>37214</v>
      </c>
      <c r="J101" s="10"/>
      <c r="K101" s="2"/>
      <c r="L101" s="2"/>
      <c r="M101" s="2"/>
    </row>
    <row r="102" spans="1:13" ht="38.25" x14ac:dyDescent="0.2">
      <c r="A102" s="2" t="s">
        <v>40</v>
      </c>
      <c r="B102" s="5" t="s">
        <v>55</v>
      </c>
      <c r="C102" s="6">
        <v>37124</v>
      </c>
      <c r="D102" s="30">
        <v>100000</v>
      </c>
      <c r="E102" s="11">
        <v>7037400</v>
      </c>
      <c r="F102" s="6">
        <v>37216</v>
      </c>
      <c r="J102" s="10"/>
      <c r="K102" s="2"/>
      <c r="L102" s="2"/>
      <c r="M102" s="2"/>
    </row>
    <row r="103" spans="1:13" ht="51" x14ac:dyDescent="0.2">
      <c r="A103" s="2" t="s">
        <v>10</v>
      </c>
      <c r="B103" s="5" t="s">
        <v>55</v>
      </c>
      <c r="C103" s="6">
        <v>37128</v>
      </c>
      <c r="D103" s="30">
        <v>7000</v>
      </c>
      <c r="E103" s="11">
        <v>855000</v>
      </c>
      <c r="F103" s="6">
        <v>37159</v>
      </c>
      <c r="J103" s="10"/>
      <c r="K103" s="2"/>
      <c r="L103" s="2"/>
      <c r="M103" s="2"/>
    </row>
    <row r="104" spans="1:13" ht="38.25" x14ac:dyDescent="0.2">
      <c r="A104" s="2" t="s">
        <v>43</v>
      </c>
      <c r="B104" s="5" t="s">
        <v>55</v>
      </c>
      <c r="C104" s="20">
        <v>37135</v>
      </c>
      <c r="D104" s="32">
        <v>15000</v>
      </c>
      <c r="E104" s="29">
        <v>836340</v>
      </c>
      <c r="F104" s="20">
        <v>37347</v>
      </c>
      <c r="J104" s="10"/>
      <c r="K104" s="2"/>
      <c r="L104" s="2"/>
      <c r="M104" s="2"/>
    </row>
    <row r="105" spans="1:13" ht="38.25" x14ac:dyDescent="0.2">
      <c r="A105" s="2" t="s">
        <v>38</v>
      </c>
      <c r="B105" s="5" t="s">
        <v>58</v>
      </c>
      <c r="C105" s="6">
        <v>37143</v>
      </c>
      <c r="D105" s="30">
        <v>56250</v>
      </c>
      <c r="E105" s="11" t="s">
        <v>16</v>
      </c>
      <c r="F105" s="6">
        <v>37416</v>
      </c>
      <c r="J105" s="10"/>
      <c r="K105" s="2"/>
      <c r="L105" s="2"/>
      <c r="M105" s="2"/>
    </row>
    <row r="106" spans="1:13" ht="51" x14ac:dyDescent="0.2">
      <c r="A106" s="2" t="s">
        <v>10</v>
      </c>
      <c r="B106" s="5" t="s">
        <v>55</v>
      </c>
      <c r="C106" s="6">
        <v>37159</v>
      </c>
      <c r="D106" s="30">
        <v>7000</v>
      </c>
      <c r="E106" s="11">
        <v>855000</v>
      </c>
      <c r="F106" s="6">
        <v>37189</v>
      </c>
      <c r="J106" s="10"/>
      <c r="K106" s="2"/>
      <c r="L106" s="2"/>
      <c r="M106" s="2"/>
    </row>
    <row r="107" spans="1:13" ht="38.25" x14ac:dyDescent="0.2">
      <c r="A107" s="2" t="s">
        <v>7</v>
      </c>
      <c r="B107" s="5" t="s">
        <v>55</v>
      </c>
      <c r="C107" s="6">
        <v>37163</v>
      </c>
      <c r="D107" s="30">
        <v>2500</v>
      </c>
      <c r="E107" s="15">
        <f>80*3100</f>
        <v>248000</v>
      </c>
      <c r="F107" s="6">
        <v>37344</v>
      </c>
      <c r="J107" s="10"/>
      <c r="K107" s="2"/>
      <c r="L107" s="2"/>
      <c r="M107" s="2"/>
    </row>
    <row r="108" spans="1:13" ht="76.5" x14ac:dyDescent="0.2">
      <c r="A108" s="2" t="s">
        <v>30</v>
      </c>
      <c r="B108" s="5" t="s">
        <v>55</v>
      </c>
      <c r="C108" s="6">
        <v>37163</v>
      </c>
      <c r="D108" s="30">
        <v>1750</v>
      </c>
      <c r="E108" s="8">
        <v>86900</v>
      </c>
      <c r="F108" s="6">
        <v>37528</v>
      </c>
      <c r="J108" s="10"/>
      <c r="K108" s="2"/>
      <c r="L108" s="2"/>
      <c r="M108" s="2"/>
    </row>
    <row r="109" spans="1:13" ht="25.5" x14ac:dyDescent="0.2">
      <c r="A109" s="2" t="s">
        <v>31</v>
      </c>
      <c r="B109" s="5" t="s">
        <v>55</v>
      </c>
      <c r="C109" s="6">
        <v>37169</v>
      </c>
      <c r="D109" s="31">
        <v>11000</v>
      </c>
      <c r="E109" s="22">
        <v>1100000</v>
      </c>
      <c r="F109" s="6">
        <v>37261</v>
      </c>
      <c r="J109" s="10"/>
      <c r="K109" s="2"/>
      <c r="L109" s="2"/>
      <c r="M109" s="2"/>
    </row>
    <row r="110" spans="1:13" ht="51" x14ac:dyDescent="0.2">
      <c r="A110" s="2" t="s">
        <v>8</v>
      </c>
      <c r="B110" s="5" t="s">
        <v>55</v>
      </c>
      <c r="C110" s="6">
        <v>37175</v>
      </c>
      <c r="D110" s="30">
        <v>2500</v>
      </c>
      <c r="E110" s="15">
        <f>80*10000</f>
        <v>800000</v>
      </c>
      <c r="F110" s="6">
        <v>37357</v>
      </c>
      <c r="J110" s="10"/>
      <c r="K110" s="2"/>
      <c r="L110" s="2"/>
      <c r="M110" s="2"/>
    </row>
    <row r="111" spans="1:13" ht="51" x14ac:dyDescent="0.2">
      <c r="A111" s="2" t="s">
        <v>15</v>
      </c>
      <c r="B111" s="5" t="s">
        <v>55</v>
      </c>
      <c r="C111" s="6">
        <v>37183</v>
      </c>
      <c r="D111" s="30">
        <v>6000</v>
      </c>
      <c r="E111" s="8">
        <v>264000</v>
      </c>
      <c r="F111" s="6">
        <v>37548</v>
      </c>
      <c r="J111" s="10"/>
      <c r="K111" s="2"/>
      <c r="L111" s="2"/>
      <c r="M111" s="2"/>
    </row>
    <row r="112" spans="1:13" ht="51" x14ac:dyDescent="0.2">
      <c r="A112" s="2" t="s">
        <v>25</v>
      </c>
      <c r="B112" s="5" t="s">
        <v>55</v>
      </c>
      <c r="C112" s="6">
        <v>37187</v>
      </c>
      <c r="D112" s="19">
        <v>8000</v>
      </c>
      <c r="E112" s="8">
        <v>430000</v>
      </c>
      <c r="F112" s="6">
        <v>37369</v>
      </c>
      <c r="J112" s="10"/>
      <c r="K112" s="2"/>
      <c r="L112" s="2"/>
      <c r="M112" s="2"/>
    </row>
    <row r="113" spans="1:13" ht="51" x14ac:dyDescent="0.2">
      <c r="A113" s="2" t="s">
        <v>10</v>
      </c>
      <c r="B113" s="5" t="s">
        <v>55</v>
      </c>
      <c r="C113" s="6">
        <v>37189</v>
      </c>
      <c r="D113" s="30">
        <v>7000</v>
      </c>
      <c r="E113" s="11">
        <v>855000</v>
      </c>
      <c r="F113" s="6">
        <v>37220</v>
      </c>
      <c r="J113" s="10"/>
      <c r="K113" s="2"/>
      <c r="L113" s="2"/>
      <c r="M113" s="2"/>
    </row>
    <row r="114" spans="1:13" ht="38.25" x14ac:dyDescent="0.2">
      <c r="A114" s="2" t="s">
        <v>6</v>
      </c>
      <c r="B114" s="5" t="s">
        <v>55</v>
      </c>
      <c r="C114" s="6">
        <v>37192</v>
      </c>
      <c r="D114" s="30">
        <v>2500</v>
      </c>
      <c r="E114" s="8">
        <v>400000</v>
      </c>
      <c r="F114" s="6">
        <v>37374</v>
      </c>
      <c r="J114" s="10"/>
      <c r="K114" s="2"/>
      <c r="L114" s="2"/>
      <c r="M114" s="2"/>
    </row>
    <row r="115" spans="1:13" ht="63.75" x14ac:dyDescent="0.2">
      <c r="A115" s="2" t="s">
        <v>17</v>
      </c>
      <c r="B115" s="5" t="s">
        <v>55</v>
      </c>
      <c r="C115" s="6">
        <v>37202</v>
      </c>
      <c r="D115" s="30">
        <v>7500</v>
      </c>
      <c r="E115" s="8">
        <v>180000</v>
      </c>
      <c r="F115" s="6">
        <v>38298</v>
      </c>
      <c r="J115" s="10"/>
      <c r="K115" s="2"/>
      <c r="L115" s="2"/>
      <c r="M115" s="2"/>
    </row>
    <row r="116" spans="1:13" ht="76.5" x14ac:dyDescent="0.2">
      <c r="A116" s="2" t="s">
        <v>28</v>
      </c>
      <c r="B116" s="5" t="s">
        <v>55</v>
      </c>
      <c r="C116" s="6">
        <v>37203</v>
      </c>
      <c r="D116" s="30">
        <v>3500</v>
      </c>
      <c r="E116" s="8">
        <v>137600</v>
      </c>
      <c r="F116" s="6">
        <v>37293</v>
      </c>
      <c r="J116" s="10"/>
      <c r="K116" s="2"/>
      <c r="L116" s="2"/>
      <c r="M116" s="2"/>
    </row>
    <row r="117" spans="1:13" ht="38.25" x14ac:dyDescent="0.2">
      <c r="A117" s="2" t="s">
        <v>42</v>
      </c>
      <c r="B117" s="5" t="s">
        <v>55</v>
      </c>
      <c r="C117" s="6">
        <v>37205</v>
      </c>
      <c r="D117" s="8">
        <v>12000</v>
      </c>
      <c r="E117" s="15">
        <f>12000*84</f>
        <v>1008000</v>
      </c>
      <c r="F117" s="6">
        <v>37386</v>
      </c>
      <c r="J117" s="10"/>
      <c r="K117" s="2"/>
      <c r="L117" s="2"/>
      <c r="M117" s="2"/>
    </row>
    <row r="118" spans="1:13" ht="51" x14ac:dyDescent="0.2">
      <c r="A118" s="2" t="s">
        <v>35</v>
      </c>
      <c r="B118" s="5" t="s">
        <v>56</v>
      </c>
      <c r="C118" s="6">
        <v>37214</v>
      </c>
      <c r="D118" s="30">
        <v>18000</v>
      </c>
      <c r="E118" s="8">
        <v>1300000</v>
      </c>
      <c r="F118" s="6">
        <v>37306</v>
      </c>
      <c r="J118" s="10"/>
      <c r="K118" s="2"/>
      <c r="L118" s="2"/>
      <c r="M118" s="2"/>
    </row>
    <row r="119" spans="1:13" ht="38.25" x14ac:dyDescent="0.2">
      <c r="A119" s="2" t="s">
        <v>40</v>
      </c>
      <c r="B119" s="5" t="s">
        <v>55</v>
      </c>
      <c r="C119" s="6">
        <v>37216</v>
      </c>
      <c r="D119" s="30">
        <v>100000</v>
      </c>
      <c r="E119" s="11">
        <v>7037400</v>
      </c>
      <c r="F119" s="6">
        <v>37308</v>
      </c>
      <c r="J119" s="10"/>
      <c r="K119" s="2"/>
      <c r="L119" s="2"/>
      <c r="M119" s="2"/>
    </row>
    <row r="120" spans="1:13" ht="51" x14ac:dyDescent="0.2">
      <c r="A120" s="2" t="s">
        <v>10</v>
      </c>
      <c r="B120" s="5" t="s">
        <v>55</v>
      </c>
      <c r="C120" s="6">
        <v>37220</v>
      </c>
      <c r="D120" s="30">
        <v>7000</v>
      </c>
      <c r="E120" s="11">
        <v>855000</v>
      </c>
      <c r="F120" s="6">
        <v>37250</v>
      </c>
      <c r="J120" s="10"/>
      <c r="K120" s="2"/>
      <c r="L120" s="2"/>
      <c r="M120" s="2"/>
    </row>
    <row r="121" spans="1:13" ht="51" x14ac:dyDescent="0.2">
      <c r="A121" s="2" t="s">
        <v>12</v>
      </c>
      <c r="B121" s="5" t="s">
        <v>55</v>
      </c>
      <c r="C121" s="6">
        <v>37225</v>
      </c>
      <c r="D121" s="30">
        <v>3000</v>
      </c>
      <c r="E121" s="8">
        <v>282800</v>
      </c>
      <c r="F121" s="6">
        <v>37406</v>
      </c>
      <c r="J121" s="10"/>
      <c r="K121" s="2"/>
      <c r="L121" s="2"/>
      <c r="M121" s="2"/>
    </row>
    <row r="122" spans="1:13" ht="38.25" x14ac:dyDescent="0.2">
      <c r="A122" s="2" t="s">
        <v>38</v>
      </c>
      <c r="B122" s="5" t="s">
        <v>58</v>
      </c>
      <c r="C122" s="6">
        <v>37234</v>
      </c>
      <c r="D122" s="30">
        <v>135000</v>
      </c>
      <c r="E122" s="11" t="s">
        <v>16</v>
      </c>
      <c r="F122" s="6">
        <v>37416</v>
      </c>
      <c r="J122" s="10"/>
      <c r="K122" s="2"/>
      <c r="L122" s="2"/>
      <c r="M122" s="2"/>
    </row>
    <row r="123" spans="1:13" ht="38.25" x14ac:dyDescent="0.2">
      <c r="A123" s="2" t="s">
        <v>50</v>
      </c>
      <c r="B123" s="5" t="s">
        <v>55</v>
      </c>
      <c r="C123" s="6">
        <v>37237</v>
      </c>
      <c r="D123" s="8">
        <v>20000</v>
      </c>
      <c r="E123" s="15">
        <f>4500*117</f>
        <v>526500</v>
      </c>
      <c r="F123" s="6">
        <v>37602</v>
      </c>
      <c r="J123" s="10"/>
      <c r="K123" s="2"/>
      <c r="L123" s="2"/>
      <c r="M123" s="2"/>
    </row>
    <row r="124" spans="1:13" ht="38.25" x14ac:dyDescent="0.2">
      <c r="A124" s="2" t="s">
        <v>46</v>
      </c>
      <c r="B124" s="5" t="s">
        <v>55</v>
      </c>
      <c r="C124" s="6">
        <v>37241</v>
      </c>
      <c r="D124" s="8">
        <v>30000</v>
      </c>
      <c r="E124" s="15">
        <f>30000*120</f>
        <v>3600000</v>
      </c>
      <c r="F124" s="6">
        <v>37423</v>
      </c>
      <c r="J124" s="10"/>
      <c r="K124" s="2"/>
      <c r="L124" s="2"/>
      <c r="M124" s="2"/>
    </row>
    <row r="125" spans="1:13" ht="53.25" x14ac:dyDescent="0.35">
      <c r="A125" s="2" t="s">
        <v>10</v>
      </c>
      <c r="B125" s="5" t="s">
        <v>55</v>
      </c>
      <c r="C125" s="6">
        <v>37250</v>
      </c>
      <c r="D125" s="34">
        <v>7000</v>
      </c>
      <c r="E125" s="11">
        <v>855000</v>
      </c>
      <c r="F125" s="6">
        <v>37281</v>
      </c>
      <c r="J125" s="10"/>
      <c r="K125" s="2"/>
      <c r="L125" s="2"/>
      <c r="M125" s="2"/>
    </row>
    <row r="126" spans="1:13" ht="15" x14ac:dyDescent="0.35">
      <c r="A126" s="2"/>
      <c r="C126" s="6"/>
      <c r="D126" s="37">
        <f>SUM(D62:D125)</f>
        <v>1311700</v>
      </c>
      <c r="E126" s="11"/>
      <c r="F126" s="6"/>
      <c r="J126" s="10"/>
      <c r="K126" s="2"/>
      <c r="L126" s="2"/>
      <c r="M126" s="2"/>
    </row>
    <row r="127" spans="1:13" ht="23.25" x14ac:dyDescent="0.35">
      <c r="A127" s="63">
        <v>2002</v>
      </c>
      <c r="B127" s="63"/>
      <c r="C127" s="63"/>
      <c r="D127" s="63"/>
      <c r="E127" s="63"/>
      <c r="F127" s="63"/>
      <c r="J127" s="10"/>
      <c r="K127" s="2"/>
      <c r="L127" s="2"/>
      <c r="M127" s="2"/>
    </row>
    <row r="128" spans="1:13" ht="38.25" x14ac:dyDescent="0.2">
      <c r="A128" s="2" t="s">
        <v>37</v>
      </c>
      <c r="B128" s="5" t="s">
        <v>55</v>
      </c>
      <c r="C128" s="6">
        <v>37257</v>
      </c>
      <c r="D128" s="30">
        <v>5000</v>
      </c>
      <c r="E128" s="8">
        <v>348000</v>
      </c>
      <c r="F128" s="6">
        <v>37621</v>
      </c>
      <c r="J128" s="10"/>
      <c r="K128" s="2"/>
      <c r="L128" s="2"/>
      <c r="M128" s="2"/>
    </row>
    <row r="129" spans="1:13" ht="25.5" x14ac:dyDescent="0.2">
      <c r="A129" s="2" t="s">
        <v>31</v>
      </c>
      <c r="B129" s="5" t="s">
        <v>55</v>
      </c>
      <c r="C129" s="6">
        <v>37261</v>
      </c>
      <c r="D129" s="31">
        <v>11000</v>
      </c>
      <c r="E129" s="22">
        <v>1100000</v>
      </c>
      <c r="F129" s="6">
        <v>37351</v>
      </c>
      <c r="J129" s="10"/>
      <c r="K129" s="2"/>
      <c r="L129" s="2"/>
      <c r="M129" s="2"/>
    </row>
    <row r="130" spans="1:13" ht="38.25" x14ac:dyDescent="0.2">
      <c r="A130" s="2" t="s">
        <v>54</v>
      </c>
      <c r="B130" s="5" t="s">
        <v>55</v>
      </c>
      <c r="C130" s="6">
        <v>37268</v>
      </c>
      <c r="D130" s="30">
        <v>5000</v>
      </c>
      <c r="E130" s="15">
        <f>42*6500</f>
        <v>273000</v>
      </c>
      <c r="F130" s="6">
        <v>37449</v>
      </c>
      <c r="J130" s="10"/>
      <c r="K130" s="2"/>
      <c r="L130" s="2"/>
      <c r="M130" s="2"/>
    </row>
    <row r="131" spans="1:13" ht="63.75" x14ac:dyDescent="0.2">
      <c r="A131" s="2" t="s">
        <v>26</v>
      </c>
      <c r="B131" s="5" t="s">
        <v>55</v>
      </c>
      <c r="C131" s="6">
        <v>37268</v>
      </c>
      <c r="D131" s="8">
        <v>7000</v>
      </c>
      <c r="E131" s="8">
        <v>900000</v>
      </c>
      <c r="F131" s="6">
        <v>37633</v>
      </c>
      <c r="J131" s="10"/>
      <c r="K131" s="2"/>
      <c r="L131" s="2"/>
      <c r="M131" s="2"/>
    </row>
    <row r="132" spans="1:13" ht="51" x14ac:dyDescent="0.2">
      <c r="A132" s="2" t="s">
        <v>13</v>
      </c>
      <c r="B132" s="5" t="s">
        <v>55</v>
      </c>
      <c r="C132" s="6">
        <v>37271</v>
      </c>
      <c r="D132" s="30">
        <v>3000</v>
      </c>
      <c r="E132" s="8">
        <v>217200</v>
      </c>
      <c r="F132" s="6">
        <v>37452</v>
      </c>
      <c r="J132" s="10"/>
      <c r="K132" s="2"/>
      <c r="L132" s="2"/>
      <c r="M132" s="2"/>
    </row>
    <row r="133" spans="1:13" ht="51" x14ac:dyDescent="0.2">
      <c r="A133" s="2" t="s">
        <v>10</v>
      </c>
      <c r="B133" s="5" t="s">
        <v>55</v>
      </c>
      <c r="C133" s="6">
        <v>37281</v>
      </c>
      <c r="D133" s="30">
        <v>7000</v>
      </c>
      <c r="E133" s="11">
        <v>855000</v>
      </c>
      <c r="F133" s="6">
        <v>37312</v>
      </c>
      <c r="J133" s="10"/>
      <c r="K133" s="2"/>
      <c r="L133" s="2"/>
      <c r="M133" s="2"/>
    </row>
    <row r="134" spans="1:13" ht="25.5" x14ac:dyDescent="0.2">
      <c r="A134" s="2" t="s">
        <v>41</v>
      </c>
      <c r="B134" s="5" t="s">
        <v>55</v>
      </c>
      <c r="C134" s="6">
        <v>37287</v>
      </c>
      <c r="D134" s="8">
        <v>15000</v>
      </c>
      <c r="E134" s="11">
        <v>140000</v>
      </c>
      <c r="F134" s="18">
        <v>37468</v>
      </c>
      <c r="H134" s="12"/>
      <c r="J134" s="10"/>
      <c r="K134" s="2"/>
      <c r="L134" s="2"/>
      <c r="M134" s="2"/>
    </row>
    <row r="135" spans="1:13" ht="76.5" x14ac:dyDescent="0.2">
      <c r="A135" s="2" t="s">
        <v>28</v>
      </c>
      <c r="B135" s="5" t="s">
        <v>55</v>
      </c>
      <c r="C135" s="6">
        <v>37293</v>
      </c>
      <c r="D135" s="30">
        <v>3500</v>
      </c>
      <c r="E135" s="8">
        <v>137600</v>
      </c>
      <c r="F135" s="6">
        <v>37383</v>
      </c>
      <c r="H135" s="12"/>
      <c r="J135" s="10"/>
      <c r="K135" s="2"/>
      <c r="L135" s="2"/>
      <c r="M135" s="2"/>
    </row>
    <row r="136" spans="1:13" ht="51" x14ac:dyDescent="0.2">
      <c r="A136" s="2" t="s">
        <v>9</v>
      </c>
      <c r="B136" s="5" t="s">
        <v>55</v>
      </c>
      <c r="C136" s="6">
        <v>37297</v>
      </c>
      <c r="D136" s="30">
        <v>8000</v>
      </c>
      <c r="E136" s="15">
        <f>60*6000</f>
        <v>360000</v>
      </c>
      <c r="F136" s="6">
        <v>37478</v>
      </c>
      <c r="H136" s="12"/>
      <c r="J136" s="10"/>
      <c r="K136" s="2"/>
      <c r="L136" s="2"/>
      <c r="M136" s="2"/>
    </row>
    <row r="137" spans="1:13" ht="51" x14ac:dyDescent="0.2">
      <c r="A137" s="2" t="s">
        <v>35</v>
      </c>
      <c r="B137" s="5" t="s">
        <v>56</v>
      </c>
      <c r="C137" s="6">
        <v>37306</v>
      </c>
      <c r="D137" s="30">
        <v>18000</v>
      </c>
      <c r="E137" s="8">
        <v>1300000</v>
      </c>
      <c r="F137" s="6">
        <v>37395</v>
      </c>
      <c r="H137" s="12"/>
      <c r="J137" s="10"/>
      <c r="K137" s="2"/>
      <c r="L137" s="2"/>
      <c r="M137" s="2"/>
    </row>
    <row r="138" spans="1:13" ht="38.25" x14ac:dyDescent="0.2">
      <c r="A138" s="2" t="s">
        <v>40</v>
      </c>
      <c r="B138" s="5" t="s">
        <v>55</v>
      </c>
      <c r="C138" s="6">
        <v>37308</v>
      </c>
      <c r="D138" s="30">
        <v>150000</v>
      </c>
      <c r="E138" s="11">
        <v>7037400</v>
      </c>
      <c r="F138" s="6">
        <v>37397</v>
      </c>
      <c r="H138" s="12"/>
      <c r="J138" s="10"/>
      <c r="K138" s="2"/>
      <c r="L138" s="2"/>
      <c r="M138" s="2"/>
    </row>
    <row r="139" spans="1:13" ht="51" x14ac:dyDescent="0.2">
      <c r="A139" s="2" t="s">
        <v>10</v>
      </c>
      <c r="B139" s="5" t="s">
        <v>55</v>
      </c>
      <c r="C139" s="6">
        <v>37312</v>
      </c>
      <c r="D139" s="30">
        <v>7000</v>
      </c>
      <c r="E139" s="11">
        <v>855000</v>
      </c>
      <c r="F139" s="6">
        <v>37340</v>
      </c>
      <c r="H139" s="12"/>
      <c r="J139" s="10"/>
      <c r="K139" s="2"/>
      <c r="L139" s="2"/>
      <c r="M139" s="2"/>
    </row>
    <row r="140" spans="1:13" ht="76.5" x14ac:dyDescent="0.2">
      <c r="A140" s="2" t="s">
        <v>27</v>
      </c>
      <c r="B140" s="5" t="s">
        <v>55</v>
      </c>
      <c r="C140" s="6">
        <v>37313</v>
      </c>
      <c r="D140" s="30">
        <v>5700</v>
      </c>
      <c r="E140" s="8">
        <v>220000</v>
      </c>
      <c r="F140" s="6">
        <v>37678</v>
      </c>
      <c r="H140" s="12"/>
      <c r="J140" s="10"/>
      <c r="K140" s="2"/>
      <c r="L140" s="2"/>
      <c r="M140" s="2"/>
    </row>
    <row r="141" spans="1:13" ht="38.25" x14ac:dyDescent="0.2">
      <c r="A141" s="2" t="s">
        <v>43</v>
      </c>
      <c r="B141" s="5" t="s">
        <v>55</v>
      </c>
      <c r="C141" s="20">
        <v>37316</v>
      </c>
      <c r="D141" s="32">
        <v>15000</v>
      </c>
      <c r="E141" s="29">
        <v>836340</v>
      </c>
      <c r="F141" s="20">
        <v>37530</v>
      </c>
      <c r="H141" s="12"/>
      <c r="J141" s="10"/>
      <c r="K141" s="2"/>
      <c r="L141" s="2"/>
      <c r="M141" s="2"/>
    </row>
    <row r="142" spans="1:13" ht="51" x14ac:dyDescent="0.2">
      <c r="A142" s="2" t="s">
        <v>14</v>
      </c>
      <c r="B142" s="5" t="s">
        <v>55</v>
      </c>
      <c r="C142" s="6">
        <v>37318</v>
      </c>
      <c r="D142" s="30">
        <v>15000</v>
      </c>
      <c r="E142" s="8">
        <v>795000</v>
      </c>
      <c r="F142" s="6">
        <v>37683</v>
      </c>
      <c r="H142" s="12"/>
      <c r="J142" s="10"/>
      <c r="K142" s="2"/>
      <c r="L142" s="2"/>
      <c r="M142" s="2"/>
    </row>
    <row r="143" spans="1:13" ht="38.25" x14ac:dyDescent="0.2">
      <c r="A143" s="2" t="s">
        <v>38</v>
      </c>
      <c r="B143" s="5" t="s">
        <v>58</v>
      </c>
      <c r="C143" s="6">
        <v>37324</v>
      </c>
      <c r="D143" s="30">
        <v>135000</v>
      </c>
      <c r="E143" s="11" t="s">
        <v>16</v>
      </c>
      <c r="F143" s="6">
        <v>37416</v>
      </c>
      <c r="H143" s="12"/>
      <c r="J143" s="10"/>
      <c r="K143" s="2"/>
      <c r="L143" s="2"/>
      <c r="M143" s="2"/>
    </row>
    <row r="144" spans="1:13" ht="51" x14ac:dyDescent="0.2">
      <c r="A144" s="2" t="s">
        <v>10</v>
      </c>
      <c r="B144" s="5" t="s">
        <v>55</v>
      </c>
      <c r="C144" s="6">
        <v>37340</v>
      </c>
      <c r="D144" s="30">
        <v>7000</v>
      </c>
      <c r="E144" s="11">
        <v>855000</v>
      </c>
      <c r="F144" s="6">
        <v>37371</v>
      </c>
      <c r="J144" s="10"/>
      <c r="K144" s="2"/>
      <c r="L144" s="2"/>
      <c r="M144" s="2"/>
    </row>
    <row r="145" spans="1:14" ht="63.75" x14ac:dyDescent="0.2">
      <c r="A145" s="2" t="s">
        <v>11</v>
      </c>
      <c r="B145" s="5" t="s">
        <v>55</v>
      </c>
      <c r="C145" s="6">
        <v>37342</v>
      </c>
      <c r="D145" s="30">
        <v>3000</v>
      </c>
      <c r="E145" s="15">
        <f>120*1000</f>
        <v>120000</v>
      </c>
      <c r="F145" s="6">
        <v>37707</v>
      </c>
      <c r="J145" s="10"/>
      <c r="K145" s="2"/>
      <c r="L145" s="2"/>
      <c r="M145" s="2"/>
    </row>
    <row r="146" spans="1:14" ht="38.25" x14ac:dyDescent="0.2">
      <c r="A146" s="2" t="s">
        <v>7</v>
      </c>
      <c r="B146" s="5" t="s">
        <v>55</v>
      </c>
      <c r="C146" s="6">
        <v>37344</v>
      </c>
      <c r="D146" s="30">
        <v>2500</v>
      </c>
      <c r="E146" s="15">
        <f>80*3100</f>
        <v>248000</v>
      </c>
      <c r="F146" s="6">
        <v>37528</v>
      </c>
      <c r="J146" s="10"/>
      <c r="K146" s="2"/>
      <c r="L146" s="2"/>
      <c r="M146" s="2"/>
    </row>
    <row r="147" spans="1:14" ht="25.5" x14ac:dyDescent="0.2">
      <c r="A147" s="2" t="s">
        <v>51</v>
      </c>
      <c r="B147" s="5" t="s">
        <v>55</v>
      </c>
      <c r="C147" s="6">
        <v>37348</v>
      </c>
      <c r="D147" s="8">
        <v>5000</v>
      </c>
      <c r="E147" s="11">
        <v>265000</v>
      </c>
      <c r="F147" s="6">
        <v>37896</v>
      </c>
      <c r="H147" s="12"/>
      <c r="J147" s="10"/>
      <c r="K147" s="2"/>
      <c r="L147" s="2"/>
      <c r="M147" s="2"/>
      <c r="N147" s="2"/>
    </row>
    <row r="148" spans="1:14" ht="25.5" x14ac:dyDescent="0.2">
      <c r="A148" s="2" t="s">
        <v>52</v>
      </c>
      <c r="B148" s="5" t="s">
        <v>55</v>
      </c>
      <c r="C148" s="6">
        <v>37348</v>
      </c>
      <c r="D148" s="8">
        <v>4000</v>
      </c>
      <c r="E148" s="11">
        <v>185000</v>
      </c>
      <c r="F148" s="6">
        <v>37896</v>
      </c>
      <c r="H148" s="12"/>
      <c r="J148" s="10"/>
      <c r="K148" s="2"/>
      <c r="L148" s="2"/>
      <c r="M148" s="2"/>
      <c r="N148" s="2"/>
    </row>
    <row r="149" spans="1:14" ht="25.5" x14ac:dyDescent="0.2">
      <c r="A149" s="2" t="s">
        <v>31</v>
      </c>
      <c r="B149" s="5" t="s">
        <v>55</v>
      </c>
      <c r="C149" s="6">
        <v>37351</v>
      </c>
      <c r="D149" s="31">
        <v>11000</v>
      </c>
      <c r="E149" s="22">
        <v>1100000</v>
      </c>
      <c r="F149" s="6">
        <v>37442</v>
      </c>
      <c r="H149" s="12"/>
      <c r="J149" s="10"/>
      <c r="K149" s="2"/>
      <c r="L149" s="2"/>
      <c r="M149" s="2"/>
      <c r="N149" s="2"/>
    </row>
    <row r="150" spans="1:14" ht="51" x14ac:dyDescent="0.2">
      <c r="A150" s="2" t="s">
        <v>8</v>
      </c>
      <c r="B150" s="5" t="s">
        <v>55</v>
      </c>
      <c r="C150" s="6">
        <v>37357</v>
      </c>
      <c r="D150" s="30">
        <v>2500</v>
      </c>
      <c r="E150" s="15">
        <f>80*10000</f>
        <v>800000</v>
      </c>
      <c r="F150" s="6">
        <v>37540</v>
      </c>
      <c r="H150" s="12"/>
      <c r="J150" s="10"/>
      <c r="K150" s="2"/>
      <c r="L150" s="2"/>
      <c r="M150" s="2"/>
      <c r="N150" s="2"/>
    </row>
    <row r="151" spans="1:14" ht="51" x14ac:dyDescent="0.2">
      <c r="A151" s="2" t="s">
        <v>25</v>
      </c>
      <c r="B151" s="5" t="s">
        <v>55</v>
      </c>
      <c r="C151" s="6">
        <v>37369</v>
      </c>
      <c r="D151" s="19">
        <v>8000</v>
      </c>
      <c r="E151" s="8">
        <v>430000</v>
      </c>
      <c r="F151" s="6">
        <v>37552</v>
      </c>
      <c r="H151" s="12"/>
      <c r="J151" s="10"/>
      <c r="K151" s="2"/>
      <c r="L151" s="2"/>
      <c r="M151" s="2"/>
      <c r="N151" s="2"/>
    </row>
    <row r="152" spans="1:14" ht="51" x14ac:dyDescent="0.2">
      <c r="A152" s="2" t="s">
        <v>10</v>
      </c>
      <c r="B152" s="5" t="s">
        <v>55</v>
      </c>
      <c r="C152" s="6">
        <v>37371</v>
      </c>
      <c r="D152" s="30">
        <v>7000</v>
      </c>
      <c r="E152" s="11">
        <v>855000</v>
      </c>
      <c r="F152" s="6">
        <v>37401</v>
      </c>
      <c r="H152" s="12"/>
      <c r="J152" s="10"/>
      <c r="K152" s="2"/>
      <c r="L152" s="2"/>
      <c r="M152" s="2"/>
      <c r="N152" s="2"/>
    </row>
    <row r="153" spans="1:14" ht="38.25" x14ac:dyDescent="0.2">
      <c r="A153" s="2" t="s">
        <v>6</v>
      </c>
      <c r="B153" s="5" t="s">
        <v>55</v>
      </c>
      <c r="C153" s="6">
        <v>37374</v>
      </c>
      <c r="D153" s="30">
        <v>2500</v>
      </c>
      <c r="E153" s="8">
        <v>400000</v>
      </c>
      <c r="F153" s="6">
        <v>37557</v>
      </c>
      <c r="H153" s="12"/>
      <c r="J153" s="10"/>
      <c r="K153" s="2"/>
      <c r="L153" s="2"/>
      <c r="M153" s="2"/>
      <c r="N153" s="2"/>
    </row>
    <row r="154" spans="1:14" ht="76.5" x14ac:dyDescent="0.2">
      <c r="A154" s="2" t="s">
        <v>28</v>
      </c>
      <c r="B154" s="5" t="s">
        <v>55</v>
      </c>
      <c r="C154" s="6">
        <v>37383</v>
      </c>
      <c r="D154" s="30">
        <v>3500</v>
      </c>
      <c r="E154" s="8">
        <v>137600</v>
      </c>
      <c r="F154" s="6">
        <v>37474</v>
      </c>
      <c r="H154" s="12"/>
      <c r="J154" s="10"/>
      <c r="K154" s="2"/>
      <c r="L154" s="2"/>
      <c r="M154" s="2"/>
      <c r="N154" s="2"/>
    </row>
    <row r="155" spans="1:14" ht="63.75" x14ac:dyDescent="0.2">
      <c r="A155" s="2" t="s">
        <v>17</v>
      </c>
      <c r="B155" s="5" t="s">
        <v>55</v>
      </c>
      <c r="C155" s="6">
        <v>37383</v>
      </c>
      <c r="D155" s="30">
        <v>7500</v>
      </c>
      <c r="E155" s="8">
        <v>180000</v>
      </c>
      <c r="F155" s="6">
        <v>38298</v>
      </c>
      <c r="H155" s="12"/>
      <c r="J155" s="10"/>
      <c r="K155" s="2"/>
      <c r="L155" s="2"/>
      <c r="M155" s="2"/>
      <c r="N155" s="2"/>
    </row>
    <row r="156" spans="1:14" ht="38.25" x14ac:dyDescent="0.2">
      <c r="A156" s="2" t="s">
        <v>42</v>
      </c>
      <c r="B156" s="5" t="s">
        <v>55</v>
      </c>
      <c r="C156" s="6">
        <v>37386</v>
      </c>
      <c r="D156" s="8">
        <v>12000</v>
      </c>
      <c r="E156" s="15">
        <f>12000*84</f>
        <v>1008000</v>
      </c>
      <c r="F156" s="6">
        <v>37570</v>
      </c>
      <c r="H156" s="12"/>
      <c r="J156" s="10"/>
      <c r="K156" s="2"/>
      <c r="L156" s="2"/>
      <c r="M156" s="2"/>
      <c r="N156" s="2"/>
    </row>
    <row r="157" spans="1:14" ht="51" x14ac:dyDescent="0.2">
      <c r="A157" s="38" t="s">
        <v>35</v>
      </c>
      <c r="B157" s="39" t="s">
        <v>57</v>
      </c>
      <c r="C157" s="40">
        <v>37395</v>
      </c>
      <c r="D157" s="41">
        <v>1300000</v>
      </c>
      <c r="E157" s="42">
        <v>1300000</v>
      </c>
      <c r="F157" s="40">
        <v>37395</v>
      </c>
      <c r="J157" s="10"/>
      <c r="K157" s="2"/>
      <c r="L157" s="2"/>
      <c r="M157" s="2"/>
      <c r="N157" s="2"/>
    </row>
    <row r="158" spans="1:14" ht="38.25" x14ac:dyDescent="0.2">
      <c r="A158" s="38" t="s">
        <v>40</v>
      </c>
      <c r="B158" s="39" t="s">
        <v>59</v>
      </c>
      <c r="C158" s="40">
        <v>37397</v>
      </c>
      <c r="D158" s="42">
        <v>7037400</v>
      </c>
      <c r="E158" s="43">
        <v>7037400</v>
      </c>
      <c r="F158" s="40">
        <v>37397</v>
      </c>
      <c r="J158" s="10"/>
      <c r="K158" s="2"/>
      <c r="L158" s="2"/>
      <c r="M158" s="2"/>
      <c r="N158" s="2"/>
    </row>
    <row r="159" spans="1:14" ht="51" x14ac:dyDescent="0.2">
      <c r="A159" s="2" t="s">
        <v>10</v>
      </c>
      <c r="B159" s="5" t="s">
        <v>55</v>
      </c>
      <c r="C159" s="6">
        <v>37401</v>
      </c>
      <c r="D159" s="30">
        <v>7000</v>
      </c>
      <c r="E159" s="11">
        <v>855000</v>
      </c>
      <c r="F159" s="6">
        <v>37432</v>
      </c>
      <c r="J159" s="10"/>
      <c r="K159" s="2"/>
      <c r="L159" s="2"/>
      <c r="M159" s="2"/>
      <c r="N159" s="2"/>
    </row>
    <row r="160" spans="1:14" ht="51" x14ac:dyDescent="0.2">
      <c r="A160" s="2" t="s">
        <v>12</v>
      </c>
      <c r="B160" s="5" t="s">
        <v>55</v>
      </c>
      <c r="C160" s="6">
        <v>37406</v>
      </c>
      <c r="D160" s="30">
        <v>3000</v>
      </c>
      <c r="E160" s="8">
        <v>282800</v>
      </c>
      <c r="F160" s="6">
        <v>37590</v>
      </c>
      <c r="H160" s="12"/>
      <c r="K160" s="2"/>
      <c r="L160" s="2"/>
      <c r="M160" s="2"/>
    </row>
    <row r="161" spans="1:13" ht="38.25" x14ac:dyDescent="0.2">
      <c r="A161" s="2" t="s">
        <v>39</v>
      </c>
      <c r="B161" s="5" t="s">
        <v>58</v>
      </c>
      <c r="C161" s="6">
        <v>37415</v>
      </c>
      <c r="D161" s="30">
        <v>100000</v>
      </c>
      <c r="E161" s="11" t="s">
        <v>45</v>
      </c>
      <c r="F161" s="6">
        <v>37598</v>
      </c>
      <c r="H161" s="12"/>
      <c r="K161" s="2"/>
      <c r="L161" s="2"/>
      <c r="M161" s="2"/>
    </row>
    <row r="162" spans="1:13" ht="38.25" x14ac:dyDescent="0.2">
      <c r="A162" s="2" t="s">
        <v>38</v>
      </c>
      <c r="B162" s="5" t="s">
        <v>58</v>
      </c>
      <c r="C162" s="6">
        <v>37416</v>
      </c>
      <c r="D162" s="30" t="s">
        <v>19</v>
      </c>
      <c r="E162" s="11"/>
      <c r="F162" s="6">
        <v>37416</v>
      </c>
      <c r="H162" s="12"/>
      <c r="K162" s="2"/>
      <c r="L162" s="2"/>
      <c r="M162" s="2"/>
    </row>
    <row r="163" spans="1:13" ht="38.25" x14ac:dyDescent="0.2">
      <c r="A163" s="2" t="s">
        <v>46</v>
      </c>
      <c r="B163" s="5" t="s">
        <v>55</v>
      </c>
      <c r="C163" s="6">
        <v>37423</v>
      </c>
      <c r="D163" s="8">
        <v>30000</v>
      </c>
      <c r="E163" s="15">
        <f>30000*120</f>
        <v>3600000</v>
      </c>
      <c r="F163" s="6">
        <v>37606</v>
      </c>
      <c r="H163" s="12"/>
      <c r="K163" s="2"/>
      <c r="L163" s="2"/>
      <c r="M163" s="2"/>
    </row>
    <row r="164" spans="1:13" ht="51" x14ac:dyDescent="0.2">
      <c r="A164" s="2" t="s">
        <v>10</v>
      </c>
      <c r="B164" s="5" t="s">
        <v>55</v>
      </c>
      <c r="C164" s="6">
        <v>37432</v>
      </c>
      <c r="D164" s="30">
        <v>7000</v>
      </c>
      <c r="E164" s="11">
        <v>855000</v>
      </c>
      <c r="F164" s="6">
        <v>37462</v>
      </c>
      <c r="H164" s="12"/>
      <c r="K164" s="2"/>
      <c r="L164" s="2"/>
      <c r="M164" s="2"/>
    </row>
    <row r="165" spans="1:13" ht="25.5" x14ac:dyDescent="0.2">
      <c r="A165" s="2" t="s">
        <v>44</v>
      </c>
      <c r="B165" s="5" t="s">
        <v>55</v>
      </c>
      <c r="C165" s="12">
        <v>37437</v>
      </c>
      <c r="D165" s="30">
        <v>15000</v>
      </c>
      <c r="E165" s="11">
        <v>785000</v>
      </c>
      <c r="F165" s="12">
        <v>37802</v>
      </c>
      <c r="H165" s="12"/>
      <c r="K165" s="2"/>
      <c r="L165" s="2"/>
      <c r="M165" s="2"/>
    </row>
    <row r="166" spans="1:13" ht="25.5" x14ac:dyDescent="0.2">
      <c r="A166" s="2" t="s">
        <v>31</v>
      </c>
      <c r="B166" s="5" t="s">
        <v>55</v>
      </c>
      <c r="C166" s="6">
        <v>37442</v>
      </c>
      <c r="D166" s="31">
        <v>11000</v>
      </c>
      <c r="E166" s="22">
        <v>1100000</v>
      </c>
      <c r="F166" s="6">
        <v>37534</v>
      </c>
      <c r="H166" s="12"/>
      <c r="K166" s="2"/>
      <c r="L166" s="2"/>
      <c r="M166" s="2"/>
    </row>
    <row r="167" spans="1:13" ht="38.25" x14ac:dyDescent="0.2">
      <c r="A167" s="2" t="s">
        <v>54</v>
      </c>
      <c r="B167" s="5" t="s">
        <v>55</v>
      </c>
      <c r="C167" s="6">
        <v>37449</v>
      </c>
      <c r="D167" s="30">
        <v>5000</v>
      </c>
      <c r="E167" s="15">
        <f>42*6500</f>
        <v>273000</v>
      </c>
      <c r="F167" s="6">
        <v>37633</v>
      </c>
      <c r="H167" s="12"/>
      <c r="K167" s="2"/>
      <c r="L167" s="2"/>
      <c r="M167" s="2"/>
    </row>
    <row r="168" spans="1:13" ht="51" x14ac:dyDescent="0.2">
      <c r="A168" s="2" t="s">
        <v>13</v>
      </c>
      <c r="B168" s="5" t="s">
        <v>55</v>
      </c>
      <c r="C168" s="6">
        <v>37452</v>
      </c>
      <c r="D168" s="30">
        <v>3000</v>
      </c>
      <c r="E168" s="8">
        <v>217200</v>
      </c>
      <c r="F168" s="6">
        <v>37636</v>
      </c>
      <c r="H168" s="12"/>
      <c r="K168" s="2"/>
      <c r="L168" s="2"/>
      <c r="M168" s="2"/>
    </row>
    <row r="169" spans="1:13" ht="51" x14ac:dyDescent="0.2">
      <c r="A169" s="2" t="s">
        <v>10</v>
      </c>
      <c r="B169" s="5" t="s">
        <v>55</v>
      </c>
      <c r="C169" s="6">
        <v>37462</v>
      </c>
      <c r="D169" s="30">
        <v>7000</v>
      </c>
      <c r="E169" s="11">
        <v>855000</v>
      </c>
      <c r="F169" s="6">
        <v>37493</v>
      </c>
      <c r="K169" s="2"/>
      <c r="L169" s="2"/>
      <c r="M169" s="2"/>
    </row>
    <row r="170" spans="1:13" ht="25.5" x14ac:dyDescent="0.2">
      <c r="A170" s="2" t="s">
        <v>41</v>
      </c>
      <c r="B170" s="5" t="s">
        <v>55</v>
      </c>
      <c r="C170" s="6">
        <v>37468</v>
      </c>
      <c r="D170" s="8">
        <v>15000</v>
      </c>
      <c r="E170" s="11">
        <v>140000</v>
      </c>
      <c r="F170" s="18">
        <v>37652</v>
      </c>
      <c r="K170" s="2"/>
      <c r="L170" s="2"/>
      <c r="M170" s="2"/>
    </row>
    <row r="171" spans="1:13" ht="76.5" x14ac:dyDescent="0.2">
      <c r="A171" s="38" t="s">
        <v>28</v>
      </c>
      <c r="B171" s="39" t="s">
        <v>59</v>
      </c>
      <c r="C171" s="40">
        <v>37474</v>
      </c>
      <c r="D171" s="42">
        <v>137600</v>
      </c>
      <c r="E171" s="42"/>
      <c r="F171" s="40"/>
      <c r="K171" s="2"/>
      <c r="L171" s="2"/>
      <c r="M171" s="2"/>
    </row>
    <row r="172" spans="1:13" ht="51" x14ac:dyDescent="0.2">
      <c r="A172" s="2" t="s">
        <v>9</v>
      </c>
      <c r="B172" s="5" t="s">
        <v>55</v>
      </c>
      <c r="C172" s="6">
        <v>37478</v>
      </c>
      <c r="D172" s="30">
        <v>8000</v>
      </c>
      <c r="E172" s="15">
        <f>60*6000</f>
        <v>360000</v>
      </c>
      <c r="F172" s="6">
        <v>37662</v>
      </c>
      <c r="K172" s="2"/>
      <c r="L172" s="2"/>
      <c r="M172" s="2"/>
    </row>
    <row r="173" spans="1:13" ht="51" x14ac:dyDescent="0.2">
      <c r="A173" s="38" t="s">
        <v>10</v>
      </c>
      <c r="B173" s="39" t="s">
        <v>59</v>
      </c>
      <c r="C173" s="40">
        <v>37493</v>
      </c>
      <c r="D173" s="43">
        <v>855000</v>
      </c>
      <c r="E173" s="43">
        <v>855000</v>
      </c>
      <c r="F173" s="40">
        <v>37493</v>
      </c>
      <c r="K173" s="2"/>
      <c r="L173" s="2"/>
      <c r="M173" s="2"/>
    </row>
    <row r="174" spans="1:13" ht="38.25" x14ac:dyDescent="0.2">
      <c r="A174" s="2" t="s">
        <v>43</v>
      </c>
      <c r="B174" s="5" t="s">
        <v>55</v>
      </c>
      <c r="C174" s="20">
        <v>37500</v>
      </c>
      <c r="D174" s="32">
        <v>15000</v>
      </c>
      <c r="E174" s="29">
        <v>836340</v>
      </c>
      <c r="F174" s="20">
        <v>37712</v>
      </c>
      <c r="K174" s="2"/>
      <c r="L174" s="2"/>
      <c r="M174" s="2"/>
    </row>
    <row r="175" spans="1:13" ht="25.5" x14ac:dyDescent="0.2">
      <c r="A175" s="2" t="s">
        <v>53</v>
      </c>
      <c r="B175" s="5" t="s">
        <v>55</v>
      </c>
      <c r="C175" s="6">
        <v>37511</v>
      </c>
      <c r="D175" s="8">
        <v>10000</v>
      </c>
      <c r="E175" s="11">
        <v>118000</v>
      </c>
      <c r="F175" s="6">
        <v>38058</v>
      </c>
      <c r="K175" s="2"/>
      <c r="L175" s="2"/>
      <c r="M175" s="2"/>
    </row>
    <row r="176" spans="1:13" ht="38.25" x14ac:dyDescent="0.2">
      <c r="A176" s="2" t="s">
        <v>7</v>
      </c>
      <c r="B176" s="5" t="s">
        <v>55</v>
      </c>
      <c r="C176" s="6">
        <v>37528</v>
      </c>
      <c r="D176" s="30">
        <v>2500</v>
      </c>
      <c r="E176" s="15">
        <f>80*3100</f>
        <v>248000</v>
      </c>
      <c r="F176" s="6">
        <v>37709</v>
      </c>
      <c r="K176" s="2"/>
      <c r="L176" s="2"/>
      <c r="M176" s="2"/>
    </row>
    <row r="177" spans="1:13" ht="76.5" x14ac:dyDescent="0.2">
      <c r="A177" s="38" t="s">
        <v>30</v>
      </c>
      <c r="B177" s="39" t="s">
        <v>59</v>
      </c>
      <c r="C177" s="40">
        <v>37528</v>
      </c>
      <c r="D177" s="41">
        <v>86900</v>
      </c>
      <c r="E177" s="42">
        <v>86900</v>
      </c>
      <c r="F177" s="40">
        <v>37528</v>
      </c>
      <c r="K177" s="2"/>
      <c r="L177" s="2"/>
      <c r="M177" s="2"/>
    </row>
    <row r="178" spans="1:13" ht="25.5" x14ac:dyDescent="0.2">
      <c r="A178" s="2" t="s">
        <v>31</v>
      </c>
      <c r="B178" s="5" t="s">
        <v>55</v>
      </c>
      <c r="C178" s="6">
        <v>37534</v>
      </c>
      <c r="D178" s="31">
        <v>11000</v>
      </c>
      <c r="E178" s="22">
        <v>1100000</v>
      </c>
      <c r="F178" s="6">
        <v>37626</v>
      </c>
      <c r="K178" s="2"/>
      <c r="L178" s="2"/>
      <c r="M178" s="2"/>
    </row>
    <row r="179" spans="1:13" ht="51" x14ac:dyDescent="0.2">
      <c r="A179" s="2" t="s">
        <v>8</v>
      </c>
      <c r="B179" s="5" t="s">
        <v>55</v>
      </c>
      <c r="C179" s="6">
        <v>37540</v>
      </c>
      <c r="D179" s="30">
        <v>2500</v>
      </c>
      <c r="E179" s="15">
        <f>80*10000</f>
        <v>800000</v>
      </c>
      <c r="F179" s="6">
        <v>37722</v>
      </c>
      <c r="K179" s="2"/>
      <c r="L179" s="2"/>
      <c r="M179" s="2"/>
    </row>
    <row r="180" spans="1:13" ht="51" x14ac:dyDescent="0.2">
      <c r="A180" s="38" t="s">
        <v>15</v>
      </c>
      <c r="B180" s="39" t="s">
        <v>59</v>
      </c>
      <c r="C180" s="40">
        <v>37548</v>
      </c>
      <c r="D180" s="42">
        <v>264000</v>
      </c>
      <c r="E180" s="42">
        <v>264000</v>
      </c>
      <c r="F180" s="40">
        <v>37548</v>
      </c>
      <c r="K180" s="2"/>
      <c r="L180" s="2"/>
      <c r="M180" s="2"/>
    </row>
    <row r="181" spans="1:13" ht="51" x14ac:dyDescent="0.2">
      <c r="A181" s="2" t="s">
        <v>25</v>
      </c>
      <c r="B181" s="5" t="s">
        <v>55</v>
      </c>
      <c r="C181" s="6">
        <v>37552</v>
      </c>
      <c r="D181" s="19">
        <v>8000</v>
      </c>
      <c r="E181" s="8">
        <v>430000</v>
      </c>
      <c r="F181" s="6">
        <v>37734</v>
      </c>
      <c r="K181" s="2"/>
      <c r="L181" s="2"/>
      <c r="M181" s="2"/>
    </row>
    <row r="182" spans="1:13" ht="38.25" x14ac:dyDescent="0.2">
      <c r="A182" s="2" t="s">
        <v>6</v>
      </c>
      <c r="B182" s="5" t="s">
        <v>55</v>
      </c>
      <c r="C182" s="6">
        <v>37557</v>
      </c>
      <c r="D182" s="30">
        <v>2500</v>
      </c>
      <c r="E182" s="8">
        <v>400000</v>
      </c>
      <c r="F182" s="6">
        <v>37739</v>
      </c>
      <c r="K182" s="2"/>
      <c r="L182" s="2"/>
      <c r="M182" s="2"/>
    </row>
    <row r="183" spans="1:13" ht="63.75" x14ac:dyDescent="0.2">
      <c r="A183" s="2" t="s">
        <v>17</v>
      </c>
      <c r="B183" s="5" t="s">
        <v>55</v>
      </c>
      <c r="C183" s="6">
        <v>37567</v>
      </c>
      <c r="D183" s="30">
        <v>7500</v>
      </c>
      <c r="E183" s="8">
        <v>180000</v>
      </c>
      <c r="F183" s="6">
        <v>38298</v>
      </c>
      <c r="K183" s="2"/>
      <c r="L183" s="2"/>
      <c r="M183" s="2"/>
    </row>
    <row r="184" spans="1:13" ht="38.25" x14ac:dyDescent="0.2">
      <c r="A184" s="38" t="s">
        <v>42</v>
      </c>
      <c r="B184" s="39" t="s">
        <v>59</v>
      </c>
      <c r="C184" s="40">
        <v>37570</v>
      </c>
      <c r="D184" s="41">
        <f>12000*84</f>
        <v>1008000</v>
      </c>
      <c r="E184" s="44">
        <f>12000*84</f>
        <v>1008000</v>
      </c>
      <c r="F184" s="40">
        <v>37570</v>
      </c>
      <c r="K184" s="2"/>
      <c r="L184" s="2"/>
      <c r="M184" s="2"/>
    </row>
    <row r="185" spans="1:13" ht="51" x14ac:dyDescent="0.2">
      <c r="A185" s="2" t="s">
        <v>12</v>
      </c>
      <c r="B185" s="5" t="s">
        <v>55</v>
      </c>
      <c r="C185" s="6">
        <v>37590</v>
      </c>
      <c r="D185" s="30">
        <v>3000</v>
      </c>
      <c r="E185" s="8">
        <v>282800</v>
      </c>
      <c r="F185" s="6">
        <v>37771</v>
      </c>
      <c r="K185" s="2"/>
      <c r="L185" s="2"/>
      <c r="M185" s="2"/>
    </row>
    <row r="186" spans="1:13" ht="38.25" x14ac:dyDescent="0.2">
      <c r="A186" s="2" t="s">
        <v>39</v>
      </c>
      <c r="B186" s="5" t="s">
        <v>58</v>
      </c>
      <c r="C186" s="6">
        <v>37598</v>
      </c>
      <c r="D186" s="8"/>
      <c r="E186" s="11" t="s">
        <v>45</v>
      </c>
      <c r="F186" s="18" t="s">
        <v>23</v>
      </c>
      <c r="K186" s="2"/>
      <c r="L186" s="2"/>
      <c r="M186" s="2"/>
    </row>
    <row r="187" spans="1:13" ht="38.25" x14ac:dyDescent="0.2">
      <c r="A187" s="38" t="s">
        <v>50</v>
      </c>
      <c r="B187" s="39" t="s">
        <v>59</v>
      </c>
      <c r="C187" s="40">
        <v>37602</v>
      </c>
      <c r="D187" s="44">
        <f>4500*117</f>
        <v>526500</v>
      </c>
      <c r="E187" s="44">
        <f>4500*117</f>
        <v>526500</v>
      </c>
      <c r="F187" s="40">
        <v>37602</v>
      </c>
      <c r="K187" s="2"/>
      <c r="L187" s="2"/>
      <c r="M187" s="2"/>
    </row>
    <row r="188" spans="1:13" ht="38.25" x14ac:dyDescent="0.2">
      <c r="A188" s="38" t="s">
        <v>46</v>
      </c>
      <c r="B188" s="39" t="s">
        <v>59</v>
      </c>
      <c r="C188" s="40">
        <v>37606</v>
      </c>
      <c r="D188" s="44">
        <f>30000*120</f>
        <v>3600000</v>
      </c>
      <c r="E188" s="44">
        <f>30000*120</f>
        <v>3600000</v>
      </c>
      <c r="F188" s="40">
        <v>37606</v>
      </c>
      <c r="K188" s="2"/>
      <c r="L188" s="2"/>
      <c r="M188" s="2"/>
    </row>
    <row r="189" spans="1:13" ht="40.5" x14ac:dyDescent="0.35">
      <c r="A189" s="38" t="s">
        <v>37</v>
      </c>
      <c r="B189" s="39" t="s">
        <v>59</v>
      </c>
      <c r="C189" s="40">
        <v>37621</v>
      </c>
      <c r="D189" s="45">
        <v>348000</v>
      </c>
      <c r="E189" s="42">
        <v>348000</v>
      </c>
      <c r="F189" s="40">
        <v>37621</v>
      </c>
      <c r="K189" s="2"/>
      <c r="L189" s="2"/>
      <c r="M189" s="2"/>
    </row>
    <row r="190" spans="1:13" ht="15" x14ac:dyDescent="0.35">
      <c r="A190" s="2"/>
      <c r="C190" s="6"/>
      <c r="D190" s="36">
        <f>SUM(D128:D189)</f>
        <v>15922100</v>
      </c>
      <c r="E190" s="8"/>
      <c r="F190" s="6"/>
      <c r="K190" s="2"/>
      <c r="L190" s="2"/>
      <c r="M190" s="2"/>
    </row>
    <row r="191" spans="1:13" ht="23.25" x14ac:dyDescent="0.35">
      <c r="A191" s="63">
        <v>2003</v>
      </c>
      <c r="B191" s="63"/>
      <c r="C191" s="63"/>
      <c r="D191" s="63"/>
      <c r="E191" s="63"/>
      <c r="F191" s="63"/>
      <c r="K191" s="2"/>
      <c r="L191" s="2"/>
      <c r="M191" s="2"/>
    </row>
    <row r="192" spans="1:13" ht="25.5" x14ac:dyDescent="0.2">
      <c r="A192" s="2" t="s">
        <v>31</v>
      </c>
      <c r="B192" s="5" t="s">
        <v>55</v>
      </c>
      <c r="C192" s="6">
        <v>37626</v>
      </c>
      <c r="D192" s="31">
        <v>11000</v>
      </c>
      <c r="E192" s="22">
        <v>1100000</v>
      </c>
      <c r="F192" s="6">
        <v>37716</v>
      </c>
      <c r="K192" s="2"/>
      <c r="L192" s="2"/>
      <c r="M192" s="2"/>
    </row>
    <row r="193" spans="1:13" ht="38.25" x14ac:dyDescent="0.2">
      <c r="A193" s="2" t="s">
        <v>54</v>
      </c>
      <c r="B193" s="5" t="s">
        <v>55</v>
      </c>
      <c r="C193" s="6">
        <v>37633</v>
      </c>
      <c r="D193" s="30">
        <v>5000</v>
      </c>
      <c r="E193" s="15">
        <f>42*6500</f>
        <v>273000</v>
      </c>
      <c r="F193" s="6">
        <v>37814</v>
      </c>
      <c r="K193" s="2"/>
      <c r="L193" s="2"/>
      <c r="M193" s="2"/>
    </row>
    <row r="194" spans="1:13" ht="63.75" x14ac:dyDescent="0.2">
      <c r="A194" s="2" t="s">
        <v>26</v>
      </c>
      <c r="B194" s="5" t="s">
        <v>55</v>
      </c>
      <c r="C194" s="6">
        <v>37633</v>
      </c>
      <c r="D194" s="8">
        <v>7000</v>
      </c>
      <c r="E194" s="8">
        <v>900000</v>
      </c>
      <c r="F194" s="6">
        <v>37998</v>
      </c>
      <c r="K194" s="2"/>
      <c r="L194" s="2"/>
      <c r="M194" s="2"/>
    </row>
    <row r="195" spans="1:13" ht="51" x14ac:dyDescent="0.2">
      <c r="A195" s="2" t="s">
        <v>13</v>
      </c>
      <c r="B195" s="5" t="s">
        <v>55</v>
      </c>
      <c r="C195" s="6">
        <v>37636</v>
      </c>
      <c r="D195" s="30">
        <v>3000</v>
      </c>
      <c r="E195" s="8">
        <v>217200</v>
      </c>
      <c r="F195" s="6">
        <v>37817</v>
      </c>
      <c r="K195" s="2"/>
      <c r="L195" s="2"/>
      <c r="M195" s="2"/>
    </row>
    <row r="196" spans="1:13" ht="25.5" x14ac:dyDescent="0.2">
      <c r="A196" s="38" t="s">
        <v>41</v>
      </c>
      <c r="B196" s="39" t="s">
        <v>59</v>
      </c>
      <c r="C196" s="40">
        <v>37652</v>
      </c>
      <c r="D196" s="42">
        <v>150000</v>
      </c>
      <c r="E196" s="43">
        <v>150000</v>
      </c>
      <c r="F196" s="46">
        <v>37652</v>
      </c>
      <c r="K196" s="2"/>
      <c r="L196" s="2"/>
      <c r="M196" s="2"/>
    </row>
    <row r="197" spans="1:13" ht="51" x14ac:dyDescent="0.2">
      <c r="A197" s="2" t="s">
        <v>9</v>
      </c>
      <c r="B197" s="5" t="s">
        <v>55</v>
      </c>
      <c r="C197" s="6">
        <v>37662</v>
      </c>
      <c r="D197" s="30">
        <v>8000</v>
      </c>
      <c r="E197" s="15">
        <f>60*7500</f>
        <v>450000</v>
      </c>
      <c r="F197" s="6">
        <v>37843</v>
      </c>
      <c r="K197" s="2"/>
      <c r="L197" s="2"/>
      <c r="M197" s="2"/>
    </row>
    <row r="198" spans="1:13" ht="76.5" x14ac:dyDescent="0.2">
      <c r="A198" s="38" t="s">
        <v>27</v>
      </c>
      <c r="B198" s="39" t="s">
        <v>59</v>
      </c>
      <c r="C198" s="40">
        <v>37678</v>
      </c>
      <c r="D198" s="41">
        <v>220000</v>
      </c>
      <c r="E198" s="42">
        <v>220000</v>
      </c>
      <c r="F198" s="40">
        <v>37678</v>
      </c>
      <c r="K198" s="2"/>
      <c r="L198" s="2"/>
      <c r="M198" s="2"/>
    </row>
    <row r="199" spans="1:13" ht="51" x14ac:dyDescent="0.2">
      <c r="A199" s="38" t="s">
        <v>14</v>
      </c>
      <c r="B199" s="39" t="s">
        <v>59</v>
      </c>
      <c r="C199" s="40">
        <v>37683</v>
      </c>
      <c r="D199" s="42">
        <v>795000</v>
      </c>
      <c r="E199" s="42">
        <v>795000</v>
      </c>
      <c r="F199" s="40">
        <v>37683</v>
      </c>
      <c r="K199" s="2"/>
      <c r="L199" s="2"/>
      <c r="M199" s="2"/>
    </row>
    <row r="200" spans="1:13" ht="63.75" x14ac:dyDescent="0.2">
      <c r="A200" s="2" t="s">
        <v>11</v>
      </c>
      <c r="B200" s="5" t="s">
        <v>55</v>
      </c>
      <c r="C200" s="6">
        <v>37707</v>
      </c>
      <c r="D200" s="30">
        <v>3000</v>
      </c>
      <c r="E200" s="15">
        <f>120*1000</f>
        <v>120000</v>
      </c>
      <c r="F200" s="6">
        <v>38073</v>
      </c>
      <c r="K200" s="2"/>
      <c r="L200" s="2"/>
      <c r="M200" s="2"/>
    </row>
    <row r="201" spans="1:13" ht="38.25" x14ac:dyDescent="0.2">
      <c r="A201" s="2" t="s">
        <v>7</v>
      </c>
      <c r="B201" s="5" t="s">
        <v>55</v>
      </c>
      <c r="C201" s="6">
        <v>37709</v>
      </c>
      <c r="D201" s="30">
        <v>2500</v>
      </c>
      <c r="E201" s="15">
        <f>80*3100</f>
        <v>248000</v>
      </c>
      <c r="F201" s="6">
        <v>37893</v>
      </c>
      <c r="K201" s="2"/>
      <c r="L201" s="2"/>
      <c r="M201" s="2"/>
    </row>
    <row r="202" spans="1:13" ht="38.25" x14ac:dyDescent="0.2">
      <c r="A202" s="38" t="s">
        <v>43</v>
      </c>
      <c r="B202" s="39" t="s">
        <v>59</v>
      </c>
      <c r="C202" s="47">
        <v>37712</v>
      </c>
      <c r="D202" s="48">
        <v>836340</v>
      </c>
      <c r="E202" s="49">
        <v>836340</v>
      </c>
      <c r="F202" s="47">
        <v>37712</v>
      </c>
      <c r="K202" s="2"/>
      <c r="L202" s="2"/>
      <c r="M202" s="2"/>
    </row>
    <row r="203" spans="1:13" ht="25.5" x14ac:dyDescent="0.2">
      <c r="A203" s="2" t="s">
        <v>31</v>
      </c>
      <c r="B203" s="5" t="s">
        <v>55</v>
      </c>
      <c r="C203" s="6">
        <v>37716</v>
      </c>
      <c r="D203" s="31">
        <v>11000</v>
      </c>
      <c r="E203" s="22">
        <v>1100000</v>
      </c>
      <c r="F203" s="6">
        <v>37807</v>
      </c>
      <c r="K203" s="2"/>
      <c r="L203" s="2"/>
      <c r="M203" s="2"/>
    </row>
    <row r="204" spans="1:13" ht="51" x14ac:dyDescent="0.2">
      <c r="A204" s="2" t="s">
        <v>8</v>
      </c>
      <c r="B204" s="5" t="s">
        <v>55</v>
      </c>
      <c r="C204" s="6">
        <v>37722</v>
      </c>
      <c r="D204" s="30">
        <v>2500</v>
      </c>
      <c r="E204" s="15">
        <f>80*10000</f>
        <v>800000</v>
      </c>
      <c r="F204" s="6">
        <v>37905</v>
      </c>
      <c r="K204" s="2"/>
      <c r="L204" s="2"/>
      <c r="M204" s="2"/>
    </row>
    <row r="205" spans="1:13" ht="51" x14ac:dyDescent="0.2">
      <c r="A205" s="2" t="s">
        <v>25</v>
      </c>
      <c r="B205" s="5" t="s">
        <v>55</v>
      </c>
      <c r="C205" s="6">
        <v>37734</v>
      </c>
      <c r="D205" s="19">
        <v>8000</v>
      </c>
      <c r="E205" s="8">
        <v>430000</v>
      </c>
      <c r="F205" s="6">
        <v>37917</v>
      </c>
      <c r="K205" s="2"/>
      <c r="L205" s="2"/>
      <c r="M205" s="2"/>
    </row>
    <row r="206" spans="1:13" ht="38.25" x14ac:dyDescent="0.2">
      <c r="A206" s="2" t="s">
        <v>6</v>
      </c>
      <c r="B206" s="5" t="s">
        <v>55</v>
      </c>
      <c r="C206" s="6">
        <v>37739</v>
      </c>
      <c r="D206" s="30">
        <v>2500</v>
      </c>
      <c r="E206" s="8">
        <v>400000</v>
      </c>
      <c r="F206" s="6">
        <v>37922</v>
      </c>
      <c r="K206" s="2"/>
      <c r="L206" s="2"/>
      <c r="M206" s="2"/>
    </row>
    <row r="207" spans="1:13" ht="63.75" x14ac:dyDescent="0.2">
      <c r="A207" s="2" t="s">
        <v>17</v>
      </c>
      <c r="B207" s="5" t="s">
        <v>55</v>
      </c>
      <c r="C207" s="6">
        <v>37748</v>
      </c>
      <c r="D207" s="30">
        <v>7500</v>
      </c>
      <c r="E207" s="8">
        <v>180000</v>
      </c>
      <c r="F207" s="6">
        <v>38298</v>
      </c>
      <c r="K207" s="2"/>
      <c r="L207" s="2"/>
      <c r="M207" s="2"/>
    </row>
    <row r="208" spans="1:13" ht="51" x14ac:dyDescent="0.2">
      <c r="A208" s="2" t="s">
        <v>12</v>
      </c>
      <c r="B208" s="5" t="s">
        <v>55</v>
      </c>
      <c r="C208" s="6">
        <v>37771</v>
      </c>
      <c r="D208" s="30">
        <v>3000</v>
      </c>
      <c r="E208" s="8">
        <v>282800</v>
      </c>
      <c r="F208" s="6">
        <v>37955</v>
      </c>
      <c r="K208" s="2"/>
      <c r="L208" s="2"/>
      <c r="M208" s="2"/>
    </row>
    <row r="209" spans="1:13" ht="25.5" x14ac:dyDescent="0.2">
      <c r="A209" s="38" t="s">
        <v>44</v>
      </c>
      <c r="B209" s="39" t="s">
        <v>59</v>
      </c>
      <c r="C209" s="50">
        <v>37802</v>
      </c>
      <c r="D209" s="42">
        <v>785000</v>
      </c>
      <c r="E209" s="43">
        <v>785000</v>
      </c>
      <c r="F209" s="50">
        <v>37802</v>
      </c>
      <c r="K209" s="2"/>
      <c r="L209" s="2"/>
      <c r="M209" s="2"/>
    </row>
    <row r="210" spans="1:13" ht="25.5" x14ac:dyDescent="0.2">
      <c r="A210" s="2" t="s">
        <v>31</v>
      </c>
      <c r="B210" s="5" t="s">
        <v>55</v>
      </c>
      <c r="C210" s="6">
        <v>37807</v>
      </c>
      <c r="D210" s="31">
        <v>11000</v>
      </c>
      <c r="E210" s="22">
        <v>1100000</v>
      </c>
      <c r="F210" s="6">
        <v>37899</v>
      </c>
      <c r="K210" s="2"/>
      <c r="L210" s="2"/>
      <c r="M210" s="2"/>
    </row>
    <row r="211" spans="1:13" ht="38.25" x14ac:dyDescent="0.2">
      <c r="A211" s="2" t="s">
        <v>54</v>
      </c>
      <c r="B211" s="5" t="s">
        <v>55</v>
      </c>
      <c r="C211" s="6">
        <v>37814</v>
      </c>
      <c r="D211" s="30">
        <v>5000</v>
      </c>
      <c r="E211" s="15">
        <f>42*6500</f>
        <v>273000</v>
      </c>
      <c r="F211" s="6">
        <v>37998</v>
      </c>
      <c r="K211" s="2"/>
      <c r="L211" s="2"/>
      <c r="M211" s="2"/>
    </row>
    <row r="212" spans="1:13" ht="51" x14ac:dyDescent="0.2">
      <c r="A212" s="2" t="s">
        <v>13</v>
      </c>
      <c r="B212" s="5" t="s">
        <v>55</v>
      </c>
      <c r="C212" s="6">
        <v>37817</v>
      </c>
      <c r="D212" s="30">
        <v>3000</v>
      </c>
      <c r="E212" s="8">
        <v>217200</v>
      </c>
      <c r="F212" s="6">
        <v>38001</v>
      </c>
      <c r="K212" s="2"/>
      <c r="L212" s="2"/>
      <c r="M212" s="2"/>
    </row>
    <row r="213" spans="1:13" ht="51" x14ac:dyDescent="0.2">
      <c r="A213" s="2" t="s">
        <v>9</v>
      </c>
      <c r="B213" s="5" t="s">
        <v>55</v>
      </c>
      <c r="C213" s="6">
        <v>37843</v>
      </c>
      <c r="D213" s="30">
        <v>8000</v>
      </c>
      <c r="E213" s="15">
        <f>60*7500</f>
        <v>450000</v>
      </c>
      <c r="F213" s="6">
        <v>38027</v>
      </c>
      <c r="K213" s="2"/>
      <c r="L213" s="2"/>
      <c r="M213" s="2"/>
    </row>
    <row r="214" spans="1:13" ht="38.25" x14ac:dyDescent="0.2">
      <c r="A214" s="2" t="s">
        <v>7</v>
      </c>
      <c r="B214" s="5" t="s">
        <v>55</v>
      </c>
      <c r="C214" s="6">
        <v>37893</v>
      </c>
      <c r="D214" s="30">
        <v>2500</v>
      </c>
      <c r="E214" s="15">
        <f>80*3100</f>
        <v>248000</v>
      </c>
      <c r="F214" s="6">
        <v>38075</v>
      </c>
      <c r="K214" s="2"/>
      <c r="L214" s="2"/>
      <c r="M214" s="2"/>
    </row>
    <row r="215" spans="1:13" ht="25.5" x14ac:dyDescent="0.2">
      <c r="A215" s="38" t="s">
        <v>51</v>
      </c>
      <c r="B215" s="39" t="s">
        <v>59</v>
      </c>
      <c r="C215" s="40">
        <v>37896</v>
      </c>
      <c r="D215" s="42">
        <v>265000</v>
      </c>
      <c r="E215" s="43">
        <v>265000</v>
      </c>
      <c r="F215" s="40">
        <v>37896</v>
      </c>
      <c r="K215" s="2"/>
      <c r="L215" s="2"/>
      <c r="M215" s="2"/>
    </row>
    <row r="216" spans="1:13" ht="25.5" x14ac:dyDescent="0.2">
      <c r="A216" s="38" t="s">
        <v>52</v>
      </c>
      <c r="B216" s="39" t="s">
        <v>59</v>
      </c>
      <c r="C216" s="40">
        <v>37896</v>
      </c>
      <c r="D216" s="42">
        <v>185000</v>
      </c>
      <c r="E216" s="43">
        <v>185000</v>
      </c>
      <c r="F216" s="40">
        <v>37896</v>
      </c>
      <c r="K216" s="2"/>
      <c r="L216" s="2"/>
      <c r="M216" s="2"/>
    </row>
    <row r="217" spans="1:13" ht="25.5" x14ac:dyDescent="0.2">
      <c r="A217" s="2" t="s">
        <v>31</v>
      </c>
      <c r="B217" s="5" t="s">
        <v>55</v>
      </c>
      <c r="C217" s="6">
        <v>37899</v>
      </c>
      <c r="D217" s="31">
        <v>16830</v>
      </c>
      <c r="E217" s="22">
        <v>1100000</v>
      </c>
      <c r="F217" s="6">
        <v>37991</v>
      </c>
      <c r="K217" s="2"/>
      <c r="L217" s="2"/>
      <c r="M217" s="2"/>
    </row>
    <row r="218" spans="1:13" ht="51" x14ac:dyDescent="0.2">
      <c r="A218" s="2" t="s">
        <v>8</v>
      </c>
      <c r="B218" s="5" t="s">
        <v>55</v>
      </c>
      <c r="C218" s="6">
        <v>37905</v>
      </c>
      <c r="D218" s="30">
        <v>2500</v>
      </c>
      <c r="E218" s="15">
        <f>80*10000</f>
        <v>800000</v>
      </c>
      <c r="F218" s="6">
        <v>38088</v>
      </c>
      <c r="K218" s="2"/>
      <c r="L218" s="2"/>
      <c r="M218" s="2"/>
    </row>
    <row r="219" spans="1:13" ht="51" x14ac:dyDescent="0.2">
      <c r="A219" s="2" t="s">
        <v>25</v>
      </c>
      <c r="B219" s="5" t="s">
        <v>55</v>
      </c>
      <c r="C219" s="6">
        <v>37917</v>
      </c>
      <c r="D219" s="19">
        <v>8000</v>
      </c>
      <c r="E219" s="8">
        <v>430000</v>
      </c>
      <c r="F219" s="6">
        <v>38100</v>
      </c>
      <c r="K219" s="2"/>
      <c r="L219" s="2"/>
      <c r="M219" s="2"/>
    </row>
    <row r="220" spans="1:13" ht="38.25" x14ac:dyDescent="0.2">
      <c r="A220" s="2" t="s">
        <v>6</v>
      </c>
      <c r="B220" s="5" t="s">
        <v>55</v>
      </c>
      <c r="C220" s="6">
        <v>37922</v>
      </c>
      <c r="D220" s="30">
        <v>2500</v>
      </c>
      <c r="E220" s="8">
        <v>400000</v>
      </c>
      <c r="F220" s="6">
        <v>38105</v>
      </c>
      <c r="K220" s="2"/>
      <c r="L220" s="2"/>
      <c r="M220" s="2"/>
    </row>
    <row r="221" spans="1:13" ht="63.75" x14ac:dyDescent="0.2">
      <c r="A221" s="2" t="s">
        <v>17</v>
      </c>
      <c r="B221" s="5" t="s">
        <v>55</v>
      </c>
      <c r="C221" s="6">
        <v>37932</v>
      </c>
      <c r="D221" s="30">
        <v>7500</v>
      </c>
      <c r="E221" s="8">
        <v>180000</v>
      </c>
      <c r="F221" s="6">
        <v>38298</v>
      </c>
      <c r="K221" s="2"/>
      <c r="L221" s="2"/>
      <c r="M221" s="2"/>
    </row>
    <row r="222" spans="1:13" ht="53.25" x14ac:dyDescent="0.35">
      <c r="A222" s="2" t="s">
        <v>12</v>
      </c>
      <c r="B222" s="5" t="s">
        <v>55</v>
      </c>
      <c r="C222" s="6">
        <v>37955</v>
      </c>
      <c r="D222" s="34">
        <v>3000</v>
      </c>
      <c r="E222" s="8">
        <v>282800</v>
      </c>
      <c r="F222" s="6">
        <v>38137</v>
      </c>
      <c r="K222" s="2"/>
      <c r="L222" s="2"/>
      <c r="M222" s="2"/>
    </row>
    <row r="223" spans="1:13" ht="15" x14ac:dyDescent="0.35">
      <c r="A223" s="2"/>
      <c r="C223" s="6"/>
      <c r="D223" s="37">
        <f>SUM(D192:D222)</f>
        <v>3380170</v>
      </c>
      <c r="E223" s="8"/>
      <c r="F223" s="6"/>
      <c r="K223" s="2"/>
      <c r="L223" s="2"/>
      <c r="M223" s="2"/>
    </row>
    <row r="224" spans="1:13" ht="23.25" x14ac:dyDescent="0.35">
      <c r="A224" s="63">
        <v>2004</v>
      </c>
      <c r="B224" s="63"/>
      <c r="C224" s="63"/>
      <c r="D224" s="63"/>
      <c r="E224" s="63"/>
      <c r="F224" s="63"/>
      <c r="K224" s="2"/>
      <c r="L224" s="2"/>
      <c r="M224" s="2"/>
    </row>
    <row r="225" spans="1:13" ht="25.5" x14ac:dyDescent="0.2">
      <c r="A225" s="2" t="s">
        <v>31</v>
      </c>
      <c r="B225" s="5" t="s">
        <v>55</v>
      </c>
      <c r="C225" s="6">
        <v>37991</v>
      </c>
      <c r="D225" s="31">
        <v>16830</v>
      </c>
      <c r="E225" s="22">
        <v>1100000</v>
      </c>
      <c r="F225" s="6">
        <v>38082</v>
      </c>
      <c r="K225" s="2"/>
      <c r="L225" s="2"/>
      <c r="M225" s="2"/>
    </row>
    <row r="226" spans="1:13" ht="38.25" x14ac:dyDescent="0.2">
      <c r="A226" s="2" t="s">
        <v>54</v>
      </c>
      <c r="B226" s="5" t="s">
        <v>55</v>
      </c>
      <c r="C226" s="6">
        <v>37998</v>
      </c>
      <c r="D226" s="30">
        <v>5000</v>
      </c>
      <c r="E226" s="15">
        <f>42*6500</f>
        <v>273000</v>
      </c>
      <c r="F226" s="6">
        <v>38180</v>
      </c>
      <c r="K226" s="2"/>
      <c r="L226" s="2"/>
      <c r="M226" s="2"/>
    </row>
    <row r="227" spans="1:13" ht="63.75" x14ac:dyDescent="0.2">
      <c r="A227" s="38" t="s">
        <v>26</v>
      </c>
      <c r="B227" s="39" t="s">
        <v>59</v>
      </c>
      <c r="C227" s="40">
        <v>37998</v>
      </c>
      <c r="D227" s="42">
        <v>900000</v>
      </c>
      <c r="E227" s="42">
        <v>900000</v>
      </c>
      <c r="F227" s="40">
        <v>37998</v>
      </c>
      <c r="K227" s="2"/>
      <c r="L227" s="2"/>
      <c r="M227" s="2"/>
    </row>
    <row r="228" spans="1:13" ht="51" x14ac:dyDescent="0.2">
      <c r="A228" s="38" t="s">
        <v>13</v>
      </c>
      <c r="B228" s="39" t="s">
        <v>59</v>
      </c>
      <c r="C228" s="40">
        <v>38001</v>
      </c>
      <c r="D228" s="42">
        <v>217200</v>
      </c>
      <c r="E228" s="42">
        <v>217200</v>
      </c>
      <c r="F228" s="40">
        <v>38001</v>
      </c>
      <c r="K228" s="2"/>
      <c r="L228" s="2"/>
      <c r="M228" s="2"/>
    </row>
    <row r="229" spans="1:13" ht="51" x14ac:dyDescent="0.2">
      <c r="A229" s="38" t="s">
        <v>9</v>
      </c>
      <c r="B229" s="39" t="s">
        <v>59</v>
      </c>
      <c r="C229" s="40">
        <v>38027</v>
      </c>
      <c r="D229" s="44">
        <f>60*7500</f>
        <v>450000</v>
      </c>
      <c r="E229" s="44">
        <f>60*7500</f>
        <v>450000</v>
      </c>
      <c r="F229" s="40">
        <v>38027</v>
      </c>
      <c r="K229" s="2"/>
      <c r="L229" s="2"/>
      <c r="M229" s="2"/>
    </row>
    <row r="230" spans="1:13" ht="25.5" x14ac:dyDescent="0.2">
      <c r="A230" s="38" t="s">
        <v>53</v>
      </c>
      <c r="B230" s="39" t="s">
        <v>59</v>
      </c>
      <c r="C230" s="40">
        <v>38058</v>
      </c>
      <c r="D230" s="42">
        <v>118000</v>
      </c>
      <c r="E230" s="43">
        <v>118000</v>
      </c>
      <c r="F230" s="40">
        <v>38058</v>
      </c>
      <c r="K230" s="2"/>
      <c r="L230" s="2"/>
      <c r="M230" s="2"/>
    </row>
    <row r="231" spans="1:13" ht="38.25" x14ac:dyDescent="0.2">
      <c r="A231" s="38" t="s">
        <v>36</v>
      </c>
      <c r="B231" s="39" t="s">
        <v>59</v>
      </c>
      <c r="C231" s="40">
        <v>38072</v>
      </c>
      <c r="D231" s="42">
        <v>225000</v>
      </c>
      <c r="E231" s="42">
        <v>225000</v>
      </c>
      <c r="F231" s="40">
        <v>38072</v>
      </c>
      <c r="K231" s="2"/>
      <c r="L231" s="2"/>
      <c r="M231" s="2"/>
    </row>
    <row r="232" spans="1:13" ht="63.75" x14ac:dyDescent="0.2">
      <c r="A232" s="2" t="s">
        <v>11</v>
      </c>
      <c r="B232" s="5" t="s">
        <v>55</v>
      </c>
      <c r="C232" s="6">
        <v>38073</v>
      </c>
      <c r="D232" s="30">
        <v>3000</v>
      </c>
      <c r="E232" s="15">
        <f>120*1000</f>
        <v>120000</v>
      </c>
      <c r="F232" s="6">
        <v>38438</v>
      </c>
      <c r="K232" s="2"/>
      <c r="L232" s="2"/>
      <c r="M232" s="2"/>
    </row>
    <row r="233" spans="1:13" ht="38.25" x14ac:dyDescent="0.2">
      <c r="A233" s="2" t="s">
        <v>7</v>
      </c>
      <c r="B233" s="5" t="s">
        <v>55</v>
      </c>
      <c r="C233" s="6">
        <v>38075</v>
      </c>
      <c r="D233" s="30">
        <v>2500</v>
      </c>
      <c r="E233" s="15">
        <f>80*3100</f>
        <v>248000</v>
      </c>
      <c r="F233" s="6">
        <v>38259</v>
      </c>
      <c r="K233" s="2"/>
      <c r="L233" s="2"/>
      <c r="M233" s="2"/>
    </row>
    <row r="234" spans="1:13" ht="25.5" x14ac:dyDescent="0.2">
      <c r="A234" s="2" t="s">
        <v>31</v>
      </c>
      <c r="B234" s="5" t="s">
        <v>55</v>
      </c>
      <c r="C234" s="6">
        <v>38082</v>
      </c>
      <c r="D234" s="31">
        <v>16830</v>
      </c>
      <c r="E234" s="22">
        <v>1100000</v>
      </c>
      <c r="F234" s="6">
        <v>38173</v>
      </c>
      <c r="K234" s="2"/>
      <c r="L234" s="2"/>
      <c r="M234" s="2"/>
    </row>
    <row r="235" spans="1:13" ht="51" x14ac:dyDescent="0.2">
      <c r="A235" s="2" t="s">
        <v>8</v>
      </c>
      <c r="B235" s="5" t="s">
        <v>55</v>
      </c>
      <c r="C235" s="6">
        <v>38088</v>
      </c>
      <c r="D235" s="30">
        <v>2500</v>
      </c>
      <c r="E235" s="15">
        <f>80*10000</f>
        <v>800000</v>
      </c>
      <c r="F235" s="6">
        <v>38261</v>
      </c>
      <c r="K235" s="2"/>
      <c r="L235" s="2"/>
      <c r="M235" s="2"/>
    </row>
    <row r="236" spans="1:13" ht="51" x14ac:dyDescent="0.2">
      <c r="A236" s="38" t="s">
        <v>25</v>
      </c>
      <c r="B236" s="39" t="s">
        <v>59</v>
      </c>
      <c r="C236" s="40">
        <v>38100</v>
      </c>
      <c r="D236" s="42">
        <v>430000</v>
      </c>
      <c r="E236" s="42">
        <v>430000</v>
      </c>
      <c r="F236" s="40">
        <v>38100</v>
      </c>
      <c r="K236" s="13"/>
      <c r="L236" s="2"/>
    </row>
    <row r="237" spans="1:13" ht="38.25" x14ac:dyDescent="0.2">
      <c r="A237" s="2" t="s">
        <v>6</v>
      </c>
      <c r="B237" s="5" t="s">
        <v>55</v>
      </c>
      <c r="C237" s="6">
        <v>38105</v>
      </c>
      <c r="D237" s="30">
        <v>2500</v>
      </c>
      <c r="E237" s="8">
        <v>400000</v>
      </c>
      <c r="F237" s="6">
        <v>38288</v>
      </c>
      <c r="K237" s="13"/>
      <c r="L237" s="2"/>
    </row>
    <row r="238" spans="1:13" ht="63.75" x14ac:dyDescent="0.2">
      <c r="A238" s="2" t="s">
        <v>17</v>
      </c>
      <c r="B238" s="5" t="s">
        <v>55</v>
      </c>
      <c r="C238" s="6">
        <v>38114</v>
      </c>
      <c r="D238" s="30">
        <v>7500</v>
      </c>
      <c r="E238" s="8">
        <v>180000</v>
      </c>
      <c r="F238" s="6">
        <v>38298</v>
      </c>
      <c r="K238" s="13"/>
      <c r="L238" s="2"/>
      <c r="M238" s="2"/>
    </row>
    <row r="239" spans="1:13" ht="51" x14ac:dyDescent="0.2">
      <c r="A239" s="38" t="s">
        <v>12</v>
      </c>
      <c r="B239" s="39" t="s">
        <v>59</v>
      </c>
      <c r="C239" s="40">
        <v>38137</v>
      </c>
      <c r="D239" s="42">
        <v>282800</v>
      </c>
      <c r="E239" s="42">
        <v>282800</v>
      </c>
      <c r="F239" s="40">
        <v>38137</v>
      </c>
      <c r="K239" s="13"/>
      <c r="L239" s="2"/>
      <c r="M239" s="2"/>
    </row>
    <row r="240" spans="1:13" ht="25.5" x14ac:dyDescent="0.2">
      <c r="A240" s="2" t="s">
        <v>31</v>
      </c>
      <c r="B240" s="5" t="s">
        <v>55</v>
      </c>
      <c r="C240" s="6">
        <v>38173</v>
      </c>
      <c r="D240" s="31">
        <v>16830</v>
      </c>
      <c r="E240" s="22">
        <v>1100000</v>
      </c>
      <c r="F240" s="6">
        <v>38265</v>
      </c>
      <c r="K240" s="13"/>
      <c r="L240" s="2"/>
      <c r="M240" s="2"/>
    </row>
    <row r="241" spans="1:13" ht="38.25" x14ac:dyDescent="0.2">
      <c r="A241" s="2" t="s">
        <v>54</v>
      </c>
      <c r="B241" s="5" t="s">
        <v>55</v>
      </c>
      <c r="C241" s="6">
        <v>38180</v>
      </c>
      <c r="D241" s="30">
        <v>5000</v>
      </c>
      <c r="E241" s="15">
        <f>42*6500</f>
        <v>273000</v>
      </c>
      <c r="F241" s="6">
        <v>38364</v>
      </c>
      <c r="K241" s="13"/>
      <c r="L241" s="2"/>
      <c r="M241" s="2"/>
    </row>
    <row r="242" spans="1:13" ht="38.25" x14ac:dyDescent="0.2">
      <c r="A242" s="2" t="s">
        <v>7</v>
      </c>
      <c r="B242" s="5" t="s">
        <v>55</v>
      </c>
      <c r="C242" s="6">
        <v>38259</v>
      </c>
      <c r="D242" s="30">
        <v>2500</v>
      </c>
      <c r="E242" s="15">
        <f>80*3100</f>
        <v>248000</v>
      </c>
      <c r="F242" s="6">
        <v>38440</v>
      </c>
      <c r="J242" s="14"/>
      <c r="K242" s="2"/>
      <c r="L242" s="2"/>
      <c r="M242" s="2"/>
    </row>
    <row r="243" spans="1:13" ht="25.5" x14ac:dyDescent="0.2">
      <c r="A243" s="2" t="s">
        <v>31</v>
      </c>
      <c r="B243" s="5" t="s">
        <v>55</v>
      </c>
      <c r="C243" s="6">
        <v>38265</v>
      </c>
      <c r="D243" s="31">
        <v>17166.599999999999</v>
      </c>
      <c r="E243" s="22">
        <v>1100000</v>
      </c>
      <c r="F243" s="6">
        <v>38357</v>
      </c>
      <c r="J243" s="14"/>
      <c r="K243" s="2"/>
      <c r="L243" s="2"/>
      <c r="M243" s="2"/>
    </row>
    <row r="244" spans="1:13" ht="51" x14ac:dyDescent="0.2">
      <c r="A244" s="2" t="s">
        <v>8</v>
      </c>
      <c r="B244" s="5" t="s">
        <v>55</v>
      </c>
      <c r="C244" s="6">
        <v>38271</v>
      </c>
      <c r="D244" s="30">
        <v>2500</v>
      </c>
      <c r="E244" s="15">
        <f>80*10000</f>
        <v>800000</v>
      </c>
      <c r="F244" s="6">
        <v>38453</v>
      </c>
      <c r="J244" s="14"/>
      <c r="K244" s="2"/>
      <c r="L244" s="2"/>
      <c r="M244" s="2"/>
    </row>
    <row r="245" spans="1:13" ht="38.25" x14ac:dyDescent="0.2">
      <c r="A245" s="2" t="s">
        <v>6</v>
      </c>
      <c r="B245" s="5" t="s">
        <v>55</v>
      </c>
      <c r="C245" s="6">
        <v>38288</v>
      </c>
      <c r="D245" s="30">
        <v>2500</v>
      </c>
      <c r="E245" s="8">
        <v>400000</v>
      </c>
      <c r="F245" s="6">
        <v>38470</v>
      </c>
      <c r="J245" s="14"/>
      <c r="K245" s="2"/>
      <c r="L245" s="2"/>
      <c r="M245" s="2"/>
    </row>
    <row r="246" spans="1:13" ht="66" x14ac:dyDescent="0.35">
      <c r="A246" s="38" t="s">
        <v>17</v>
      </c>
      <c r="B246" s="39" t="s">
        <v>59</v>
      </c>
      <c r="C246" s="40">
        <v>38298</v>
      </c>
      <c r="D246" s="45">
        <v>180000</v>
      </c>
      <c r="E246" s="42">
        <v>180000</v>
      </c>
      <c r="F246" s="40">
        <v>38298</v>
      </c>
      <c r="J246" s="14"/>
      <c r="K246" s="2"/>
      <c r="L246" s="2"/>
      <c r="M246" s="2"/>
    </row>
    <row r="247" spans="1:13" ht="15" x14ac:dyDescent="0.35">
      <c r="A247" s="2"/>
      <c r="C247" s="6"/>
      <c r="D247" s="36">
        <f>SUM(D225:D246)</f>
        <v>2906156.6</v>
      </c>
      <c r="E247" s="8"/>
      <c r="F247" s="6"/>
      <c r="J247" s="14"/>
      <c r="K247" s="2"/>
      <c r="L247" s="2"/>
      <c r="M247" s="2"/>
    </row>
    <row r="248" spans="1:13" ht="23.25" x14ac:dyDescent="0.35">
      <c r="A248" s="63">
        <v>2005</v>
      </c>
      <c r="B248" s="63"/>
      <c r="C248" s="63"/>
      <c r="D248" s="63"/>
      <c r="E248" s="63"/>
      <c r="F248" s="63"/>
      <c r="J248" s="14"/>
      <c r="K248" s="2"/>
      <c r="L248" s="2"/>
      <c r="M248" s="2"/>
    </row>
    <row r="249" spans="1:13" ht="25.5" x14ac:dyDescent="0.2">
      <c r="A249" s="2" t="s">
        <v>31</v>
      </c>
      <c r="B249" s="5" t="s">
        <v>55</v>
      </c>
      <c r="C249" s="6">
        <v>38357</v>
      </c>
      <c r="D249" s="31">
        <v>17166.599999999999</v>
      </c>
      <c r="E249" s="22">
        <v>1100000</v>
      </c>
      <c r="F249" s="6">
        <v>38447</v>
      </c>
      <c r="J249" s="14"/>
      <c r="K249" s="2"/>
      <c r="L249" s="2"/>
      <c r="M249" s="2"/>
    </row>
    <row r="250" spans="1:13" ht="38.25" x14ac:dyDescent="0.2">
      <c r="A250" s="2" t="s">
        <v>54</v>
      </c>
      <c r="B250" s="5" t="s">
        <v>55</v>
      </c>
      <c r="C250" s="6">
        <v>38364</v>
      </c>
      <c r="D250" s="30">
        <v>5000</v>
      </c>
      <c r="E250" s="15">
        <f>42*6500</f>
        <v>273000</v>
      </c>
      <c r="F250" s="6">
        <v>38545</v>
      </c>
      <c r="J250" s="14"/>
      <c r="K250" s="2"/>
      <c r="L250" s="2"/>
      <c r="M250" s="2"/>
    </row>
    <row r="251" spans="1:13" ht="63.75" x14ac:dyDescent="0.2">
      <c r="A251" s="2" t="s">
        <v>11</v>
      </c>
      <c r="B251" s="5" t="s">
        <v>55</v>
      </c>
      <c r="C251" s="6">
        <v>38438</v>
      </c>
      <c r="D251" s="30">
        <v>3000</v>
      </c>
      <c r="E251" s="15">
        <f>120*1000</f>
        <v>120000</v>
      </c>
      <c r="F251" s="6">
        <v>38803</v>
      </c>
      <c r="J251" s="14"/>
      <c r="K251" s="2"/>
      <c r="L251" s="2"/>
      <c r="M251" s="2"/>
    </row>
    <row r="252" spans="1:13" ht="38.25" x14ac:dyDescent="0.2">
      <c r="A252" s="2" t="s">
        <v>7</v>
      </c>
      <c r="B252" s="5" t="s">
        <v>55</v>
      </c>
      <c r="C252" s="6">
        <v>38440</v>
      </c>
      <c r="D252" s="30">
        <v>2500</v>
      </c>
      <c r="E252" s="15">
        <f>80*3100</f>
        <v>248000</v>
      </c>
      <c r="F252" s="6">
        <v>38624</v>
      </c>
      <c r="J252" s="14"/>
      <c r="K252" s="2"/>
      <c r="L252" s="2"/>
      <c r="M252" s="2"/>
    </row>
    <row r="253" spans="1:13" ht="25.5" x14ac:dyDescent="0.2">
      <c r="A253" s="2" t="s">
        <v>31</v>
      </c>
      <c r="B253" s="5" t="s">
        <v>55</v>
      </c>
      <c r="C253" s="6">
        <v>38447</v>
      </c>
      <c r="D253" s="31">
        <v>17166.599999999999</v>
      </c>
      <c r="E253" s="22">
        <v>1100000</v>
      </c>
      <c r="F253" s="6">
        <v>38538</v>
      </c>
      <c r="J253" s="14"/>
      <c r="K253" s="2"/>
      <c r="L253" s="2"/>
      <c r="M253" s="2"/>
    </row>
    <row r="254" spans="1:13" ht="51" x14ac:dyDescent="0.2">
      <c r="A254" s="2" t="s">
        <v>8</v>
      </c>
      <c r="B254" s="5" t="s">
        <v>55</v>
      </c>
      <c r="C254" s="6">
        <v>38453</v>
      </c>
      <c r="D254" s="30">
        <v>2500</v>
      </c>
      <c r="E254" s="15">
        <f>80*10000</f>
        <v>800000</v>
      </c>
      <c r="F254" s="6">
        <v>38636</v>
      </c>
      <c r="J254" s="14"/>
      <c r="K254" s="2"/>
      <c r="L254" s="2"/>
      <c r="M254" s="2"/>
    </row>
    <row r="255" spans="1:13" ht="38.25" x14ac:dyDescent="0.2">
      <c r="A255" s="2" t="s">
        <v>6</v>
      </c>
      <c r="B255" s="5" t="s">
        <v>55</v>
      </c>
      <c r="C255" s="6">
        <v>38470</v>
      </c>
      <c r="D255" s="30">
        <v>2500</v>
      </c>
      <c r="E255" s="8">
        <v>400000</v>
      </c>
      <c r="F255" s="6">
        <v>38653</v>
      </c>
      <c r="J255" s="14"/>
      <c r="K255" s="2"/>
      <c r="L255" s="2"/>
      <c r="M255" s="2"/>
    </row>
    <row r="256" spans="1:13" ht="25.5" x14ac:dyDescent="0.2">
      <c r="A256" s="2" t="s">
        <v>31</v>
      </c>
      <c r="B256" s="5" t="s">
        <v>55</v>
      </c>
      <c r="C256" s="6">
        <v>38538</v>
      </c>
      <c r="D256" s="31">
        <v>17166.599999999999</v>
      </c>
      <c r="E256" s="22">
        <v>1100000</v>
      </c>
      <c r="F256" s="6">
        <v>38630</v>
      </c>
      <c r="J256" s="14"/>
      <c r="K256" s="2"/>
      <c r="L256" s="2"/>
      <c r="M256" s="2"/>
    </row>
    <row r="257" spans="1:13" ht="38.25" x14ac:dyDescent="0.2">
      <c r="A257" s="38" t="s">
        <v>54</v>
      </c>
      <c r="B257" s="39" t="s">
        <v>59</v>
      </c>
      <c r="C257" s="40">
        <v>38545</v>
      </c>
      <c r="D257" s="44">
        <f>42*6500</f>
        <v>273000</v>
      </c>
      <c r="E257" s="44">
        <f>42*6500</f>
        <v>273000</v>
      </c>
      <c r="F257" s="40">
        <v>38545</v>
      </c>
      <c r="J257" s="14"/>
      <c r="K257" s="2"/>
      <c r="L257" s="2"/>
      <c r="M257" s="2"/>
    </row>
    <row r="258" spans="1:13" ht="38.25" x14ac:dyDescent="0.2">
      <c r="A258" s="38" t="s">
        <v>7</v>
      </c>
      <c r="B258" s="39" t="s">
        <v>59</v>
      </c>
      <c r="C258" s="40">
        <v>38624</v>
      </c>
      <c r="D258" s="44">
        <f>80*3100</f>
        <v>248000</v>
      </c>
      <c r="E258" s="44">
        <f>80*3100</f>
        <v>248000</v>
      </c>
      <c r="F258" s="40">
        <v>38624</v>
      </c>
      <c r="J258" s="14"/>
      <c r="K258" s="2"/>
      <c r="L258" s="2"/>
      <c r="M258" s="2"/>
    </row>
    <row r="259" spans="1:13" ht="25.5" x14ac:dyDescent="0.2">
      <c r="A259" s="2" t="s">
        <v>31</v>
      </c>
      <c r="B259" s="5" t="s">
        <v>55</v>
      </c>
      <c r="C259" s="6">
        <v>38630</v>
      </c>
      <c r="D259" s="31">
        <v>17509.93</v>
      </c>
      <c r="E259" s="22">
        <v>1100000</v>
      </c>
      <c r="F259" s="6">
        <v>38722</v>
      </c>
      <c r="J259" s="14"/>
      <c r="K259" s="2"/>
      <c r="L259" s="2"/>
      <c r="M259" s="2"/>
    </row>
    <row r="260" spans="1:13" ht="51" x14ac:dyDescent="0.2">
      <c r="A260" s="38" t="s">
        <v>8</v>
      </c>
      <c r="B260" s="39" t="s">
        <v>59</v>
      </c>
      <c r="C260" s="40">
        <v>38636</v>
      </c>
      <c r="D260" s="44">
        <f>80*10000</f>
        <v>800000</v>
      </c>
      <c r="E260" s="44">
        <f>80*10000</f>
        <v>800000</v>
      </c>
      <c r="F260" s="40">
        <v>38636</v>
      </c>
      <c r="J260" s="14"/>
      <c r="K260" s="2"/>
      <c r="L260" s="2"/>
      <c r="M260" s="2"/>
    </row>
    <row r="261" spans="1:13" ht="40.5" x14ac:dyDescent="0.35">
      <c r="A261" s="38" t="s">
        <v>6</v>
      </c>
      <c r="B261" s="39" t="s">
        <v>59</v>
      </c>
      <c r="C261" s="40">
        <v>38653</v>
      </c>
      <c r="D261" s="51">
        <v>400000</v>
      </c>
      <c r="E261" s="42">
        <v>400000</v>
      </c>
      <c r="F261" s="40">
        <v>38653</v>
      </c>
      <c r="J261" s="14"/>
      <c r="K261" s="2"/>
      <c r="L261" s="2"/>
      <c r="M261" s="2"/>
    </row>
    <row r="262" spans="1:13" ht="15" x14ac:dyDescent="0.35">
      <c r="A262" s="2"/>
      <c r="C262" s="6"/>
      <c r="D262" s="33">
        <f>SUM(D249:D261)</f>
        <v>1805509.73</v>
      </c>
      <c r="E262" s="8"/>
      <c r="F262" s="6"/>
      <c r="J262" s="14"/>
      <c r="K262" s="2"/>
      <c r="L262" s="2"/>
      <c r="M262" s="2"/>
    </row>
    <row r="263" spans="1:13" ht="23.25" x14ac:dyDescent="0.35">
      <c r="A263" s="63">
        <v>2006</v>
      </c>
      <c r="B263" s="63"/>
      <c r="C263" s="63"/>
      <c r="D263" s="63"/>
      <c r="E263" s="63"/>
      <c r="F263" s="63"/>
      <c r="J263" s="14"/>
      <c r="K263" s="2"/>
      <c r="L263" s="2"/>
      <c r="M263" s="2"/>
    </row>
    <row r="264" spans="1:13" ht="25.5" x14ac:dyDescent="0.2">
      <c r="A264" s="2" t="s">
        <v>31</v>
      </c>
      <c r="B264" s="5" t="s">
        <v>55</v>
      </c>
      <c r="C264" s="6">
        <v>38722</v>
      </c>
      <c r="D264" s="31">
        <v>17509.93</v>
      </c>
      <c r="E264" s="22">
        <v>1100000</v>
      </c>
      <c r="F264" s="6">
        <v>38812</v>
      </c>
      <c r="J264" s="14"/>
      <c r="K264" s="2"/>
      <c r="L264" s="2"/>
      <c r="M264" s="2"/>
    </row>
    <row r="265" spans="1:13" ht="63.75" x14ac:dyDescent="0.2">
      <c r="A265" s="38" t="s">
        <v>11</v>
      </c>
      <c r="B265" s="39" t="s">
        <v>59</v>
      </c>
      <c r="C265" s="40">
        <v>38803</v>
      </c>
      <c r="D265" s="44">
        <f>120*1000</f>
        <v>120000</v>
      </c>
      <c r="E265" s="44">
        <f>120*1000</f>
        <v>120000</v>
      </c>
      <c r="F265" s="40">
        <v>38803</v>
      </c>
      <c r="J265" s="14"/>
      <c r="K265" s="2"/>
      <c r="L265" s="2"/>
      <c r="M265" s="2"/>
    </row>
    <row r="266" spans="1:13" ht="25.5" x14ac:dyDescent="0.2">
      <c r="A266" s="2" t="s">
        <v>31</v>
      </c>
      <c r="B266" s="5" t="s">
        <v>55</v>
      </c>
      <c r="C266" s="6">
        <v>38812</v>
      </c>
      <c r="D266" s="31">
        <v>17509.93</v>
      </c>
      <c r="E266" s="22">
        <v>1100000</v>
      </c>
      <c r="F266" s="6">
        <v>38903</v>
      </c>
      <c r="J266" s="14"/>
      <c r="K266" s="2"/>
      <c r="L266" s="2"/>
      <c r="M266" s="2"/>
    </row>
    <row r="267" spans="1:13" ht="25.5" x14ac:dyDescent="0.2">
      <c r="A267" s="2" t="s">
        <v>31</v>
      </c>
      <c r="B267" s="5" t="s">
        <v>55</v>
      </c>
      <c r="C267" s="6">
        <v>38903</v>
      </c>
      <c r="D267" s="31">
        <v>17509.93</v>
      </c>
      <c r="E267" s="22">
        <v>1100000</v>
      </c>
      <c r="F267" s="6">
        <v>38995</v>
      </c>
      <c r="J267" s="14"/>
      <c r="K267" s="2"/>
      <c r="L267" s="2"/>
      <c r="M267" s="2"/>
    </row>
    <row r="268" spans="1:13" ht="27.75" x14ac:dyDescent="0.35">
      <c r="A268" s="38" t="s">
        <v>31</v>
      </c>
      <c r="B268" s="39" t="s">
        <v>59</v>
      </c>
      <c r="C268" s="40">
        <v>38995</v>
      </c>
      <c r="D268" s="52">
        <v>1098653.42</v>
      </c>
      <c r="E268" s="53">
        <v>1100000</v>
      </c>
      <c r="F268" s="40">
        <v>38995</v>
      </c>
      <c r="J268" s="14"/>
      <c r="K268" s="2"/>
      <c r="L268" s="2"/>
      <c r="M268" s="2"/>
    </row>
    <row r="269" spans="1:13" ht="15" x14ac:dyDescent="0.35">
      <c r="A269" s="2"/>
      <c r="C269" s="6"/>
      <c r="D269" s="33">
        <f>SUM(D264:D268)</f>
        <v>1271183.21</v>
      </c>
      <c r="E269" s="8"/>
      <c r="F269" s="6"/>
      <c r="J269" s="14"/>
      <c r="K269" s="2"/>
      <c r="L269" s="2"/>
      <c r="M269" s="2"/>
    </row>
    <row r="270" spans="1:13" x14ac:dyDescent="0.2">
      <c r="A270" s="2"/>
      <c r="C270" s="6"/>
      <c r="D270" s="8"/>
      <c r="E270" s="10"/>
      <c r="F270" s="6"/>
      <c r="K270" s="2"/>
      <c r="L270" s="2"/>
      <c r="M270" s="2"/>
    </row>
    <row r="271" spans="1:13" x14ac:dyDescent="0.2">
      <c r="A271" s="2"/>
      <c r="C271" s="6"/>
      <c r="D271" s="8"/>
      <c r="E271" s="11"/>
      <c r="F271" s="18"/>
      <c r="K271" s="2"/>
      <c r="L271" s="2"/>
      <c r="M271" s="2"/>
    </row>
    <row r="272" spans="1:13" x14ac:dyDescent="0.2">
      <c r="A272" s="2"/>
      <c r="C272" s="6"/>
      <c r="D272" s="31"/>
      <c r="E272" s="22"/>
      <c r="F272" s="6"/>
      <c r="K272" s="2"/>
      <c r="L272" s="2"/>
      <c r="M272" s="2"/>
    </row>
    <row r="273" spans="1:13" x14ac:dyDescent="0.2">
      <c r="A273" s="2"/>
      <c r="C273" s="6"/>
      <c r="D273" s="8"/>
      <c r="E273" s="10"/>
      <c r="F273" s="6"/>
      <c r="K273" s="2"/>
      <c r="L273" s="2"/>
      <c r="M273" s="2"/>
    </row>
    <row r="274" spans="1:13" x14ac:dyDescent="0.2">
      <c r="A274" s="2"/>
      <c r="C274" s="6"/>
      <c r="D274" s="8"/>
      <c r="E274" s="10"/>
      <c r="F274" s="6"/>
      <c r="K274" s="2"/>
      <c r="L274" s="2"/>
      <c r="M274" s="2"/>
    </row>
    <row r="275" spans="1:13" x14ac:dyDescent="0.2">
      <c r="A275" s="2"/>
      <c r="C275" s="20"/>
      <c r="D275" s="32"/>
      <c r="E275" s="20"/>
      <c r="F275" s="20"/>
      <c r="K275" s="1"/>
      <c r="L275" s="2"/>
      <c r="M275" s="2"/>
    </row>
    <row r="276" spans="1:13" x14ac:dyDescent="0.2">
      <c r="A276" s="2"/>
      <c r="C276" s="12"/>
      <c r="D276" s="8"/>
      <c r="E276" s="10"/>
      <c r="F276" s="12"/>
      <c r="K276" s="1"/>
      <c r="L276" s="2"/>
      <c r="M276" s="2"/>
    </row>
    <row r="277" spans="1:13" x14ac:dyDescent="0.2">
      <c r="A277" s="2"/>
      <c r="C277" s="6"/>
      <c r="D277" s="8"/>
      <c r="E277" s="10"/>
      <c r="F277" s="6"/>
      <c r="K277" s="1"/>
      <c r="L277" s="2"/>
      <c r="M277" s="2"/>
    </row>
    <row r="278" spans="1:13" x14ac:dyDescent="0.2">
      <c r="A278" s="2"/>
      <c r="C278" s="6"/>
      <c r="D278" s="8"/>
      <c r="E278" s="11"/>
      <c r="F278" s="6"/>
      <c r="K278" s="1"/>
      <c r="L278" s="2"/>
      <c r="M278" s="2"/>
    </row>
    <row r="279" spans="1:13" x14ac:dyDescent="0.2">
      <c r="A279" s="2"/>
      <c r="C279" s="6"/>
      <c r="D279" s="8"/>
      <c r="E279" s="11"/>
      <c r="F279" s="6"/>
      <c r="K279" s="1"/>
      <c r="L279" s="2"/>
      <c r="M279" s="2"/>
    </row>
    <row r="280" spans="1:13" x14ac:dyDescent="0.2">
      <c r="A280" s="2"/>
      <c r="C280" s="6"/>
      <c r="D280" s="8"/>
      <c r="E280" s="10"/>
      <c r="F280" s="6"/>
      <c r="K280" s="1"/>
      <c r="L280" s="2"/>
      <c r="M280" s="2"/>
    </row>
    <row r="281" spans="1:13" x14ac:dyDescent="0.2">
      <c r="A281" s="2"/>
      <c r="C281" s="6"/>
      <c r="D281" s="8"/>
      <c r="E281" s="10"/>
      <c r="F281" s="6"/>
      <c r="K281" s="2"/>
      <c r="L281" s="2"/>
      <c r="M281" s="2"/>
    </row>
    <row r="282" spans="1:13" x14ac:dyDescent="0.2">
      <c r="A282" s="2"/>
      <c r="C282" s="6"/>
      <c r="D282" s="30"/>
      <c r="E282" s="8"/>
      <c r="F282" s="6"/>
      <c r="K282" s="2"/>
      <c r="L282" s="2"/>
      <c r="M282" s="2"/>
    </row>
    <row r="283" spans="1:13" x14ac:dyDescent="0.2">
      <c r="A283" s="2"/>
      <c r="C283" s="6"/>
      <c r="D283" s="8"/>
      <c r="E283" s="8"/>
      <c r="F283" s="6"/>
      <c r="K283" s="2"/>
      <c r="L283" s="2"/>
      <c r="M283" s="2"/>
    </row>
    <row r="284" spans="1:13" x14ac:dyDescent="0.2">
      <c r="A284" s="2"/>
      <c r="C284" s="6"/>
      <c r="D284" s="5"/>
      <c r="E284" s="9"/>
      <c r="F284" s="6"/>
      <c r="K284" s="2"/>
      <c r="L284" s="2"/>
      <c r="M284" s="2"/>
    </row>
    <row r="285" spans="1:13" x14ac:dyDescent="0.2">
      <c r="A285" s="2"/>
      <c r="C285" s="6"/>
      <c r="D285" s="5"/>
      <c r="F285" s="6"/>
      <c r="K285" s="2"/>
      <c r="L285" s="2"/>
      <c r="M285" s="2"/>
    </row>
    <row r="286" spans="1:13" x14ac:dyDescent="0.2">
      <c r="A286" s="2"/>
      <c r="C286" s="6"/>
      <c r="D286" s="5"/>
      <c r="E286" s="11"/>
      <c r="F286" s="6"/>
      <c r="K286" s="1"/>
      <c r="L286" s="2"/>
      <c r="M286" s="2"/>
    </row>
    <row r="287" spans="1:13" x14ac:dyDescent="0.2">
      <c r="A287" s="2"/>
      <c r="C287" s="6"/>
      <c r="D287" s="5"/>
      <c r="F287" s="6"/>
      <c r="K287" s="1"/>
      <c r="L287" s="2"/>
      <c r="M287" s="2"/>
    </row>
    <row r="288" spans="1:13" x14ac:dyDescent="0.2">
      <c r="A288" s="2"/>
      <c r="C288" s="6"/>
      <c r="D288" s="5"/>
      <c r="F288" s="6"/>
      <c r="K288" s="1"/>
      <c r="L288" s="2"/>
      <c r="M288" s="2"/>
    </row>
    <row r="289" spans="1:13" x14ac:dyDescent="0.2">
      <c r="A289" s="2"/>
      <c r="C289" s="6"/>
      <c r="D289" s="30"/>
      <c r="E289" s="8"/>
      <c r="F289" s="6"/>
      <c r="K289" s="1"/>
      <c r="L289" s="2"/>
      <c r="M289" s="2"/>
    </row>
    <row r="290" spans="1:13" x14ac:dyDescent="0.2">
      <c r="A290" s="2"/>
      <c r="C290" s="6"/>
      <c r="D290" s="30"/>
      <c r="E290" s="8"/>
      <c r="F290" s="6"/>
      <c r="K290" s="1"/>
      <c r="L290" s="2"/>
      <c r="M290" s="2"/>
    </row>
    <row r="291" spans="1:13" x14ac:dyDescent="0.2">
      <c r="A291" s="2"/>
      <c r="C291" s="6"/>
      <c r="D291" s="8"/>
      <c r="E291" s="8"/>
      <c r="F291" s="6"/>
      <c r="K291" s="1"/>
      <c r="L291" s="2"/>
      <c r="M291" s="2"/>
    </row>
    <row r="292" spans="1:13" x14ac:dyDescent="0.2">
      <c r="A292" s="2"/>
      <c r="C292" s="6"/>
      <c r="D292" s="8"/>
      <c r="E292" s="8"/>
      <c r="F292" s="6"/>
      <c r="K292" s="1"/>
      <c r="L292" s="2"/>
      <c r="M292" s="2"/>
    </row>
    <row r="293" spans="1:13" x14ac:dyDescent="0.2">
      <c r="A293" s="26"/>
      <c r="C293" s="6"/>
      <c r="D293" s="8"/>
      <c r="E293" s="8"/>
      <c r="F293" s="6"/>
      <c r="K293" s="1"/>
      <c r="L293" s="2"/>
      <c r="M293" s="2"/>
    </row>
    <row r="294" spans="1:13" x14ac:dyDescent="0.2">
      <c r="A294" s="2"/>
      <c r="C294" s="6"/>
      <c r="D294" s="8"/>
      <c r="E294" s="8"/>
      <c r="F294" s="6"/>
      <c r="K294" s="1"/>
      <c r="L294" s="2"/>
      <c r="M294" s="2"/>
    </row>
    <row r="295" spans="1:13" x14ac:dyDescent="0.2">
      <c r="A295" s="2"/>
      <c r="C295" s="6"/>
      <c r="D295" s="30"/>
      <c r="F295" s="12"/>
      <c r="K295" s="1"/>
      <c r="L295" s="2"/>
      <c r="M295" s="2"/>
    </row>
    <row r="296" spans="1:13" x14ac:dyDescent="0.2">
      <c r="A296" s="2"/>
      <c r="C296" s="6"/>
      <c r="D296" s="5"/>
      <c r="F296" s="6"/>
      <c r="K296" s="1"/>
      <c r="L296" s="2"/>
      <c r="M296" s="2"/>
    </row>
  </sheetData>
  <mergeCells count="9">
    <mergeCell ref="A263:F263"/>
    <mergeCell ref="A191:F191"/>
    <mergeCell ref="A224:F224"/>
    <mergeCell ref="A3:F3"/>
    <mergeCell ref="A248:F248"/>
    <mergeCell ref="A9:F9"/>
    <mergeCell ref="A19:F19"/>
    <mergeCell ref="A61:F61"/>
    <mergeCell ref="A127:F127"/>
  </mergeCells>
  <phoneticPr fontId="0" type="noConversion"/>
  <printOptions gridLines="1"/>
  <pageMargins left="0.5" right="0.5" top="1" bottom="0.75" header="0.5" footer="0.5"/>
  <pageSetup orientation="portrait" r:id="rId1"/>
  <headerFooter alignWithMargins="0">
    <oddHeader>&amp;CENA POWER GROUP
(OPTION PAYMENT SCHEDULE BY YEAR)&amp;R&amp;D</oddHeader>
    <oddFooter>&amp;C&amp;P</oddFooter>
  </headerFooter>
  <rowBreaks count="8" manualBreakCount="8">
    <brk id="8" max="5" man="1"/>
    <brk id="18" max="5" man="1"/>
    <brk id="60" max="5" man="1"/>
    <brk id="126" max="5" man="1"/>
    <brk id="190" max="5" man="1"/>
    <brk id="223" max="5" man="1"/>
    <brk id="247" max="5" man="1"/>
    <brk id="26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2.75" x14ac:dyDescent="0.2"/>
  <sheetData>
    <row r="3" spans="1:1" x14ac:dyDescent="0.2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OPTIONS SCHEDULE</vt:lpstr>
      <vt:lpstr>Monthly Option Payments</vt:lpstr>
      <vt:lpstr>Sheet2</vt:lpstr>
      <vt:lpstr>Sheet3</vt:lpstr>
      <vt:lpstr>'Monthly Option Payments'!Print_Area</vt:lpstr>
      <vt:lpstr>'OPTIONS SCHEDULE'!Print_Area</vt:lpstr>
      <vt:lpstr>'Monthly Option Payments'!Print_Titles</vt:lpstr>
      <vt:lpstr>'OPTIONS SCHEDULE'!Print_Titles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Jan Havlíček</cp:lastModifiedBy>
  <cp:lastPrinted>2001-11-15T15:30:17Z</cp:lastPrinted>
  <dcterms:created xsi:type="dcterms:W3CDTF">2000-09-18T14:40:53Z</dcterms:created>
  <dcterms:modified xsi:type="dcterms:W3CDTF">2023-09-19T00:48:09Z</dcterms:modified>
</cp:coreProperties>
</file>