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3DE15D-1C8D-45C8-B0D2-2236FAD55B8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F8" i="1"/>
  <c r="G8" i="1"/>
  <c r="J8" i="1"/>
  <c r="U8" i="1"/>
  <c r="V8" i="1"/>
  <c r="D10" i="1"/>
  <c r="F10" i="1"/>
  <c r="G10" i="1"/>
  <c r="I10" i="1"/>
  <c r="J10" i="1"/>
  <c r="U10" i="1"/>
  <c r="V10" i="1"/>
  <c r="D12" i="1"/>
  <c r="F12" i="1"/>
  <c r="G12" i="1"/>
  <c r="U12" i="1"/>
  <c r="V12" i="1"/>
  <c r="C14" i="1"/>
  <c r="D14" i="1"/>
  <c r="U14" i="1"/>
  <c r="V14" i="1"/>
  <c r="D16" i="1"/>
  <c r="F16" i="1"/>
  <c r="G16" i="1"/>
  <c r="I16" i="1"/>
  <c r="J16" i="1"/>
  <c r="L16" i="1"/>
  <c r="M16" i="1"/>
  <c r="U16" i="1"/>
  <c r="V16" i="1"/>
  <c r="F18" i="1"/>
  <c r="G18" i="1"/>
  <c r="J18" i="1"/>
  <c r="U18" i="1"/>
  <c r="V18" i="1"/>
  <c r="C20" i="1"/>
  <c r="D20" i="1"/>
  <c r="F20" i="1"/>
  <c r="G20" i="1"/>
  <c r="I20" i="1"/>
  <c r="J20" i="1"/>
  <c r="L20" i="1"/>
  <c r="M20" i="1"/>
  <c r="R20" i="1"/>
  <c r="S20" i="1"/>
  <c r="U20" i="1"/>
  <c r="V20" i="1"/>
  <c r="U21" i="1"/>
  <c r="V21" i="1"/>
  <c r="U22" i="1"/>
  <c r="V22" i="1"/>
  <c r="U23" i="1"/>
  <c r="V23" i="1"/>
  <c r="C25" i="1"/>
  <c r="F25" i="1"/>
  <c r="G25" i="1"/>
  <c r="I25" i="1"/>
  <c r="J25" i="1"/>
  <c r="M25" i="1"/>
  <c r="U25" i="1"/>
  <c r="V25" i="1"/>
  <c r="C27" i="1"/>
  <c r="D27" i="1"/>
  <c r="F27" i="1"/>
  <c r="G27" i="1"/>
  <c r="I27" i="1"/>
  <c r="J27" i="1"/>
  <c r="L27" i="1"/>
  <c r="M27" i="1"/>
  <c r="O27" i="1"/>
  <c r="P27" i="1"/>
  <c r="R27" i="1"/>
  <c r="S27" i="1"/>
  <c r="U27" i="1"/>
  <c r="V27" i="1"/>
  <c r="C29" i="1"/>
  <c r="D29" i="1"/>
  <c r="F29" i="1"/>
  <c r="G29" i="1"/>
  <c r="I29" i="1"/>
  <c r="J29" i="1"/>
  <c r="L29" i="1"/>
  <c r="M29" i="1"/>
  <c r="O29" i="1"/>
  <c r="P29" i="1"/>
  <c r="R29" i="1"/>
  <c r="S29" i="1"/>
  <c r="U29" i="1"/>
  <c r="V29" i="1"/>
  <c r="U30" i="1"/>
  <c r="V30" i="1"/>
  <c r="O31" i="1"/>
  <c r="P31" i="1"/>
  <c r="U31" i="1"/>
  <c r="V31" i="1"/>
  <c r="U32" i="1"/>
  <c r="V32" i="1"/>
  <c r="C34" i="1"/>
  <c r="D34" i="1"/>
  <c r="F34" i="1"/>
  <c r="G34" i="1"/>
  <c r="I34" i="1"/>
  <c r="J34" i="1"/>
  <c r="L34" i="1"/>
  <c r="M34" i="1"/>
  <c r="O34" i="1"/>
  <c r="P34" i="1"/>
  <c r="R34" i="1"/>
  <c r="S34" i="1"/>
  <c r="U34" i="1"/>
  <c r="V34" i="1"/>
</calcChain>
</file>

<file path=xl/comments1.xml><?xml version="1.0" encoding="utf-8"?>
<comments xmlns="http://schemas.openxmlformats.org/spreadsheetml/2006/main">
  <authors>
    <author>bheinri</author>
  </authors>
  <commentList>
    <comment ref="C12" authorId="0" shapeId="0">
      <text>
        <r>
          <rPr>
            <b/>
            <sz val="8"/>
            <color indexed="81"/>
            <rFont val="Tahoma"/>
          </rPr>
          <t>bheinri:</t>
        </r>
        <r>
          <rPr>
            <sz val="8"/>
            <color indexed="81"/>
            <rFont val="Tahoma"/>
          </rPr>
          <t xml:space="preserve">
backed out volume mgmt and bob hall's cc (3) for mgmt</t>
        </r>
      </text>
    </comment>
  </commentList>
</comments>
</file>

<file path=xl/sharedStrings.xml><?xml version="1.0" encoding="utf-8"?>
<sst xmlns="http://schemas.openxmlformats.org/spreadsheetml/2006/main" count="41" uniqueCount="28">
  <si>
    <t>ENRON NETWORKS - ENERGY OPERATIONS</t>
  </si>
  <si>
    <t>2002 PLAN vs 2001 FORECAST HEADCOUNT</t>
  </si>
  <si>
    <t>Function</t>
  </si>
  <si>
    <t>2001 Forecast</t>
  </si>
  <si>
    <t>2002 Plan</t>
  </si>
  <si>
    <t>EA</t>
  </si>
  <si>
    <t>EGM</t>
  </si>
  <si>
    <t>EIM</t>
  </si>
  <si>
    <t>EBS</t>
  </si>
  <si>
    <t>EES</t>
  </si>
  <si>
    <t>Other</t>
  </si>
  <si>
    <t>Total</t>
  </si>
  <si>
    <t>Deal Capture / Documentation</t>
  </si>
  <si>
    <t>Risk Management</t>
  </si>
  <si>
    <t>Logistics</t>
  </si>
  <si>
    <t>Volume Management</t>
  </si>
  <si>
    <t>Settlements</t>
  </si>
  <si>
    <t>Trade Accounting</t>
  </si>
  <si>
    <t>Transaction Structuring</t>
  </si>
  <si>
    <t>Technology</t>
  </si>
  <si>
    <t>Management</t>
  </si>
  <si>
    <t>Global</t>
  </si>
  <si>
    <t>Global Counterparty/OPD/Rates</t>
  </si>
  <si>
    <t>Global Contracts/Records Mgmt</t>
  </si>
  <si>
    <t>DPR/Risk Policy/Global Reporting</t>
  </si>
  <si>
    <t>Total Headcount</t>
  </si>
  <si>
    <t>Subtotal Direct Headcount</t>
  </si>
  <si>
    <t>Special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</si>
</sst>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indent="1"/>
    </xf>
    <xf numFmtId="165" fontId="0" fillId="0" borderId="0" xfId="1" applyNumberFormat="1" applyFont="1"/>
    <xf numFmtId="164" fontId="0" fillId="0" borderId="0" xfId="1" applyNumberFormat="1" applyFont="1"/>
    <xf numFmtId="164" fontId="0" fillId="0" borderId="2" xfId="1" applyNumberFormat="1" applyFont="1" applyBorder="1"/>
    <xf numFmtId="164" fontId="2" fillId="2" borderId="3" xfId="1" applyNumberFormat="1" applyFont="1" applyFill="1" applyBorder="1"/>
    <xf numFmtId="0" fontId="0" fillId="2" borderId="5" xfId="0" applyFill="1" applyBorder="1"/>
    <xf numFmtId="0" fontId="2" fillId="2" borderId="7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1" xfId="0" applyFill="1" applyBorder="1"/>
    <xf numFmtId="0" fontId="2" fillId="2" borderId="8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43"/>
  <sheetViews>
    <sheetView tabSelected="1" workbookViewId="0"/>
  </sheetViews>
  <sheetFormatPr defaultRowHeight="12.75" x14ac:dyDescent="0.2"/>
  <cols>
    <col min="1" max="1" width="30.5703125" customWidth="1"/>
    <col min="2" max="2" width="2.7109375" customWidth="1"/>
    <col min="3" max="3" width="10.140625" customWidth="1"/>
    <col min="5" max="5" width="2.85546875" customWidth="1"/>
    <col min="8" max="8" width="2.85546875" customWidth="1"/>
    <col min="11" max="11" width="2.85546875" customWidth="1"/>
    <col min="14" max="14" width="2.85546875" customWidth="1"/>
    <col min="17" max="17" width="2.85546875" customWidth="1"/>
    <col min="20" max="20" width="2.85546875" customWidth="1"/>
  </cols>
  <sheetData>
    <row r="1" spans="1:22" x14ac:dyDescent="0.2">
      <c r="A1" s="1" t="s">
        <v>0</v>
      </c>
    </row>
    <row r="2" spans="1:22" x14ac:dyDescent="0.2">
      <c r="A2" s="1" t="s">
        <v>1</v>
      </c>
    </row>
    <row r="5" spans="1:22" x14ac:dyDescent="0.2">
      <c r="C5" s="16" t="s">
        <v>5</v>
      </c>
      <c r="D5" s="14"/>
      <c r="E5" s="8"/>
      <c r="F5" s="14" t="s">
        <v>6</v>
      </c>
      <c r="G5" s="14"/>
      <c r="H5" s="8"/>
      <c r="I5" s="14" t="s">
        <v>7</v>
      </c>
      <c r="J5" s="14"/>
      <c r="K5" s="8"/>
      <c r="L5" s="14" t="s">
        <v>9</v>
      </c>
      <c r="M5" s="14"/>
      <c r="N5" s="8"/>
      <c r="O5" s="14" t="s">
        <v>8</v>
      </c>
      <c r="P5" s="14"/>
      <c r="Q5" s="8"/>
      <c r="R5" s="14" t="s">
        <v>10</v>
      </c>
      <c r="S5" s="14"/>
      <c r="T5" s="8"/>
      <c r="U5" s="14" t="s">
        <v>11</v>
      </c>
      <c r="V5" s="15"/>
    </row>
    <row r="6" spans="1:22" ht="25.5" x14ac:dyDescent="0.2">
      <c r="A6" s="2" t="s">
        <v>2</v>
      </c>
      <c r="C6" s="9" t="s">
        <v>3</v>
      </c>
      <c r="D6" s="10" t="s">
        <v>4</v>
      </c>
      <c r="E6" s="11"/>
      <c r="F6" s="10" t="s">
        <v>3</v>
      </c>
      <c r="G6" s="10" t="s">
        <v>4</v>
      </c>
      <c r="H6" s="11"/>
      <c r="I6" s="10" t="s">
        <v>3</v>
      </c>
      <c r="J6" s="10" t="s">
        <v>4</v>
      </c>
      <c r="K6" s="11"/>
      <c r="L6" s="10" t="s">
        <v>3</v>
      </c>
      <c r="M6" s="10" t="s">
        <v>4</v>
      </c>
      <c r="N6" s="11"/>
      <c r="O6" s="10" t="s">
        <v>3</v>
      </c>
      <c r="P6" s="10" t="s">
        <v>4</v>
      </c>
      <c r="Q6" s="11"/>
      <c r="R6" s="10" t="s">
        <v>3</v>
      </c>
      <c r="S6" s="10" t="s">
        <v>4</v>
      </c>
      <c r="T6" s="11"/>
      <c r="U6" s="10" t="s">
        <v>3</v>
      </c>
      <c r="V6" s="12" t="s">
        <v>4</v>
      </c>
    </row>
    <row r="8" spans="1:22" x14ac:dyDescent="0.2">
      <c r="A8" t="s">
        <v>12</v>
      </c>
      <c r="C8" s="5">
        <v>40</v>
      </c>
      <c r="D8" s="5">
        <f>29+11</f>
        <v>40</v>
      </c>
      <c r="E8" s="5"/>
      <c r="F8" s="5">
        <f>9+1+3+4.5</f>
        <v>17.5</v>
      </c>
      <c r="G8" s="5">
        <f>9+1+5+4.5</f>
        <v>19.5</v>
      </c>
      <c r="H8" s="5"/>
      <c r="I8" s="5">
        <v>2</v>
      </c>
      <c r="J8" s="5">
        <f>8+1+1</f>
        <v>10</v>
      </c>
      <c r="K8" s="5"/>
      <c r="L8" s="5">
        <v>25</v>
      </c>
      <c r="M8" s="5">
        <v>32</v>
      </c>
      <c r="N8" s="5"/>
      <c r="O8" s="5">
        <v>0</v>
      </c>
      <c r="P8" s="5">
        <v>0</v>
      </c>
      <c r="Q8" s="5"/>
      <c r="R8" s="5"/>
      <c r="S8" s="5"/>
      <c r="T8" s="5"/>
      <c r="U8" s="5">
        <f>+R8+O8+L8+I8+F8+C8</f>
        <v>84.5</v>
      </c>
      <c r="V8" s="5">
        <f>+S8+P8+M8+J8+G8+D8</f>
        <v>101.5</v>
      </c>
    </row>
    <row r="9" spans="1:22" x14ac:dyDescent="0.2"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x14ac:dyDescent="0.2">
      <c r="A10" t="s">
        <v>13</v>
      </c>
      <c r="C10" s="5">
        <v>87</v>
      </c>
      <c r="D10" s="5">
        <f>65+9+5+8</f>
        <v>87</v>
      </c>
      <c r="E10" s="5"/>
      <c r="F10" s="5">
        <f>12+5+6+5+2+13</f>
        <v>43</v>
      </c>
      <c r="G10" s="5">
        <f>15+7+8+7+2+15</f>
        <v>54</v>
      </c>
      <c r="H10" s="5"/>
      <c r="I10" s="5">
        <f>9+2</f>
        <v>11</v>
      </c>
      <c r="J10" s="5">
        <f>17+3</f>
        <v>20</v>
      </c>
      <c r="K10" s="5"/>
      <c r="L10" s="5">
        <v>33</v>
      </c>
      <c r="M10" s="5">
        <v>34</v>
      </c>
      <c r="N10" s="5"/>
      <c r="O10" s="5">
        <v>0</v>
      </c>
      <c r="P10" s="5">
        <v>0</v>
      </c>
      <c r="Q10" s="5"/>
      <c r="R10" s="5"/>
      <c r="S10" s="5"/>
      <c r="T10" s="5"/>
      <c r="U10" s="5">
        <f>+R10+O10+L10+I10+F10+C10</f>
        <v>174</v>
      </c>
      <c r="V10" s="5">
        <f>+S10+P10+M10+J10+G10+D10</f>
        <v>195</v>
      </c>
    </row>
    <row r="11" spans="1:22" x14ac:dyDescent="0.2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x14ac:dyDescent="0.2">
      <c r="A12" t="s">
        <v>14</v>
      </c>
      <c r="C12" s="5">
        <v>74</v>
      </c>
      <c r="D12" s="5">
        <f>79-5</f>
        <v>74</v>
      </c>
      <c r="E12" s="5"/>
      <c r="F12" s="5">
        <f>8+2+6</f>
        <v>16</v>
      </c>
      <c r="G12" s="5">
        <f>8+3+9</f>
        <v>20</v>
      </c>
      <c r="H12" s="5"/>
      <c r="I12" s="5">
        <v>2</v>
      </c>
      <c r="J12" s="5">
        <v>3</v>
      </c>
      <c r="K12" s="5"/>
      <c r="L12" s="5">
        <v>29</v>
      </c>
      <c r="M12" s="5">
        <v>29</v>
      </c>
      <c r="N12" s="5"/>
      <c r="O12" s="5">
        <v>0</v>
      </c>
      <c r="P12" s="5">
        <v>0</v>
      </c>
      <c r="Q12" s="5"/>
      <c r="R12" s="5"/>
      <c r="S12" s="5"/>
      <c r="T12" s="5"/>
      <c r="U12" s="5">
        <f>+R12+O12+L12+I12+F12+C12</f>
        <v>121</v>
      </c>
      <c r="V12" s="5">
        <f>+S12+P12+M12+J12+G12+D12</f>
        <v>126</v>
      </c>
    </row>
    <row r="13" spans="1:22" x14ac:dyDescent="0.2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x14ac:dyDescent="0.2">
      <c r="A14" t="s">
        <v>15</v>
      </c>
      <c r="C14" s="5">
        <f>22+7</f>
        <v>29</v>
      </c>
      <c r="D14" s="5">
        <f>21+8</f>
        <v>29</v>
      </c>
      <c r="E14" s="5"/>
      <c r="F14" s="5">
        <v>0</v>
      </c>
      <c r="G14" s="5">
        <v>0</v>
      </c>
      <c r="H14" s="5"/>
      <c r="I14" s="5">
        <v>0</v>
      </c>
      <c r="J14" s="5">
        <v>0</v>
      </c>
      <c r="K14" s="5"/>
      <c r="L14" s="5">
        <v>0</v>
      </c>
      <c r="M14" s="5">
        <v>0</v>
      </c>
      <c r="N14" s="5"/>
      <c r="O14" s="5">
        <v>0</v>
      </c>
      <c r="P14" s="5">
        <v>0</v>
      </c>
      <c r="Q14" s="5"/>
      <c r="R14" s="5"/>
      <c r="S14" s="5"/>
      <c r="T14" s="5"/>
      <c r="U14" s="5">
        <f>+R14+O14+L14+I14+F14+C14</f>
        <v>29</v>
      </c>
      <c r="V14" s="5">
        <f>+S14+P14+M14+J14+G14+D14</f>
        <v>29</v>
      </c>
    </row>
    <row r="15" spans="1:22" x14ac:dyDescent="0.2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x14ac:dyDescent="0.2">
      <c r="A16" t="s">
        <v>16</v>
      </c>
      <c r="C16" s="5">
        <v>71</v>
      </c>
      <c r="D16" s="5">
        <f>56+15</f>
        <v>71</v>
      </c>
      <c r="E16" s="5"/>
      <c r="F16" s="5">
        <f>8+3.5</f>
        <v>11.5</v>
      </c>
      <c r="G16" s="5">
        <f>9+3.5</f>
        <v>12.5</v>
      </c>
      <c r="H16" s="5"/>
      <c r="I16" s="5">
        <f>15+2</f>
        <v>17</v>
      </c>
      <c r="J16" s="5">
        <f>26+3</f>
        <v>29</v>
      </c>
      <c r="K16" s="5"/>
      <c r="L16" s="5">
        <f>50+16+13+23</f>
        <v>102</v>
      </c>
      <c r="M16" s="5">
        <f>53+45+38+23</f>
        <v>159</v>
      </c>
      <c r="N16" s="5"/>
      <c r="O16" s="5">
        <v>0</v>
      </c>
      <c r="P16" s="5">
        <v>0</v>
      </c>
      <c r="Q16" s="5"/>
      <c r="R16" s="5"/>
      <c r="S16" s="5"/>
      <c r="T16" s="5"/>
      <c r="U16" s="5">
        <f>+R16+O16+L16+I16+F16+C16</f>
        <v>201.5</v>
      </c>
      <c r="V16" s="5">
        <f>+S16+P16+M16+J16+G16+D16</f>
        <v>271.5</v>
      </c>
    </row>
    <row r="17" spans="1:22" x14ac:dyDescent="0.2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x14ac:dyDescent="0.2">
      <c r="A18" t="s">
        <v>17</v>
      </c>
      <c r="C18" s="5"/>
      <c r="D18" s="5"/>
      <c r="E18" s="5"/>
      <c r="F18" s="5">
        <f>8+3+1</f>
        <v>12</v>
      </c>
      <c r="G18" s="5">
        <f>10+4+1</f>
        <v>15</v>
      </c>
      <c r="H18" s="5"/>
      <c r="I18" s="5">
        <v>2</v>
      </c>
      <c r="J18" s="5">
        <f>7+1</f>
        <v>8</v>
      </c>
      <c r="K18" s="5"/>
      <c r="L18" s="5">
        <v>0</v>
      </c>
      <c r="M18" s="5">
        <v>0</v>
      </c>
      <c r="N18" s="5"/>
      <c r="O18" s="5">
        <v>0</v>
      </c>
      <c r="P18" s="5">
        <v>0</v>
      </c>
      <c r="Q18" s="5"/>
      <c r="R18" s="5"/>
      <c r="S18" s="5"/>
      <c r="T18" s="5"/>
      <c r="U18" s="5">
        <f>+R18+O18+L18+I18+F18+C18</f>
        <v>14</v>
      </c>
      <c r="V18" s="5">
        <f>+S18+P18+M18+J18+G18+D18</f>
        <v>23</v>
      </c>
    </row>
    <row r="19" spans="1:22" x14ac:dyDescent="0.2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x14ac:dyDescent="0.2">
      <c r="A20" t="s">
        <v>10</v>
      </c>
      <c r="C20" s="5">
        <f>+C21+C22+C23</f>
        <v>0</v>
      </c>
      <c r="D20" s="5">
        <f>+D21+D22+D23</f>
        <v>0</v>
      </c>
      <c r="E20" s="5"/>
      <c r="F20" s="5">
        <f>+F21+F22+F23</f>
        <v>12</v>
      </c>
      <c r="G20" s="5">
        <f>+G21+G22+G23</f>
        <v>12</v>
      </c>
      <c r="H20" s="5"/>
      <c r="I20" s="5">
        <f>+I21+I22+I23</f>
        <v>6</v>
      </c>
      <c r="J20" s="5">
        <f>+J21+J22+J23</f>
        <v>17</v>
      </c>
      <c r="K20" s="5"/>
      <c r="L20" s="5">
        <f>+L21+L22+L23</f>
        <v>0</v>
      </c>
      <c r="M20" s="5">
        <f>+M21+M22+M23</f>
        <v>0</v>
      </c>
      <c r="N20" s="5"/>
      <c r="O20" s="5">
        <v>37</v>
      </c>
      <c r="P20" s="5">
        <v>36</v>
      </c>
      <c r="Q20" s="5"/>
      <c r="R20" s="5">
        <f>+R21+R22+R23</f>
        <v>0</v>
      </c>
      <c r="S20" s="5">
        <f>+S21+S22+S23</f>
        <v>0</v>
      </c>
      <c r="T20" s="5"/>
      <c r="U20" s="5">
        <f t="shared" ref="U20:V23" si="0">+R20+O20+L20+I20+F20+C20</f>
        <v>55</v>
      </c>
      <c r="V20" s="5">
        <f t="shared" si="0"/>
        <v>65</v>
      </c>
    </row>
    <row r="21" spans="1:22" x14ac:dyDescent="0.2">
      <c r="A21" s="3" t="s">
        <v>18</v>
      </c>
      <c r="C21" s="5">
        <v>0</v>
      </c>
      <c r="D21" s="5">
        <v>0</v>
      </c>
      <c r="E21" s="5"/>
      <c r="F21" s="5">
        <v>10</v>
      </c>
      <c r="G21" s="5">
        <v>10</v>
      </c>
      <c r="H21" s="5"/>
      <c r="I21" s="5">
        <v>0</v>
      </c>
      <c r="J21" s="5">
        <v>0</v>
      </c>
      <c r="K21" s="5"/>
      <c r="L21" s="5">
        <v>0</v>
      </c>
      <c r="M21" s="5">
        <v>0</v>
      </c>
      <c r="N21" s="5"/>
      <c r="O21" s="5">
        <v>0</v>
      </c>
      <c r="P21" s="5">
        <v>0</v>
      </c>
      <c r="Q21" s="5"/>
      <c r="R21" s="5"/>
      <c r="S21" s="5"/>
      <c r="T21" s="5"/>
      <c r="U21" s="5">
        <f t="shared" si="0"/>
        <v>10</v>
      </c>
      <c r="V21" s="5">
        <f t="shared" si="0"/>
        <v>10</v>
      </c>
    </row>
    <row r="22" spans="1:22" x14ac:dyDescent="0.2">
      <c r="A22" s="3" t="s">
        <v>19</v>
      </c>
      <c r="C22" s="5">
        <v>0</v>
      </c>
      <c r="D22" s="5">
        <v>0</v>
      </c>
      <c r="E22" s="5"/>
      <c r="F22" s="5">
        <v>2</v>
      </c>
      <c r="G22" s="5">
        <v>2</v>
      </c>
      <c r="H22" s="5"/>
      <c r="I22" s="5">
        <v>0</v>
      </c>
      <c r="J22" s="5">
        <v>0</v>
      </c>
      <c r="K22" s="5"/>
      <c r="L22" s="5">
        <v>0</v>
      </c>
      <c r="M22" s="5">
        <v>0</v>
      </c>
      <c r="N22" s="5"/>
      <c r="O22" s="5">
        <v>0</v>
      </c>
      <c r="P22" s="5">
        <v>0</v>
      </c>
      <c r="Q22" s="5"/>
      <c r="R22" s="5"/>
      <c r="S22" s="5"/>
      <c r="T22" s="5"/>
      <c r="U22" s="5">
        <f t="shared" si="0"/>
        <v>2</v>
      </c>
      <c r="V22" s="5">
        <f t="shared" si="0"/>
        <v>2</v>
      </c>
    </row>
    <row r="23" spans="1:22" x14ac:dyDescent="0.2">
      <c r="A23" s="3" t="s">
        <v>27</v>
      </c>
      <c r="C23" s="5">
        <v>0</v>
      </c>
      <c r="D23" s="5">
        <v>0</v>
      </c>
      <c r="E23" s="5"/>
      <c r="F23" s="5">
        <v>0</v>
      </c>
      <c r="G23" s="5">
        <v>0</v>
      </c>
      <c r="H23" s="5"/>
      <c r="I23" s="5">
        <v>6</v>
      </c>
      <c r="J23" s="5">
        <v>17</v>
      </c>
      <c r="K23" s="5"/>
      <c r="L23" s="5">
        <v>0</v>
      </c>
      <c r="M23" s="5">
        <v>0</v>
      </c>
      <c r="N23" s="5"/>
      <c r="O23" s="5">
        <v>0</v>
      </c>
      <c r="P23" s="5">
        <v>0</v>
      </c>
      <c r="Q23" s="5"/>
      <c r="R23" s="5"/>
      <c r="S23" s="5"/>
      <c r="T23" s="5"/>
      <c r="U23" s="5">
        <f t="shared" si="0"/>
        <v>6</v>
      </c>
      <c r="V23" s="5">
        <f t="shared" si="0"/>
        <v>17</v>
      </c>
    </row>
    <row r="24" spans="1:22" x14ac:dyDescent="0.2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2">
      <c r="A25" t="s">
        <v>20</v>
      </c>
      <c r="C25" s="5">
        <f>3+2</f>
        <v>5</v>
      </c>
      <c r="D25" s="5">
        <v>5</v>
      </c>
      <c r="E25" s="5"/>
      <c r="F25" s="5">
        <f>9+4+1</f>
        <v>14</v>
      </c>
      <c r="G25" s="5">
        <f>9+4+1</f>
        <v>14</v>
      </c>
      <c r="H25" s="5"/>
      <c r="I25" s="5">
        <f>12+2</f>
        <v>14</v>
      </c>
      <c r="J25" s="5">
        <f>19+2</f>
        <v>21</v>
      </c>
      <c r="K25" s="5"/>
      <c r="L25" s="5">
        <v>2</v>
      </c>
      <c r="M25" s="5">
        <f>2</f>
        <v>2</v>
      </c>
      <c r="N25" s="5"/>
      <c r="O25" s="5">
        <v>0</v>
      </c>
      <c r="P25" s="5">
        <v>0</v>
      </c>
      <c r="Q25" s="5"/>
      <c r="R25" s="5">
        <v>2</v>
      </c>
      <c r="S25" s="5">
        <v>8</v>
      </c>
      <c r="T25" s="5"/>
      <c r="U25" s="5">
        <f>+R25+O25+L25+I25+F25+C25</f>
        <v>37</v>
      </c>
      <c r="V25" s="5">
        <f>+S25+P25+M25+J25+G25+D25</f>
        <v>50</v>
      </c>
    </row>
    <row r="26" spans="1:22" x14ac:dyDescent="0.2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x14ac:dyDescent="0.2">
      <c r="A27" t="s">
        <v>26</v>
      </c>
      <c r="C27" s="6">
        <f>+C25+C20+C18+C16+C14+C12+C10+C8</f>
        <v>306</v>
      </c>
      <c r="D27" s="6">
        <f>+D25+D20+D18+D16+D14+D12+D10+D8</f>
        <v>306</v>
      </c>
      <c r="E27" s="5"/>
      <c r="F27" s="6">
        <f>+F25+F20+F18+F16+F14+F12+F10+F8</f>
        <v>126</v>
      </c>
      <c r="G27" s="6">
        <f>+G25+G20+G18+G16+G14+G12+G10+G8</f>
        <v>147</v>
      </c>
      <c r="H27" s="5"/>
      <c r="I27" s="6">
        <f>+I25+I20+I18+I16+I14+I12+I10+I8</f>
        <v>54</v>
      </c>
      <c r="J27" s="6">
        <f>+J25+J20+J18+J16+J14+J12+J10+J8</f>
        <v>108</v>
      </c>
      <c r="K27" s="5"/>
      <c r="L27" s="6">
        <f>+L25+L20+L18+L16+L14+L12+L10+L8</f>
        <v>191</v>
      </c>
      <c r="M27" s="6">
        <f>+M25+M20+M18+M16+M14+M12+M10+M8</f>
        <v>256</v>
      </c>
      <c r="N27" s="5"/>
      <c r="O27" s="6">
        <f>+O25+O20+O18+O16+O14+O12+O10+O8</f>
        <v>37</v>
      </c>
      <c r="P27" s="6">
        <f>+P25+P20+P18+P16+P14+P12+P10+P8</f>
        <v>36</v>
      </c>
      <c r="Q27" s="5"/>
      <c r="R27" s="6">
        <f>+R25+R20+R18+R16+R14+R12+R10+R8</f>
        <v>2</v>
      </c>
      <c r="S27" s="6">
        <f>+S25+S20+S18+S16+S14+S12+S10+S8</f>
        <v>8</v>
      </c>
      <c r="T27" s="5"/>
      <c r="U27" s="6">
        <f>+U25+U20+U18+U16+U14+U12+U10+U8</f>
        <v>716</v>
      </c>
      <c r="V27" s="6">
        <f>+V25+V20+V18+V16+V14+V12+V10+V8</f>
        <v>861</v>
      </c>
    </row>
    <row r="28" spans="1:22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2">
      <c r="A29" t="s">
        <v>21</v>
      </c>
      <c r="C29" s="5">
        <f>+C30+C31+C32</f>
        <v>44</v>
      </c>
      <c r="D29" s="5">
        <f>+D30+D31+D32</f>
        <v>44</v>
      </c>
      <c r="E29" s="5"/>
      <c r="F29" s="5">
        <f>+F30+F31+F32</f>
        <v>8.5</v>
      </c>
      <c r="G29" s="5">
        <f>+G30+G31+G32</f>
        <v>15</v>
      </c>
      <c r="H29" s="5"/>
      <c r="I29" s="5">
        <f>+I30+I31+I32</f>
        <v>2.5</v>
      </c>
      <c r="J29" s="5">
        <f>+J30+J31+J32</f>
        <v>8</v>
      </c>
      <c r="K29" s="5"/>
      <c r="L29" s="5">
        <f>+L30+L31+L32</f>
        <v>42</v>
      </c>
      <c r="M29" s="5">
        <f>+M30+M31+M32</f>
        <v>36</v>
      </c>
      <c r="N29" s="5"/>
      <c r="O29" s="5">
        <f>+O30+O31+O32</f>
        <v>4.5</v>
      </c>
      <c r="P29" s="5">
        <f>+P30+P31+P32</f>
        <v>11</v>
      </c>
      <c r="Q29" s="5"/>
      <c r="R29" s="5">
        <f>+R30+R31+R32</f>
        <v>7.5</v>
      </c>
      <c r="S29" s="5">
        <f>+S30+S31+S32</f>
        <v>10</v>
      </c>
      <c r="T29" s="5"/>
      <c r="U29" s="5">
        <f>+U30+U31+U32</f>
        <v>109</v>
      </c>
      <c r="V29" s="5">
        <f>+V30+V31+V32</f>
        <v>124</v>
      </c>
    </row>
    <row r="30" spans="1:22" x14ac:dyDescent="0.2">
      <c r="A30" s="3" t="s">
        <v>22</v>
      </c>
      <c r="C30" s="5">
        <v>21</v>
      </c>
      <c r="D30" s="5">
        <v>20</v>
      </c>
      <c r="E30" s="5"/>
      <c r="F30" s="5">
        <v>3</v>
      </c>
      <c r="G30" s="5">
        <v>8</v>
      </c>
      <c r="H30" s="5"/>
      <c r="I30" s="5">
        <v>1</v>
      </c>
      <c r="J30" s="5">
        <v>2</v>
      </c>
      <c r="K30" s="5"/>
      <c r="L30" s="5">
        <v>17</v>
      </c>
      <c r="M30" s="5">
        <v>17</v>
      </c>
      <c r="N30" s="5"/>
      <c r="O30" s="5">
        <v>0.5</v>
      </c>
      <c r="P30" s="5">
        <v>2</v>
      </c>
      <c r="Q30" s="5"/>
      <c r="R30" s="5">
        <v>2.5</v>
      </c>
      <c r="S30" s="5">
        <v>1</v>
      </c>
      <c r="T30" s="5"/>
      <c r="U30" s="5">
        <f t="shared" ref="U30:V32" si="1">+R30+O30+L30+I30+F30+C30</f>
        <v>45</v>
      </c>
      <c r="V30" s="5">
        <f t="shared" si="1"/>
        <v>50</v>
      </c>
    </row>
    <row r="31" spans="1:22" x14ac:dyDescent="0.2">
      <c r="A31" s="3" t="s">
        <v>23</v>
      </c>
      <c r="C31" s="5">
        <v>16</v>
      </c>
      <c r="D31" s="5">
        <v>17</v>
      </c>
      <c r="E31" s="5"/>
      <c r="F31" s="5">
        <v>0.5</v>
      </c>
      <c r="G31" s="5">
        <v>3</v>
      </c>
      <c r="H31" s="5"/>
      <c r="I31" s="5">
        <v>0.5</v>
      </c>
      <c r="J31" s="5">
        <v>4</v>
      </c>
      <c r="K31" s="5"/>
      <c r="L31" s="5">
        <v>22</v>
      </c>
      <c r="M31" s="5">
        <v>15</v>
      </c>
      <c r="N31" s="5"/>
      <c r="O31" s="5">
        <f>0.5+3</f>
        <v>3.5</v>
      </c>
      <c r="P31" s="5">
        <f>2+5</f>
        <v>7</v>
      </c>
      <c r="Q31" s="5"/>
      <c r="R31" s="5">
        <v>0.5</v>
      </c>
      <c r="S31" s="5">
        <v>2</v>
      </c>
      <c r="T31" s="5"/>
      <c r="U31" s="5">
        <f t="shared" si="1"/>
        <v>43</v>
      </c>
      <c r="V31" s="5">
        <f t="shared" si="1"/>
        <v>48</v>
      </c>
    </row>
    <row r="32" spans="1:22" x14ac:dyDescent="0.2">
      <c r="A32" s="3" t="s">
        <v>24</v>
      </c>
      <c r="C32" s="5">
        <v>7</v>
      </c>
      <c r="D32" s="5">
        <v>7</v>
      </c>
      <c r="E32" s="5"/>
      <c r="F32" s="5">
        <v>5</v>
      </c>
      <c r="G32" s="5">
        <v>4</v>
      </c>
      <c r="H32" s="5"/>
      <c r="I32" s="5">
        <v>1</v>
      </c>
      <c r="J32" s="5">
        <v>2</v>
      </c>
      <c r="K32" s="5"/>
      <c r="L32" s="5">
        <v>3</v>
      </c>
      <c r="M32" s="5">
        <v>4</v>
      </c>
      <c r="N32" s="5"/>
      <c r="O32" s="5">
        <v>0.5</v>
      </c>
      <c r="P32" s="5">
        <v>2</v>
      </c>
      <c r="Q32" s="5"/>
      <c r="R32" s="5">
        <v>4.5</v>
      </c>
      <c r="S32" s="5">
        <v>7</v>
      </c>
      <c r="T32" s="5"/>
      <c r="U32" s="5">
        <f t="shared" si="1"/>
        <v>21</v>
      </c>
      <c r="V32" s="5">
        <f t="shared" si="1"/>
        <v>26</v>
      </c>
    </row>
    <row r="33" spans="1:22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3.5" thickBot="1" x14ac:dyDescent="0.25">
      <c r="A34" s="13" t="s">
        <v>25</v>
      </c>
      <c r="C34" s="7">
        <f>+C29+C27</f>
        <v>350</v>
      </c>
      <c r="D34" s="7">
        <f>+D29+D27</f>
        <v>350</v>
      </c>
      <c r="E34" s="5"/>
      <c r="F34" s="7">
        <f>+F29+F27</f>
        <v>134.5</v>
      </c>
      <c r="G34" s="7">
        <f>+G29+G27</f>
        <v>162</v>
      </c>
      <c r="H34" s="5"/>
      <c r="I34" s="7">
        <f>+I29+I27</f>
        <v>56.5</v>
      </c>
      <c r="J34" s="7">
        <f>+J29+J27</f>
        <v>116</v>
      </c>
      <c r="K34" s="5"/>
      <c r="L34" s="7">
        <f>+L29+L27</f>
        <v>233</v>
      </c>
      <c r="M34" s="7">
        <f>+M29+M27</f>
        <v>292</v>
      </c>
      <c r="N34" s="5"/>
      <c r="O34" s="7">
        <f>+O29+O27</f>
        <v>41.5</v>
      </c>
      <c r="P34" s="7">
        <f>+P29+P27</f>
        <v>47</v>
      </c>
      <c r="Q34" s="5"/>
      <c r="R34" s="7">
        <f>+R29+R27</f>
        <v>9.5</v>
      </c>
      <c r="S34" s="7">
        <f>+S29+S27</f>
        <v>18</v>
      </c>
      <c r="T34" s="5"/>
      <c r="U34" s="7">
        <f>+U29+U27</f>
        <v>825</v>
      </c>
      <c r="V34" s="7">
        <f>+V29+V27</f>
        <v>985</v>
      </c>
    </row>
    <row r="35" spans="1:22" ht="13.5" thickTop="1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</sheetData>
  <mergeCells count="7">
    <mergeCell ref="O5:P5"/>
    <mergeCell ref="R5:S5"/>
    <mergeCell ref="U5:V5"/>
    <mergeCell ref="C5:D5"/>
    <mergeCell ref="F5:G5"/>
    <mergeCell ref="I5:J5"/>
    <mergeCell ref="L5:M5"/>
  </mergeCells>
  <phoneticPr fontId="0" type="noConversion"/>
  <pageMargins left="0" right="0" top="1" bottom="1" header="0.5" footer="0.5"/>
  <pageSetup scale="76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bheinri</dc:creator>
  <cp:lastModifiedBy>Jan Havlíček</cp:lastModifiedBy>
  <cp:lastPrinted>2001-10-24T20:58:18Z</cp:lastPrinted>
  <dcterms:created xsi:type="dcterms:W3CDTF">2001-10-23T21:31:37Z</dcterms:created>
  <dcterms:modified xsi:type="dcterms:W3CDTF">2023-09-19T00:59:52Z</dcterms:modified>
</cp:coreProperties>
</file>