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E917C5-40BB-4780-B689-0232224B9480}" xr6:coauthVersionLast="47" xr6:coauthVersionMax="47" xr10:uidLastSave="{00000000-0000-0000-0000-000000000000}"/>
  <bookViews>
    <workbookView xWindow="-120" yWindow="-120" windowWidth="38640" windowHeight="15720"/>
  </bookViews>
  <sheets>
    <sheet name="Total EES Look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[5]Empl!$A$1</definedName>
    <definedName name="CIOHrRateTotal">[5]Empl!$I$10</definedName>
    <definedName name="CIOMoRateBBTotal">[5]Empl!$J$10</definedName>
    <definedName name="CIOMoRateIBTotal">[5]Empl!$K$10</definedName>
    <definedName name="CIOYrRateIBTotal">[5]Empl!$L$10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'[4]1100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[8]Empl!$J$34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'Total EES Look'!$A$2:$M$54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[9]MicroageAPR!$A$1:$Y$671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_SAP2" localSheetId="0">Main.SAPF4Help()</definedName>
    <definedName name="_SAP2">Main.SAPF4Help()</definedName>
    <definedName name="SAPFuncF4Help" localSheetId="0">Main.SAPF4Help()</definedName>
    <definedName name="SAPFuncF4Help">Main.SAPF4Help()</definedName>
    <definedName name="SDHrRateTotal">[5]Empl!$I$34</definedName>
    <definedName name="SDMoRateBBTotal">[5]Empl!$J$34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hidden="1">{#N/A,#N/A,FALSE,"2. Budget per Service"}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M8" i="1"/>
  <c r="F9" i="1"/>
  <c r="M9" i="1"/>
  <c r="F11" i="1"/>
  <c r="M11" i="1"/>
  <c r="F12" i="1"/>
  <c r="M12" i="1"/>
  <c r="F13" i="1"/>
  <c r="M13" i="1"/>
  <c r="F14" i="1"/>
  <c r="K14" i="1"/>
  <c r="M14" i="1"/>
  <c r="F16" i="1"/>
  <c r="M16" i="1"/>
  <c r="F17" i="1"/>
  <c r="M17" i="1"/>
  <c r="F19" i="1"/>
  <c r="K19" i="1"/>
  <c r="M19" i="1"/>
  <c r="F22" i="1"/>
  <c r="M22" i="1"/>
  <c r="M23" i="1"/>
  <c r="F24" i="1"/>
  <c r="K24" i="1"/>
  <c r="M24" i="1"/>
  <c r="F27" i="1"/>
  <c r="K27" i="1"/>
  <c r="M27" i="1"/>
  <c r="M29" i="1"/>
  <c r="M30" i="1"/>
  <c r="F32" i="1"/>
  <c r="K32" i="1"/>
  <c r="M32" i="1"/>
  <c r="M35" i="1"/>
  <c r="M36" i="1"/>
  <c r="F38" i="1"/>
  <c r="K38" i="1"/>
  <c r="M38" i="1"/>
  <c r="F42" i="1"/>
  <c r="M42" i="1"/>
  <c r="F43" i="1"/>
  <c r="M43" i="1"/>
  <c r="F44" i="1"/>
  <c r="K44" i="1"/>
  <c r="M44" i="1"/>
  <c r="M46" i="1"/>
  <c r="M47" i="1"/>
  <c r="M48" i="1"/>
  <c r="M49" i="1"/>
  <c r="F51" i="1"/>
  <c r="K51" i="1"/>
  <c r="M51" i="1"/>
  <c r="F53" i="1"/>
  <c r="K53" i="1"/>
  <c r="M53" i="1"/>
</calcChain>
</file>

<file path=xl/comments1.xml><?xml version="1.0" encoding="utf-8"?>
<comments xmlns="http://schemas.openxmlformats.org/spreadsheetml/2006/main">
  <authors>
    <author>mgalvan</author>
  </authors>
  <commentList>
    <comment ref="F1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Reflects new EEIS group.</t>
        </r>
      </text>
    </comment>
    <comment ref="F4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$1700 per Rob 9-28 e-mail.</t>
        </r>
      </text>
    </comment>
    <comment ref="F48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22mm per Kerry.</t>
        </r>
      </text>
    </comment>
  </commentList>
</comments>
</file>

<file path=xl/sharedStrings.xml><?xml version="1.0" encoding="utf-8"?>
<sst xmlns="http://schemas.openxmlformats.org/spreadsheetml/2006/main" count="50" uniqueCount="43">
  <si>
    <t>Enron Energy Services</t>
  </si>
  <si>
    <t>Total Support Spend</t>
  </si>
  <si>
    <t>Original</t>
  </si>
  <si>
    <t>Revised</t>
  </si>
  <si>
    <t>2002 Budget</t>
  </si>
  <si>
    <t>Reduction</t>
  </si>
  <si>
    <t>Expense</t>
  </si>
  <si>
    <t>Prelim. IT Allocations From ENW:</t>
  </si>
  <si>
    <t>IT Development (Perlman)</t>
  </si>
  <si>
    <t>To be split w/ EES Wholesale</t>
  </si>
  <si>
    <t>Production Systems Support (Perlman)</t>
  </si>
  <si>
    <t>IT Infrastructure</t>
  </si>
  <si>
    <t xml:space="preserve">    - Depreciation</t>
  </si>
  <si>
    <t>(1,493-Retail, 236-Whloesale)</t>
  </si>
  <si>
    <t xml:space="preserve">    - Direct Charges</t>
  </si>
  <si>
    <t xml:space="preserve">    - Other</t>
  </si>
  <si>
    <t>Total Infrastructure</t>
  </si>
  <si>
    <t>IT Portal Solutions</t>
  </si>
  <si>
    <t>EES IT (Dayao)</t>
  </si>
  <si>
    <t>Total IT Expense From ENW</t>
  </si>
  <si>
    <t>Other ENW Charges</t>
  </si>
  <si>
    <t>Energy Operations</t>
  </si>
  <si>
    <t>DPR/Risk Policy</t>
  </si>
  <si>
    <t>Other - To be Budgeted By EES:</t>
  </si>
  <si>
    <t>System Write Off Reserve</t>
  </si>
  <si>
    <t xml:space="preserve">IT Other &amp; HW/SW Maint. </t>
  </si>
  <si>
    <t>Business Unit HW/SW</t>
  </si>
  <si>
    <t>Outsourced Services (CSC, Avista, Telluride)</t>
  </si>
  <si>
    <t>Total Expense</t>
  </si>
  <si>
    <t>Capital</t>
  </si>
  <si>
    <t>Total ENW</t>
  </si>
  <si>
    <t>Hardware/Software</t>
  </si>
  <si>
    <t>Win2K Remote Site Implementation Hardware</t>
  </si>
  <si>
    <t>New Genesys Project</t>
  </si>
  <si>
    <t>Servers</t>
  </si>
  <si>
    <t>Total Capital</t>
  </si>
  <si>
    <t>Total Expenditures</t>
  </si>
  <si>
    <t>(a)  ML Ruffer costs now reflected in ENW.</t>
  </si>
  <si>
    <t>Total original Allocation from ENW</t>
  </si>
  <si>
    <t>IT Development (Dayao)</t>
  </si>
  <si>
    <t>Additional Allocation from ENW</t>
  </si>
  <si>
    <t>Revised Total Allocation from ENW</t>
  </si>
  <si>
    <t>Total 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</si>
</sst>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0" formatCode="_(&quot;$&quot;* #,##0_);_(&quot;$&quot;* \(#,##0\);_(&quot;$&quot;* &quot;-&quot;??_);_(@_)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Times New Roman"/>
    </font>
    <font>
      <sz val="8"/>
      <name val="Arial"/>
    </font>
    <font>
      <sz val="8"/>
      <color indexed="12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6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6" fillId="0" borderId="4" applyNumberFormat="0" applyFill="0" applyAlignment="0" applyProtection="0"/>
    <xf numFmtId="10" fontId="3" fillId="4" borderId="5" applyNumberFormat="0" applyBorder="0" applyAlignment="0" applyProtection="0"/>
    <xf numFmtId="37" fontId="7" fillId="0" borderId="0"/>
    <xf numFmtId="165" fontId="8" fillId="0" borderId="0"/>
    <xf numFmtId="0" fontId="1" fillId="0" borderId="0"/>
    <xf numFmtId="0" fontId="9" fillId="0" borderId="0"/>
    <xf numFmtId="0" fontId="9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10" fillId="0" borderId="0"/>
    <xf numFmtId="37" fontId="10" fillId="3" borderId="0" applyNumberFormat="0" applyBorder="0" applyAlignment="0" applyProtection="0"/>
    <xf numFmtId="3" fontId="11" fillId="0" borderId="4" applyProtection="0"/>
  </cellStyleXfs>
  <cellXfs count="30">
    <xf numFmtId="0" fontId="0" fillId="0" borderId="0" xfId="0"/>
    <xf numFmtId="0" fontId="12" fillId="0" borderId="0" xfId="19" applyFont="1" applyFill="1" applyAlignment="1">
      <alignment horizontal="left"/>
    </xf>
    <xf numFmtId="0" fontId="1" fillId="0" borderId="0" xfId="17" applyFont="1"/>
    <xf numFmtId="164" fontId="1" fillId="0" borderId="0" xfId="3" applyNumberFormat="1" applyFont="1"/>
    <xf numFmtId="0" fontId="13" fillId="0" borderId="0" xfId="19" applyFont="1"/>
    <xf numFmtId="0" fontId="13" fillId="6" borderId="5" xfId="0" applyFont="1" applyFill="1" applyBorder="1" applyAlignment="1">
      <alignment horizontal="center"/>
    </xf>
    <xf numFmtId="0" fontId="13" fillId="6" borderId="5" xfId="18" quotePrefix="1" applyFont="1" applyFill="1" applyBorder="1" applyAlignment="1">
      <alignment horizontal="center" wrapText="1"/>
    </xf>
    <xf numFmtId="0" fontId="13" fillId="0" borderId="0" xfId="17" applyFont="1"/>
    <xf numFmtId="170" fontId="14" fillId="0" borderId="0" xfId="4" applyNumberFormat="1" applyFont="1"/>
    <xf numFmtId="170" fontId="1" fillId="0" borderId="0" xfId="4" applyNumberFormat="1" applyFont="1"/>
    <xf numFmtId="0" fontId="1" fillId="0" borderId="0" xfId="17" quotePrefix="1" applyFont="1"/>
    <xf numFmtId="170" fontId="14" fillId="0" borderId="7" xfId="4" applyNumberFormat="1" applyFont="1" applyBorder="1"/>
    <xf numFmtId="170" fontId="13" fillId="0" borderId="0" xfId="4" quotePrefix="1" applyNumberFormat="1" applyFont="1" applyAlignment="1">
      <alignment horizontal="center"/>
    </xf>
    <xf numFmtId="170" fontId="1" fillId="0" borderId="7" xfId="4" applyNumberFormat="1" applyFont="1" applyBorder="1"/>
    <xf numFmtId="170" fontId="14" fillId="0" borderId="0" xfId="4" applyNumberFormat="1" applyFont="1" applyBorder="1"/>
    <xf numFmtId="170" fontId="1" fillId="0" borderId="0" xfId="4" applyNumberFormat="1" applyFont="1" applyBorder="1"/>
    <xf numFmtId="170" fontId="13" fillId="0" borderId="0" xfId="4" applyNumberFormat="1" applyFont="1"/>
    <xf numFmtId="170" fontId="1" fillId="0" borderId="0" xfId="4" applyNumberFormat="1" applyFont="1" applyFill="1"/>
    <xf numFmtId="170" fontId="1" fillId="0" borderId="0" xfId="4" applyNumberFormat="1" applyFont="1" applyFill="1" applyBorder="1"/>
    <xf numFmtId="170" fontId="13" fillId="0" borderId="8" xfId="4" applyNumberFormat="1" applyFont="1" applyBorder="1"/>
    <xf numFmtId="170" fontId="1" fillId="6" borderId="0" xfId="4" applyNumberFormat="1" applyFont="1" applyFill="1"/>
    <xf numFmtId="0" fontId="1" fillId="0" borderId="0" xfId="17" applyFont="1" applyFill="1"/>
    <xf numFmtId="170" fontId="1" fillId="0" borderId="7" xfId="4" applyNumberFormat="1" applyFont="1" applyFill="1" applyBorder="1"/>
    <xf numFmtId="0" fontId="13" fillId="0" borderId="0" xfId="17" quotePrefix="1" applyFont="1" applyAlignment="1">
      <alignment horizontal="left"/>
    </xf>
    <xf numFmtId="164" fontId="13" fillId="7" borderId="5" xfId="3" applyNumberFormat="1" applyFont="1" applyFill="1" applyBorder="1" applyAlignment="1">
      <alignment horizontal="center" wrapText="1"/>
    </xf>
    <xf numFmtId="0" fontId="13" fillId="5" borderId="5" xfId="0" applyFont="1" applyFill="1" applyBorder="1" applyAlignment="1">
      <alignment horizontal="center"/>
    </xf>
    <xf numFmtId="0" fontId="13" fillId="5" borderId="5" xfId="18" quotePrefix="1" applyFont="1" applyFill="1" applyBorder="1" applyAlignment="1">
      <alignment horizontal="center" wrapText="1"/>
    </xf>
    <xf numFmtId="0" fontId="1" fillId="0" borderId="0" xfId="17" applyFont="1" applyAlignment="1">
      <alignment horizontal="center"/>
    </xf>
    <xf numFmtId="170" fontId="13" fillId="0" borderId="0" xfId="4" applyNumberFormat="1" applyFont="1" applyFill="1" applyBorder="1"/>
    <xf numFmtId="170" fontId="1" fillId="0" borderId="0" xfId="17" applyNumberFormat="1" applyFont="1"/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EES Total Look 9-28" xfId="17"/>
    <cellStyle name="Normal_Overall Allocation Template - EES" xfId="18"/>
    <cellStyle name="Normal_Overall Allocation Template - EES 10-25r" xfId="19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180975</xdr:colOff>
      <xdr:row>1</xdr:row>
      <xdr:rowOff>47625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6C91F7B6-1B8A-72C7-9942-E5DBD8A81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299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butler/Local%20Settings/Temporary%20Internet%20Files/OLK3D/Overall%20Allocation%20Template%20-%20EES%2010-25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collie3/Local%20Settings/Temporary%20Internet%20Files/OLK32/Overall%20Allocation%20Template%20-%20EES%2010-24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2000%20O&amp;M%20Costs%20D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DD%20Analysis%2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QTR1%202001%20RECLASS%20TO%20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BM%20BIS/2001%20O&amp;M/2001%20O&amp;M/Due%20Diligence/DD%20Analysis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NVENTORY&amp;%20%20REFRESH/BARC%20ARC%20and%20Purchase%20data%20RO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Reconciliation"/>
      <sheetName val="Total EES Look"/>
      <sheetName val="Summary"/>
      <sheetName val="Infrastructure Summary"/>
      <sheetName val="Operations Summary"/>
      <sheetName val="IT Summary-Dayao"/>
      <sheetName val="IT Dev-Dayao"/>
      <sheetName val="IT Dev-Perlman"/>
      <sheetName val="Production Support Systems"/>
      <sheetName val="IT Dev Proj List"/>
      <sheetName val="Prod Support Sys Proj List"/>
      <sheetName val="Dayao Proj List"/>
      <sheetName val="EES Infra Detail"/>
      <sheetName val="Portal"/>
      <sheetName val="EOps Detail"/>
      <sheetName val="EES Summary per Shelly B"/>
    </sheetNames>
    <sheetDataSet>
      <sheetData sheetId="0"/>
      <sheetData sheetId="1"/>
      <sheetData sheetId="2"/>
      <sheetData sheetId="3"/>
      <sheetData sheetId="4"/>
      <sheetData sheetId="5">
        <row r="32">
          <cell r="H32">
            <v>44909.948143229172</v>
          </cell>
        </row>
      </sheetData>
      <sheetData sheetId="6"/>
      <sheetData sheetId="7"/>
      <sheetData sheetId="8">
        <row r="31">
          <cell r="H31">
            <v>2527.6913665757897</v>
          </cell>
        </row>
      </sheetData>
      <sheetData sheetId="9">
        <row r="33">
          <cell r="I33">
            <v>3787.6064864795389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Reconciliation"/>
      <sheetName val="Summary"/>
      <sheetName val="Operations Summary"/>
      <sheetName val="IT Summary-Dayao"/>
      <sheetName val="IT Dev-Dayao"/>
      <sheetName val="IT Dev-Perlman"/>
      <sheetName val="IT Dev Proj List"/>
      <sheetName val="Production Support Systems"/>
      <sheetName val="Prod Support Sys Proj List"/>
      <sheetName val="Infrastructure Summary"/>
      <sheetName val="Dayao Proj List"/>
      <sheetName val="EES Infra Detail"/>
      <sheetName val="Portal"/>
      <sheetName val="EOps Detail"/>
      <sheetName val="EES Summary per Shelly B"/>
    </sheetNames>
    <sheetDataSet>
      <sheetData sheetId="0">
        <row r="25">
          <cell r="C25">
            <v>20253.010319849378</v>
          </cell>
        </row>
        <row r="27">
          <cell r="C27">
            <v>2178</v>
          </cell>
        </row>
      </sheetData>
      <sheetData sheetId="1"/>
      <sheetData sheetId="2"/>
      <sheetData sheetId="3"/>
      <sheetData sheetId="4"/>
      <sheetData sheetId="5">
        <row r="60">
          <cell r="I60">
            <v>33418</v>
          </cell>
        </row>
      </sheetData>
      <sheetData sheetId="6"/>
      <sheetData sheetId="7"/>
      <sheetData sheetId="8"/>
      <sheetData sheetId="9"/>
      <sheetData sheetId="10">
        <row r="20">
          <cell r="H20">
            <v>10497.803764122282</v>
          </cell>
        </row>
        <row r="22">
          <cell r="H22">
            <v>1836.9490000000001</v>
          </cell>
        </row>
        <row r="23">
          <cell r="H23">
            <v>646.9149904153345</v>
          </cell>
        </row>
        <row r="24">
          <cell r="H24">
            <v>846.26099999999997</v>
          </cell>
        </row>
      </sheetData>
      <sheetData sheetId="11"/>
      <sheetData sheetId="12"/>
      <sheetData sheetId="13">
        <row r="16">
          <cell r="G16">
            <v>388613.38513697725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s"/>
      <sheetName val="Dec"/>
      <sheetName val="Jan"/>
      <sheetName val="Feb"/>
      <sheetName val="TAX 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Q59"/>
  <sheetViews>
    <sheetView tabSelected="1" zoomScaleNormal="100" workbookViewId="0">
      <selection activeCell="F32" sqref="F32"/>
    </sheetView>
  </sheetViews>
  <sheetFormatPr defaultRowHeight="12.75"/>
  <cols>
    <col min="1" max="2" width="9.140625" style="2"/>
    <col min="3" max="3" width="28.5703125" style="2" customWidth="1"/>
    <col min="4" max="4" width="9.140625" style="2"/>
    <col min="5" max="5" width="7" style="2" bestFit="1" customWidth="1"/>
    <col min="6" max="6" width="12.5703125" style="2" bestFit="1" customWidth="1"/>
    <col min="7" max="9" width="0" style="2" hidden="1" customWidth="1"/>
    <col min="10" max="10" width="3.7109375" style="2" customWidth="1"/>
    <col min="11" max="11" width="12.42578125" style="3" customWidth="1"/>
    <col min="12" max="12" width="3.7109375" style="2" customWidth="1"/>
    <col min="13" max="13" width="12.42578125" style="2" customWidth="1"/>
    <col min="14" max="16384" width="9.140625" style="2"/>
  </cols>
  <sheetData>
    <row r="2" spans="1:13" ht="27.75">
      <c r="A2" s="1" t="s">
        <v>0</v>
      </c>
    </row>
    <row r="3" spans="1:13">
      <c r="A3" s="4" t="s">
        <v>1</v>
      </c>
    </row>
    <row r="4" spans="1:13">
      <c r="D4" s="27"/>
      <c r="F4" s="5" t="s">
        <v>2</v>
      </c>
      <c r="M4" s="25" t="s">
        <v>3</v>
      </c>
    </row>
    <row r="5" spans="1:13" ht="25.5" customHeight="1">
      <c r="F5" s="6" t="s">
        <v>4</v>
      </c>
      <c r="K5" s="24" t="s">
        <v>5</v>
      </c>
      <c r="M5" s="26" t="s">
        <v>4</v>
      </c>
    </row>
    <row r="6" spans="1:13">
      <c r="A6" s="7" t="s">
        <v>6</v>
      </c>
    </row>
    <row r="7" spans="1:13">
      <c r="A7" s="2" t="s">
        <v>7</v>
      </c>
    </row>
    <row r="8" spans="1:13">
      <c r="B8" s="2" t="s">
        <v>8</v>
      </c>
      <c r="F8" s="8">
        <f>'[11]IT Dev-Perlman'!$H$31-F16</f>
        <v>2139.0779814388125</v>
      </c>
      <c r="G8" s="9" t="s">
        <v>9</v>
      </c>
      <c r="H8" s="9"/>
      <c r="I8" s="9"/>
      <c r="J8" s="9"/>
      <c r="K8" s="9"/>
      <c r="L8" s="9"/>
      <c r="M8" s="9">
        <f>+F8-K8</f>
        <v>2139.0779814388125</v>
      </c>
    </row>
    <row r="9" spans="1:13">
      <c r="B9" s="2" t="s">
        <v>10</v>
      </c>
      <c r="F9" s="8">
        <f>'[11]Production Support Systems'!$I$33</f>
        <v>3787.6064864795389</v>
      </c>
      <c r="G9" s="9"/>
      <c r="H9" s="9"/>
      <c r="I9" s="9"/>
      <c r="J9" s="9"/>
      <c r="K9" s="9">
        <v>500</v>
      </c>
      <c r="L9" s="9"/>
      <c r="M9" s="9">
        <f>+F9-K9</f>
        <v>3287.6064864795389</v>
      </c>
    </row>
    <row r="10" spans="1:13">
      <c r="B10" s="2" t="s">
        <v>11</v>
      </c>
      <c r="F10" s="8"/>
      <c r="G10" s="9"/>
      <c r="H10" s="9"/>
      <c r="I10" s="9"/>
      <c r="J10" s="9"/>
      <c r="K10" s="9"/>
      <c r="L10" s="9"/>
      <c r="M10" s="9"/>
    </row>
    <row r="11" spans="1:13">
      <c r="B11" s="10" t="s">
        <v>12</v>
      </c>
      <c r="F11" s="8">
        <f>'[12]Infrastructure Summary'!$H$22</f>
        <v>1836.9490000000001</v>
      </c>
      <c r="G11" s="9" t="s">
        <v>13</v>
      </c>
      <c r="H11" s="9"/>
      <c r="I11" s="9"/>
      <c r="J11" s="9"/>
      <c r="K11" s="9"/>
      <c r="L11" s="9"/>
      <c r="M11" s="9">
        <f>+F11-K11</f>
        <v>1836.9490000000001</v>
      </c>
    </row>
    <row r="12" spans="1:13">
      <c r="B12" s="10" t="s">
        <v>14</v>
      </c>
      <c r="F12" s="8">
        <f>'[12]Infrastructure Summary'!$H$20</f>
        <v>10497.803764122282</v>
      </c>
      <c r="G12" s="9" t="s">
        <v>9</v>
      </c>
      <c r="H12" s="9"/>
      <c r="I12" s="9"/>
      <c r="J12" s="9"/>
      <c r="K12" s="9">
        <v>400</v>
      </c>
      <c r="L12" s="9"/>
      <c r="M12" s="9">
        <f>+F12-K12</f>
        <v>10097.803764122282</v>
      </c>
    </row>
    <row r="13" spans="1:13">
      <c r="B13" s="10" t="s">
        <v>15</v>
      </c>
      <c r="F13" s="11">
        <f>'[12]Infrastructure Summary'!$H$23+'[12]Infrastructure Summary'!$H$24</f>
        <v>1493.1759904153346</v>
      </c>
      <c r="G13" s="9"/>
      <c r="H13" s="9"/>
      <c r="I13" s="9"/>
      <c r="J13" s="9"/>
      <c r="K13" s="13"/>
      <c r="L13" s="9"/>
      <c r="M13" s="13">
        <f>+F13-K13</f>
        <v>1493.1759904153346</v>
      </c>
    </row>
    <row r="14" spans="1:13">
      <c r="B14" s="2" t="s">
        <v>16</v>
      </c>
      <c r="F14" s="8">
        <f>SUM(F11:F13)</f>
        <v>13827.928754537617</v>
      </c>
      <c r="G14" s="9"/>
      <c r="H14" s="9"/>
      <c r="I14" s="9"/>
      <c r="J14" s="9"/>
      <c r="K14" s="8">
        <f>SUM(K11:K13)</f>
        <v>400</v>
      </c>
      <c r="L14" s="9"/>
      <c r="M14" s="8">
        <f>SUM(M11:M13)</f>
        <v>13427.928754537617</v>
      </c>
    </row>
    <row r="15" spans="1:13">
      <c r="F15" s="8"/>
      <c r="G15" s="9"/>
      <c r="H15" s="9"/>
      <c r="I15" s="9"/>
      <c r="J15" s="9"/>
      <c r="K15" s="9"/>
      <c r="L15" s="9"/>
      <c r="M15" s="9"/>
    </row>
    <row r="16" spans="1:13">
      <c r="B16" s="2" t="s">
        <v>17</v>
      </c>
      <c r="F16" s="8">
        <f>[12]Portal!$G$16/1000</f>
        <v>388.61338513697723</v>
      </c>
      <c r="G16" s="9" t="s">
        <v>9</v>
      </c>
      <c r="H16" s="9"/>
      <c r="I16" s="9"/>
      <c r="J16" s="9"/>
      <c r="K16" s="9"/>
      <c r="L16" s="9"/>
      <c r="M16" s="9">
        <f>+F16-K16</f>
        <v>388.61338513697723</v>
      </c>
    </row>
    <row r="17" spans="1:13">
      <c r="B17" s="2" t="s">
        <v>18</v>
      </c>
      <c r="F17" s="11">
        <f>'[12]IT Dev-Dayao'!$I$60</f>
        <v>33418</v>
      </c>
      <c r="G17" s="9" t="s">
        <v>9</v>
      </c>
      <c r="H17" s="9"/>
      <c r="I17" s="9"/>
      <c r="J17" s="12"/>
      <c r="K17" s="13">
        <v>2000</v>
      </c>
      <c r="L17" s="9"/>
      <c r="M17" s="13">
        <f>+F17-K17</f>
        <v>31418</v>
      </c>
    </row>
    <row r="18" spans="1:13">
      <c r="F18" s="8"/>
      <c r="G18" s="9"/>
      <c r="H18" s="9"/>
      <c r="I18" s="9"/>
      <c r="J18" s="9"/>
      <c r="K18" s="9"/>
      <c r="L18" s="9"/>
      <c r="M18" s="9"/>
    </row>
    <row r="19" spans="1:13">
      <c r="A19" s="2" t="s">
        <v>19</v>
      </c>
      <c r="F19" s="8">
        <f>SUM(F16:F18)+F14+F9+F8</f>
        <v>53561.226607592951</v>
      </c>
      <c r="G19" s="9"/>
      <c r="H19" s="9"/>
      <c r="I19" s="9"/>
      <c r="J19" s="9"/>
      <c r="K19" s="8">
        <f>SUM(K16:K18)+K14+K9+K8</f>
        <v>2900</v>
      </c>
      <c r="L19" s="9"/>
      <c r="M19" s="8">
        <f>SUM(M16:M18)+M14+M9+M8</f>
        <v>50661.226607592951</v>
      </c>
    </row>
    <row r="20" spans="1:13">
      <c r="F20" s="8"/>
      <c r="G20" s="9"/>
      <c r="H20" s="9"/>
      <c r="I20" s="9"/>
      <c r="J20" s="9"/>
      <c r="K20" s="9"/>
      <c r="L20" s="9"/>
      <c r="M20" s="9"/>
    </row>
    <row r="21" spans="1:13">
      <c r="A21" s="2" t="s">
        <v>20</v>
      </c>
      <c r="F21" s="8"/>
      <c r="G21" s="9"/>
      <c r="H21" s="9"/>
      <c r="I21" s="9"/>
      <c r="J21" s="9"/>
      <c r="K21" s="9"/>
      <c r="L21" s="9"/>
      <c r="M21" s="9"/>
    </row>
    <row r="22" spans="1:13">
      <c r="B22" s="2" t="s">
        <v>21</v>
      </c>
      <c r="F22" s="14">
        <f>'[11]Operations Summary'!$H$32-500</f>
        <v>44409.948143229172</v>
      </c>
      <c r="G22" s="15" t="s">
        <v>9</v>
      </c>
      <c r="H22" s="15"/>
      <c r="I22" s="15"/>
      <c r="J22" s="15"/>
      <c r="K22" s="15">
        <v>3100</v>
      </c>
      <c r="L22" s="15"/>
      <c r="M22" s="15">
        <f>+F22-K22</f>
        <v>41309.948143229172</v>
      </c>
    </row>
    <row r="23" spans="1:13">
      <c r="C23" s="2" t="s">
        <v>22</v>
      </c>
      <c r="F23" s="11">
        <v>500</v>
      </c>
      <c r="G23" s="9"/>
      <c r="H23" s="9"/>
      <c r="I23" s="9"/>
      <c r="J23" s="9"/>
      <c r="K23" s="13">
        <v>500</v>
      </c>
      <c r="L23" s="9"/>
      <c r="M23" s="13">
        <f>+F23-K23</f>
        <v>0</v>
      </c>
    </row>
    <row r="24" spans="1:13">
      <c r="B24" s="2" t="s">
        <v>42</v>
      </c>
      <c r="F24" s="14">
        <f>SUM(F22:F23)</f>
        <v>44909.948143229172</v>
      </c>
      <c r="G24" s="9"/>
      <c r="H24" s="9"/>
      <c r="I24" s="9"/>
      <c r="J24" s="9"/>
      <c r="K24" s="14">
        <f>SUM(K22:K23)</f>
        <v>3600</v>
      </c>
      <c r="L24" s="9"/>
      <c r="M24" s="14">
        <f>SUM(M22:M23)</f>
        <v>41309.948143229172</v>
      </c>
    </row>
    <row r="25" spans="1:13">
      <c r="F25" s="14"/>
      <c r="G25" s="9"/>
      <c r="H25" s="9"/>
      <c r="I25" s="9"/>
      <c r="J25" s="9"/>
      <c r="K25" s="15"/>
      <c r="L25" s="9"/>
      <c r="M25" s="15"/>
    </row>
    <row r="26" spans="1:13">
      <c r="F26" s="8"/>
      <c r="G26" s="9"/>
      <c r="H26" s="9"/>
      <c r="I26" s="9"/>
      <c r="J26" s="9"/>
      <c r="K26" s="9"/>
      <c r="L26" s="9"/>
      <c r="M26" s="9"/>
    </row>
    <row r="27" spans="1:13">
      <c r="B27" s="7" t="s">
        <v>38</v>
      </c>
      <c r="F27" s="16">
        <f>+F19+F24</f>
        <v>98471.174750822131</v>
      </c>
      <c r="G27" s="9"/>
      <c r="H27" s="9"/>
      <c r="I27" s="9"/>
      <c r="J27" s="9"/>
      <c r="K27" s="16">
        <f>+K19+K24</f>
        <v>6500</v>
      </c>
      <c r="L27" s="9"/>
      <c r="M27" s="16">
        <f>+M19+M24</f>
        <v>91971.174750822131</v>
      </c>
    </row>
    <row r="28" spans="1:13">
      <c r="B28" s="7" t="s">
        <v>40</v>
      </c>
      <c r="F28" s="16"/>
      <c r="G28" s="9"/>
      <c r="H28" s="9"/>
      <c r="I28" s="9"/>
      <c r="J28" s="9"/>
      <c r="K28" s="9"/>
      <c r="L28" s="9"/>
      <c r="M28" s="9"/>
    </row>
    <row r="29" spans="1:13">
      <c r="B29" s="2" t="s">
        <v>25</v>
      </c>
      <c r="F29" s="17">
        <v>1000</v>
      </c>
      <c r="G29" s="9"/>
      <c r="H29" s="9"/>
      <c r="I29" s="9"/>
      <c r="J29" s="9"/>
      <c r="K29" s="9"/>
      <c r="L29" s="9"/>
      <c r="M29" s="9">
        <f>+F29-K29</f>
        <v>1000</v>
      </c>
    </row>
    <row r="30" spans="1:13">
      <c r="B30" s="2" t="s">
        <v>26</v>
      </c>
      <c r="F30" s="22">
        <v>1550</v>
      </c>
      <c r="G30" s="9"/>
      <c r="H30" s="9"/>
      <c r="I30" s="9"/>
      <c r="J30" s="9"/>
      <c r="K30" s="13">
        <v>1550</v>
      </c>
      <c r="L30" s="9"/>
      <c r="M30" s="13">
        <f>+F30-K30</f>
        <v>0</v>
      </c>
    </row>
    <row r="31" spans="1:13">
      <c r="F31" s="18"/>
      <c r="G31" s="9"/>
      <c r="H31" s="9"/>
      <c r="I31" s="9"/>
      <c r="J31" s="9"/>
      <c r="K31" s="9"/>
      <c r="L31" s="9"/>
      <c r="M31" s="9"/>
    </row>
    <row r="32" spans="1:13">
      <c r="B32" s="7" t="s">
        <v>41</v>
      </c>
      <c r="F32" s="28">
        <f>SUM(F27:F31)</f>
        <v>101021.17475082213</v>
      </c>
      <c r="G32" s="9"/>
      <c r="H32" s="9"/>
      <c r="I32" s="9"/>
      <c r="J32" s="9"/>
      <c r="K32" s="28">
        <f>SUM(K27:K31)</f>
        <v>8050</v>
      </c>
      <c r="L32" s="9"/>
      <c r="M32" s="28">
        <f>SUM(M27:M31)</f>
        <v>92971.174750822131</v>
      </c>
    </row>
    <row r="33" spans="1:17">
      <c r="F33" s="8"/>
      <c r="G33" s="9"/>
      <c r="H33" s="9"/>
      <c r="I33" s="9"/>
      <c r="J33" s="9"/>
      <c r="K33" s="9"/>
      <c r="L33" s="9"/>
      <c r="M33" s="9"/>
    </row>
    <row r="34" spans="1:17">
      <c r="A34" s="2" t="s">
        <v>23</v>
      </c>
      <c r="F34" s="9"/>
      <c r="G34" s="9"/>
      <c r="H34" s="9"/>
      <c r="I34" s="9"/>
      <c r="J34" s="9"/>
      <c r="K34" s="9"/>
      <c r="L34" s="9"/>
      <c r="M34" s="9"/>
    </row>
    <row r="35" spans="1:17">
      <c r="B35" s="2" t="s">
        <v>24</v>
      </c>
      <c r="F35" s="17">
        <v>4000</v>
      </c>
      <c r="G35" s="9"/>
      <c r="H35" s="9"/>
      <c r="I35" s="9"/>
      <c r="J35" s="9"/>
      <c r="K35" s="9"/>
      <c r="L35" s="9"/>
      <c r="M35" s="9">
        <f>+F35-K35</f>
        <v>4000</v>
      </c>
    </row>
    <row r="36" spans="1:17">
      <c r="B36" s="2" t="s">
        <v>27</v>
      </c>
      <c r="F36" s="17">
        <v>56815</v>
      </c>
      <c r="G36" s="9"/>
      <c r="H36" s="9"/>
      <c r="I36" s="9"/>
      <c r="J36" s="9"/>
      <c r="K36" s="9"/>
      <c r="L36" s="9"/>
      <c r="M36" s="9">
        <f>+F36-K36</f>
        <v>56815</v>
      </c>
    </row>
    <row r="37" spans="1:17">
      <c r="F37" s="9"/>
      <c r="G37" s="9"/>
      <c r="H37" s="9"/>
      <c r="I37" s="9"/>
      <c r="J37" s="9"/>
      <c r="K37" s="9"/>
      <c r="L37" s="9"/>
      <c r="M37" s="9"/>
    </row>
    <row r="38" spans="1:17" ht="13.5" thickBot="1">
      <c r="A38" s="7" t="s">
        <v>28</v>
      </c>
      <c r="B38" s="7"/>
      <c r="C38" s="7"/>
      <c r="D38" s="7"/>
      <c r="E38" s="7"/>
      <c r="F38" s="19">
        <f>SUM(F32:F37)</f>
        <v>161836.17475082213</v>
      </c>
      <c r="G38" s="9"/>
      <c r="H38" s="9"/>
      <c r="I38" s="9"/>
      <c r="J38" s="9"/>
      <c r="K38" s="19">
        <f>SUM(K32:K37)</f>
        <v>8050</v>
      </c>
      <c r="L38" s="9"/>
      <c r="M38" s="19">
        <f>SUM(M32:M37)</f>
        <v>153786.17475082213</v>
      </c>
    </row>
    <row r="39" spans="1:17" ht="13.5" thickTop="1">
      <c r="F39" s="9"/>
      <c r="G39" s="9"/>
      <c r="H39" s="9"/>
      <c r="I39" s="9"/>
      <c r="J39" s="9"/>
      <c r="K39" s="9"/>
      <c r="L39" s="9"/>
      <c r="M39" s="9"/>
    </row>
    <row r="40" spans="1:17">
      <c r="F40" s="9"/>
      <c r="G40" s="9"/>
      <c r="H40" s="9"/>
      <c r="I40" s="9"/>
      <c r="J40" s="9"/>
      <c r="K40" s="9"/>
      <c r="L40" s="9"/>
      <c r="M40" s="9"/>
    </row>
    <row r="41" spans="1:17">
      <c r="A41" s="7" t="s">
        <v>29</v>
      </c>
      <c r="F41" s="8"/>
      <c r="G41" s="9"/>
      <c r="H41" s="9"/>
      <c r="I41" s="9"/>
      <c r="J41" s="9"/>
      <c r="K41" s="9"/>
      <c r="L41" s="9"/>
      <c r="M41" s="9"/>
    </row>
    <row r="42" spans="1:17">
      <c r="A42" s="2" t="s">
        <v>39</v>
      </c>
      <c r="F42" s="8">
        <f>[12]Invoice!$C$25</f>
        <v>20253.010319849378</v>
      </c>
      <c r="G42" s="9"/>
      <c r="H42" s="9"/>
      <c r="I42" s="9"/>
      <c r="J42" s="12"/>
      <c r="K42" s="9">
        <v>500</v>
      </c>
      <c r="L42" s="9"/>
      <c r="M42" s="9">
        <f>+F42-K42</f>
        <v>19753.010319849378</v>
      </c>
    </row>
    <row r="43" spans="1:17">
      <c r="A43" s="2" t="s">
        <v>21</v>
      </c>
      <c r="F43" s="11">
        <f>[12]Invoice!$C$27</f>
        <v>2178</v>
      </c>
      <c r="G43" s="9"/>
      <c r="H43" s="9"/>
      <c r="I43" s="9"/>
      <c r="J43" s="9"/>
      <c r="K43" s="13"/>
      <c r="L43" s="9"/>
      <c r="M43" s="13">
        <f>+F43-K43</f>
        <v>2178</v>
      </c>
    </row>
    <row r="44" spans="1:17">
      <c r="B44" s="7" t="s">
        <v>30</v>
      </c>
      <c r="F44" s="8">
        <f>SUM(F42:F43)</f>
        <v>22431.010319849378</v>
      </c>
      <c r="G44" s="9"/>
      <c r="H44" s="9"/>
      <c r="I44" s="9"/>
      <c r="J44" s="9"/>
      <c r="K44" s="8">
        <f>SUM(K42:K43)</f>
        <v>500</v>
      </c>
      <c r="L44" s="9"/>
      <c r="M44" s="8">
        <f>SUM(M42:M43)</f>
        <v>21931.010319849378</v>
      </c>
    </row>
    <row r="45" spans="1:17">
      <c r="F45" s="8"/>
      <c r="G45" s="9"/>
      <c r="H45" s="9"/>
      <c r="I45" s="9"/>
      <c r="J45" s="9"/>
      <c r="K45" s="9"/>
      <c r="L45" s="9"/>
      <c r="M45" s="9"/>
    </row>
    <row r="46" spans="1:17">
      <c r="A46" s="2" t="s">
        <v>31</v>
      </c>
      <c r="F46" s="17">
        <v>6000</v>
      </c>
      <c r="G46" s="20"/>
      <c r="H46" s="20"/>
      <c r="I46" s="20"/>
      <c r="J46" s="17"/>
      <c r="K46" s="17"/>
      <c r="L46" s="17"/>
      <c r="M46" s="9">
        <f>+F46-K46</f>
        <v>6000</v>
      </c>
      <c r="N46" s="21"/>
      <c r="O46" s="21"/>
      <c r="P46" s="21"/>
      <c r="Q46" s="21"/>
    </row>
    <row r="47" spans="1:17">
      <c r="A47" s="2" t="s">
        <v>32</v>
      </c>
      <c r="F47" s="17">
        <v>1700</v>
      </c>
      <c r="G47" s="9"/>
      <c r="H47" s="9"/>
      <c r="I47" s="9"/>
      <c r="J47" s="17"/>
      <c r="K47" s="17"/>
      <c r="L47" s="17"/>
      <c r="M47" s="9">
        <f>+F47-K47</f>
        <v>1700</v>
      </c>
      <c r="N47" s="21"/>
      <c r="O47" s="21"/>
      <c r="P47" s="21"/>
      <c r="Q47" s="21"/>
    </row>
    <row r="48" spans="1:17">
      <c r="A48" s="2" t="s">
        <v>33</v>
      </c>
      <c r="F48" s="17">
        <v>25000</v>
      </c>
      <c r="G48" s="20"/>
      <c r="H48" s="20"/>
      <c r="I48" s="20"/>
      <c r="J48" s="17"/>
      <c r="K48" s="17"/>
      <c r="L48" s="17"/>
      <c r="M48" s="9">
        <f>+F48-K48</f>
        <v>25000</v>
      </c>
      <c r="N48" s="21"/>
      <c r="O48" s="21"/>
      <c r="P48" s="21"/>
      <c r="Q48" s="21"/>
    </row>
    <row r="49" spans="1:17">
      <c r="A49" s="2" t="s">
        <v>34</v>
      </c>
      <c r="F49" s="22">
        <v>6950</v>
      </c>
      <c r="G49" s="9"/>
      <c r="H49" s="9"/>
      <c r="I49" s="9"/>
      <c r="J49" s="9"/>
      <c r="K49" s="22"/>
      <c r="L49" s="17"/>
      <c r="M49" s="13">
        <f>+F49-K49</f>
        <v>6950</v>
      </c>
      <c r="N49" s="21"/>
      <c r="O49" s="21"/>
      <c r="P49" s="21"/>
      <c r="Q49" s="21"/>
    </row>
    <row r="50" spans="1:17">
      <c r="F50" s="9"/>
      <c r="G50" s="9"/>
      <c r="H50" s="9"/>
      <c r="I50" s="9"/>
      <c r="J50" s="9"/>
      <c r="K50" s="17"/>
      <c r="L50" s="17"/>
      <c r="M50" s="17"/>
      <c r="N50" s="21"/>
      <c r="O50" s="21"/>
      <c r="P50" s="21"/>
      <c r="Q50" s="21"/>
    </row>
    <row r="51" spans="1:17" ht="13.5" thickBot="1">
      <c r="A51" s="7" t="s">
        <v>35</v>
      </c>
      <c r="B51" s="7"/>
      <c r="C51" s="7"/>
      <c r="D51" s="7"/>
      <c r="E51" s="7"/>
      <c r="F51" s="19">
        <f>SUM(F44:F49)</f>
        <v>62081.010319849374</v>
      </c>
      <c r="G51" s="9"/>
      <c r="H51" s="9"/>
      <c r="I51" s="9"/>
      <c r="J51" s="9"/>
      <c r="K51" s="19">
        <f>SUM(K44:K49)</f>
        <v>500</v>
      </c>
      <c r="L51" s="9"/>
      <c r="M51" s="19">
        <f>SUM(M44:M49)</f>
        <v>61581.010319849374</v>
      </c>
    </row>
    <row r="52" spans="1:17" ht="13.5" thickTop="1">
      <c r="F52" s="9"/>
      <c r="G52" s="9"/>
      <c r="H52" s="9"/>
      <c r="I52" s="9"/>
      <c r="J52" s="9"/>
      <c r="K52" s="9"/>
      <c r="L52" s="9"/>
      <c r="M52" s="9"/>
    </row>
    <row r="53" spans="1:17" ht="13.5" thickBot="1">
      <c r="A53" s="7" t="s">
        <v>36</v>
      </c>
      <c r="B53" s="7"/>
      <c r="C53" s="7"/>
      <c r="D53" s="7"/>
      <c r="E53" s="7"/>
      <c r="F53" s="19">
        <f>+F38+F51</f>
        <v>223917.18507067149</v>
      </c>
      <c r="G53" s="9"/>
      <c r="H53" s="9"/>
      <c r="I53" s="9"/>
      <c r="J53" s="9"/>
      <c r="K53" s="19">
        <f>+K38+K51</f>
        <v>8550</v>
      </c>
      <c r="L53" s="9"/>
      <c r="M53" s="19">
        <f>+M38+M51</f>
        <v>215367.18507067149</v>
      </c>
    </row>
    <row r="54" spans="1:17" ht="13.5" thickTop="1"/>
    <row r="55" spans="1:17">
      <c r="F55" s="29"/>
    </row>
    <row r="56" spans="1:17" hidden="1">
      <c r="A56" s="23" t="s">
        <v>37</v>
      </c>
    </row>
    <row r="57" spans="1:17" hidden="1">
      <c r="A57" s="23" t="s">
        <v>37</v>
      </c>
    </row>
    <row r="58" spans="1:17">
      <c r="A58" s="23"/>
    </row>
    <row r="59" spans="1:17">
      <c r="A59" s="7"/>
    </row>
  </sheetData>
  <phoneticPr fontId="1" type="noConversion"/>
  <pageMargins left="0.75" right="0.75" top="1" bottom="1" header="0.5" footer="0.5"/>
  <pageSetup scale="84" orientation="portrait" horizontalDpi="300" verticalDpi="300" r:id="rId1"/>
  <headerFooter alignWithMargins="0">
    <oddFooter>&amp;R&amp;T  
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EES Look</vt:lpstr>
      <vt:lpstr>'Total EES Look'!Print_Area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sbutler</dc:creator>
  <cp:lastModifiedBy>Jan Havlíček</cp:lastModifiedBy>
  <cp:lastPrinted>2001-10-30T19:37:57Z</cp:lastPrinted>
  <dcterms:created xsi:type="dcterms:W3CDTF">2001-10-30T19:35:47Z</dcterms:created>
  <dcterms:modified xsi:type="dcterms:W3CDTF">2023-09-19T01:02:58Z</dcterms:modified>
</cp:coreProperties>
</file>