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0A9246-7129-4FF3-831D-58A408738738}" xr6:coauthVersionLast="47" xr6:coauthVersionMax="47" xr10:uidLastSave="{00000000-0000-0000-0000-000000000000}"/>
  <bookViews>
    <workbookView xWindow="-120" yWindow="-120" windowWidth="38640" windowHeight="15720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H21" i="8"/>
  <c r="I21" i="8"/>
  <c r="H22" i="8"/>
  <c r="I22" i="8"/>
  <c r="B23" i="8"/>
  <c r="D23" i="8"/>
  <c r="H23" i="8"/>
  <c r="I23" i="8"/>
  <c r="B24" i="8"/>
  <c r="D24" i="8"/>
  <c r="B25" i="8"/>
  <c r="D25" i="8"/>
  <c r="B26" i="8"/>
  <c r="D26" i="8"/>
  <c r="H26" i="8"/>
  <c r="I26" i="8"/>
  <c r="H27" i="8"/>
  <c r="I27" i="8"/>
  <c r="B28" i="8"/>
  <c r="C28" i="8"/>
  <c r="D28" i="8"/>
  <c r="H28" i="8"/>
  <c r="I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U19" i="7"/>
  <c r="V19" i="7"/>
  <c r="C34" i="7"/>
  <c r="D34" i="7"/>
  <c r="F34" i="7"/>
  <c r="G34" i="7"/>
  <c r="I34" i="7"/>
  <c r="J34" i="7"/>
  <c r="L34" i="7"/>
  <c r="M34" i="7"/>
  <c r="O34" i="7"/>
  <c r="P34" i="7"/>
  <c r="R34" i="7"/>
  <c r="S34" i="7"/>
  <c r="U34" i="7"/>
  <c r="V34" i="7"/>
</calcChain>
</file>

<file path=xl/sharedStrings.xml><?xml version="1.0" encoding="utf-8"?>
<sst xmlns="http://schemas.openxmlformats.org/spreadsheetml/2006/main" count="1278" uniqueCount="388">
  <si>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</si>
  <si>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</si>
  <si>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</si>
  <si>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</si>
  <si>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</si>
  <si>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</si>
  <si>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</si>
  <si>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</si>
  <si>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</si>
  <si>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</si>
  <si>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</si>
  <si>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</si>
  <si>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</si>
  <si>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</si>
  <si>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</si>
  <si>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</si>
  <si>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</si>
  <si>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</si>
  <si>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</si>
  <si>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</si>
  <si>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</si>
  <si>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</si>
  <si>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</si>
  <si>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</si>
  <si>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</si>
  <si>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</si>
  <si>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</si>
  <si>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</si>
  <si>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</si>
  <si>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</si>
  <si>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</si>
  <si>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</si>
  <si>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</si>
  <si>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</si>
  <si>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</si>
  <si>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</si>
  <si>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</si>
  <si>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</si>
  <si>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</si>
  <si>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</si>
  <si>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</si>
  <si>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</si>
  <si>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</si>
  <si>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</si>
  <si>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</si>
  <si>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</si>
  <si>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</si>
  <si>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</si>
  <si>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</si>
  <si>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</si>
  <si>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</si>
  <si>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</si>
  <si>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</si>
  <si>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</si>
  <si>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</si>
  <si>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</si>
  <si>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</si>
  <si>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</si>
  <si>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</si>
  <si>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</si>
  <si>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</si>
  <si>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</si>
  <si>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</si>
  <si>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</si>
  <si>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</si>
  <si>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</si>
  <si>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</si>
  <si>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</si>
  <si>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</si>
  <si>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</si>
  <si>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</si>
  <si>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</si>
  <si>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</si>
  <si>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</si>
  <si>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</si>
  <si>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</si>
  <si>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</si>
  <si>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</si>
  <si>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</si>
  <si>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</si>
  <si>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</si>
  <si>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</si>
  <si>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</si>
  <si>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</si>
  <si>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</si>
  <si>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</si>
  <si>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</si>
  <si>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</si>
  <si>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</si>
  <si>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</si>
  <si>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</si>
  <si>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</si>
  <si>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</si>
  <si>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</si>
  <si>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</si>
  <si>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</si>
  <si>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</si>
  <si>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</si>
  <si>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</si>
  <si>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</si>
  <si>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</si>
  <si>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</si>
  <si>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</si>
  <si>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</si>
  <si>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</si>
  <si>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</si>
  <si>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</si>
  <si>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</si>
  <si>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</si>
  <si>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</si>
  <si>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</si>
  <si>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</si>
  <si>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</si>
  <si>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</si>
  <si>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</si>
  <si>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</si>
  <si>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</si>
  <si>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</si>
  <si>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</si>
  <si>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</si>
  <si>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</si>
  <si>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</si>
  <si>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</si>
  <si>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</si>
  <si>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</si>
  <si>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</si>
  <si>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</si>
  <si>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</si>
  <si>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</si>
  <si>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</si>
  <si>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</si>
  <si>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</si>
  <si>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</si>
  <si>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</si>
  <si>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</si>
  <si>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</si>
  <si>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</si>
  <si>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</si>
  <si>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</si>
  <si>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</si>
  <si>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</si>
  <si>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</si>
  <si>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</si>
  <si>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</si>
  <si>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</si>
  <si>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</si>
  <si>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</si>
  <si>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</si>
  <si>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</si>
  <si>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</si>
  <si>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</si>
  <si>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</si>
  <si>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</si>
  <si>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</si>
  <si>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</si>
  <si>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</si>
  <si>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</si>
  <si>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</si>
  <si>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</si>
  <si>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</si>
  <si>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</si>
  <si>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</si>
  <si>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</si>
  <si>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</si>
  <si>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</si>
  <si>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</si>
  <si>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</si>
  <si>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</si>
  <si>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</si>
  <si>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</si>
  <si>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</si>
  <si>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</si>
  <si>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</si>
  <si>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</si>
  <si>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</si>
  <si>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</si>
  <si>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</si>
  <si>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</si>
  <si>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</si>
  <si>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</si>
  <si>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</si>
  <si>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</si>
  <si>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</si>
  <si>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</si>
  <si>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</si>
  <si>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</si>
  <si>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</si>
  <si>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</si>
  <si>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</si>
  <si>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</si>
  <si>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</si>
  <si>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</si>
  <si>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</si>
  <si>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</si>
  <si>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</si>
  <si>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</si>
  <si>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</si>
  <si>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</si>
  <si>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</si>
  <si>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</si>
  <si>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</si>
  <si>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</si>
  <si>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</si>
  <si>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</si>
  <si>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</si>
  <si>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</si>
  <si>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</si>
  <si>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</si>
  <si>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</si>
  <si>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</si>
  <si>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</si>
  <si>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</si>
  <si>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</si>
  <si>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</si>
  <si>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</si>
  <si>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</si>
  <si>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</si>
  <si>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</si>
  <si>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</si>
  <si>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</si>
  <si>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</si>
  <si>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</si>
  <si>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</si>
  <si>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</si>
  <si>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</si>
  <si>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</si>
  <si>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</si>
  <si>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</si>
  <si>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</si>
  <si>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</si>
  <si>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</si>
  <si>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</si>
  <si>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</si>
  <si>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</si>
  <si>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</si>
  <si>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</si>
  <si>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</si>
  <si>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</si>
  <si>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</si>
  <si>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</si>
  <si>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</si>
  <si>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</si>
  <si>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</si>
  <si>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</si>
  <si>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</si>
  <si>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</si>
  <si>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</si>
  <si>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</si>
  <si>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</si>
  <si>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</si>
  <si>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</si>
  <si>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</si>
  <si>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</si>
  <si>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</si>
  <si>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</si>
  <si>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</si>
  <si>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</si>
  <si>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</si>
  <si>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</si>
  <si>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</si>
  <si>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</si>
  <si>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</si>
  <si>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</si>
  <si>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</si>
  <si>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</si>
  <si>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</si>
  <si>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</si>
  <si>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</si>
  <si>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</si>
  <si>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</si>
  <si>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</si>
  <si>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</si>
  <si>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</si>
  <si>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</si>
  <si>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</si>
  <si>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</si>
  <si>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</si>
  <si>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</si>
  <si>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</si>
  <si>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</si>
  <si>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</si>
  <si>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</si>
  <si>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</si>
  <si>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</si>
  <si>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</si>
  <si>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</si>
  <si>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</si>
  <si>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</si>
  <si>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</si>
  <si>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</si>
  <si>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</si>
  <si>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</si>
  <si>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</si>
  <si>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</si>
  <si>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</si>
  <si>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</si>
  <si>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</si>
  <si>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</si>
  <si>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</si>
  <si>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</si>
  <si>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</si>
  <si>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</si>
  <si>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</si>
  <si>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</si>
  <si>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</si>
  <si>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</si>
  <si>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</si>
  <si>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</si>
  <si>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</si>
  <si>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</si>
  <si>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</si>
  <si>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</si>
  <si>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</si>
  <si>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</si>
  <si>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</si>
  <si>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</si>
  <si>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</si>
  <si>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</si>
  <si>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</si>
  <si>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</si>
  <si>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</si>
  <si>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</si>
  <si>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</si>
  <si>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</si>
  <si>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</si>
  <si>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</si>
  <si>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</si>
  <si>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</si>
  <si>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</si>
  <si>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</si>
  <si>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</si>
  <si>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</si>
  <si>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</si>
  <si>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</si>
  <si>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</si>
  <si>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</si>
  <si>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</si>
  <si>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</si>
  <si>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</si>
  <si>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</si>
  <si>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</si>
  <si>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</si>
  <si>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</si>
  <si>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</si>
  <si>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</si>
  <si>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</si>
  <si>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</si>
  <si>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</si>
  <si>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</si>
  <si>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</si>
  <si>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</si>
  <si>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</si>
  <si>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</si>
  <si>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</si>
  <si>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</si>
  <si>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</si>
  <si>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</si>
  <si>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</si>
  <si>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</si>
  <si>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</si>
  <si>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</si>
  <si>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</si>
  <si>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</si>
  <si>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</si>
  <si>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</si>
  <si>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</si>
  <si>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</si>
  <si>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</si>
  <si>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</si>
  <si>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</si>
  <si>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</si>
  <si>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</si>
  <si>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</si>
  <si>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</si>
  <si>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</si>
  <si>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</si>
  <si>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</si>
  <si>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</si>
  <si>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</si>
  <si>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</si>
  <si>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</si>
  <si>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</si>
  <si>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</si>
  <si>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1=25% of Under 20kW - Non-Core/75% of Under 20kW - Core</t>
  </si>
  <si>
    <t>0=50% of Under 20kW - Non-Core/50% of Under 20kW - Core</t>
  </si>
  <si>
    <t>Under 20kW 25%/75% Scenario</t>
  </si>
  <si>
    <t>Under 20kW 50%/50% Scenario</t>
  </si>
  <si>
    <t>25%/75%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</si>
</sst>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9" t="s">
        <v>367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30" ht="30">
      <c r="A2" s="159" t="s">
        <v>357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0" t="s">
        <v>305</v>
      </c>
      <c r="C6" s="160"/>
      <c r="D6" s="160"/>
      <c r="E6" s="160"/>
      <c r="F6" s="160"/>
      <c r="G6" s="160"/>
      <c r="H6" s="160"/>
      <c r="I6" s="160"/>
      <c r="J6" s="160"/>
      <c r="K6" s="160"/>
      <c r="L6" s="160" t="s">
        <v>306</v>
      </c>
      <c r="M6" s="160"/>
      <c r="N6" s="160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8" t="s">
        <v>362</v>
      </c>
      <c r="G8" s="158"/>
      <c r="H8" s="158"/>
      <c r="I8" s="158"/>
      <c r="J8" s="158"/>
      <c r="K8" s="158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V15" sqref="V15"/>
    </sheetView>
  </sheetViews>
  <sheetFormatPr defaultRowHeight="12.75"/>
  <cols>
    <col min="1" max="1" width="33" bestFit="1" customWidth="1"/>
    <col min="2" max="2" width="6.285156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387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0.26799926692565373</v>
      </c>
      <c r="V11" s="135">
        <v>0.11245750920898813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7.6784954433912134</v>
      </c>
      <c r="V13" s="135">
        <v>7.7810249064848058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12.565995443391214</v>
      </c>
      <c r="V17" s="135">
        <v>13.031024906484806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0.47744091668655997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1.19241633493481</v>
      </c>
      <c r="V26" s="135">
        <v>0.77258905536496458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10.45947679086502</v>
      </c>
      <c r="V28" s="135">
        <v>9.5250299720515237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2.2127471165428849</v>
      </c>
      <c r="V30" s="135">
        <v>1.7831320790409162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12.672223907407904</v>
      </c>
      <c r="V32" s="135">
        <v>11.30816205109244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16" workbookViewId="0">
      <selection activeCell="F33" sqref="F33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7">
        <v>2001</v>
      </c>
      <c r="C2" s="157"/>
      <c r="D2" s="157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385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H16*0.75</f>
        <v>23014.984698750002</v>
      </c>
      <c r="I21" s="23">
        <f>I16*0.75</f>
        <v>21025.575000000001</v>
      </c>
      <c r="J21" s="156"/>
    </row>
    <row r="22" spans="1:10">
      <c r="G22" s="16" t="s">
        <v>381</v>
      </c>
      <c r="H22" s="23">
        <f>H23-H21</f>
        <v>58975.986228249996</v>
      </c>
      <c r="I22" s="23">
        <f>I23-I21</f>
        <v>62754.425000000003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386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H16*0.5</f>
        <v>15343.323132500002</v>
      </c>
      <c r="I26" s="23">
        <f>I16*0.5</f>
        <v>14017.050000000001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66647.647794499993</v>
      </c>
      <c r="I27" s="23">
        <f>I28-I26</f>
        <v>69762.95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383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384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IF($I$10=1,0,IF($I$29=1,H21/H23*(B25*0.8724),H26/H28*(B25*0.8724)))</f>
        <v>139.43202224441049</v>
      </c>
      <c r="C43" s="60">
        <f>IF($I$10=1,0,IF($I$29=1,I21/I23*(C25*0.8724),I26/I28*(C25*0.8724)))</f>
        <v>65.681707913583196</v>
      </c>
      <c r="D43" s="61">
        <v>0</v>
      </c>
      <c r="F43" s="128">
        <f>+B43/B$6*100</f>
        <v>0.26799926692565373</v>
      </c>
      <c r="G43" s="65">
        <f t="shared" si="0"/>
        <v>0.11245750920898813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3994.892074699344</v>
      </c>
      <c r="C45" s="60">
        <f>SUM(C39:C44)</f>
        <v>4544.5698448317025</v>
      </c>
      <c r="D45" s="61">
        <f>SUM(D39:D44)</f>
        <v>1478.3484507410635</v>
      </c>
      <c r="F45" s="128">
        <f>+B45/B$6*100</f>
        <v>7.6784954433912134</v>
      </c>
      <c r="G45" s="65">
        <f>+C45/C$6*100</f>
        <v>7.7810249064848058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6537.7124955798445</v>
      </c>
      <c r="C49" s="60">
        <f>SUM(C45:C47)</f>
        <v>7610.8743448317027</v>
      </c>
      <c r="D49" s="61">
        <f>SUM(D45:D47)</f>
        <v>2533.9453707410635</v>
      </c>
      <c r="F49" s="129">
        <f>+B49/B$6*100</f>
        <v>12.565995443391214</v>
      </c>
      <c r="G49" s="130">
        <f>+C49/C$6*100</f>
        <v>13.031024906484806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12.565995443391214</v>
      </c>
      <c r="C53" s="65">
        <f>+C49/C51*100</f>
        <v>13.031024906484806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0.47744091668655997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IF($I$10=1,0.8724*B25,IF($I$29=1,H22/H23*(0.8724*B25),H27/H28*0.8724*B25))</f>
        <v>357.29508975558946</v>
      </c>
      <c r="C61" s="60">
        <f>IF($I$10=1,0.8724*C25,IF($I$29=1,I22/I23*(0.8724*C25),I27/I28*0.8724*C25))</f>
        <v>196.03829208641679</v>
      </c>
      <c r="D61" s="61">
        <f>0.8724*D25-D43</f>
        <v>53.600255999999995</v>
      </c>
      <c r="F61" s="101">
        <f t="shared" si="1"/>
        <v>1.19241633493481</v>
      </c>
      <c r="G61" s="105">
        <f t="shared" si="1"/>
        <v>0.77258905536496458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3134.0728815099064</v>
      </c>
      <c r="C63" s="60">
        <f>SUM(C59:C62)</f>
        <v>2416.9001551682977</v>
      </c>
      <c r="D63" s="61">
        <f>SUM(D59:D62)</f>
        <v>115.00555525893637</v>
      </c>
      <c r="F63" s="101">
        <f>SUM(F59:F62)</f>
        <v>10.45947679086502</v>
      </c>
      <c r="G63" s="105">
        <f>SUM(G59:G62)</f>
        <v>9.5250299720515237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1.7831320790409162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3797.0994238751068</v>
      </c>
      <c r="C67" s="60">
        <f>SUM(C63:C65)</f>
        <v>2869.3556551682977</v>
      </c>
      <c r="D67" s="61">
        <f>SUM(D63:D65)</f>
        <v>131.28013525893661</v>
      </c>
      <c r="F67" s="103">
        <f>SUM(F63:F65)</f>
        <v>12.672223907407904</v>
      </c>
      <c r="G67" s="106">
        <f>SUM(G63:G65)</f>
        <v>11.30816205109244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12.672223907407904</v>
      </c>
      <c r="C71" s="65">
        <f>+C67/C69*100</f>
        <v>11.308162051092442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2001-06-26T00:17:56Z</cp:lastPrinted>
  <dcterms:created xsi:type="dcterms:W3CDTF">2001-05-08T18:12:48Z</dcterms:created>
  <dcterms:modified xsi:type="dcterms:W3CDTF">2023-09-19T01:08:39Z</dcterms:modified>
</cp:coreProperties>
</file>