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5004B7-4AC3-428C-9A5D-3134216EDFBC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<sst xmlns="http://schemas.openxmlformats.org/spreadsheetml/2006/main" count="437" uniqueCount="161">
  <si>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</si>
  <si>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</si>
  <si>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</si>
  <si>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</si>
  <si>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</si>
  <si>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</si>
  <si>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</si>
  <si>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</si>
  <si>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</si>
  <si>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</si>
  <si>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</si>
  <si>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</si>
  <si>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</si>
  <si>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</si>
  <si>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</si>
  <si>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</si>
  <si>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</si>
  <si>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</si>
  <si>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</si>
  <si>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</si>
  <si>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</si>
  <si>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</si>
  <si>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</si>
  <si>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</si>
  <si>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</si>
  <si>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</si>
  <si>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</si>
  <si>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</si>
  <si>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</si>
  <si>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</si>
  <si>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</si>
  <si>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</si>
  <si>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</si>
  <si>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</si>
  <si>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</si>
  <si>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</si>
  <si>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</si>
  <si>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</si>
  <si>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</si>
  <si>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</si>
  <si>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</si>
  <si>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</si>
  <si>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</si>
  <si>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</si>
  <si>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</si>
  <si>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</si>
  <si>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</si>
  <si>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</si>
  <si>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</si>
  <si>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</si>
  <si>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</si>
  <si>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</si>
  <si>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</si>
  <si>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</si>
  <si>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</si>
  <si>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</si>
  <si>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</si>
  <si>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</si>
  <si>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</si>
  <si>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</si>
  <si>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</si>
  <si>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</si>
  <si>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</si>
  <si>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</si>
  <si>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</si>
  <si>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</si>
  <si>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</si>
  <si>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</si>
  <si>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</si>
  <si>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</si>
  <si>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</si>
  <si>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</si>
  <si>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</si>
  <si>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</si>
  <si>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</si>
  <si>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</si>
  <si>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</si>
  <si>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</si>
  <si>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</si>
  <si>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</si>
  <si>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</si>
  <si>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</si>
  <si>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</si>
  <si>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</si>
  <si>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</si>
  <si>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</si>
  <si>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</si>
  <si>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</si>
  <si>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</si>
  <si>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</si>
  <si>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</si>
  <si>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</si>
  <si>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</si>
  <si>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</si>
  <si>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</si>
  <si>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</si>
  <si>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</si>
  <si>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</si>
  <si>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</si>
  <si>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</si>
  <si>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</si>
  <si>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</si>
  <si>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</si>
  <si>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</si>
  <si>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</si>
  <si>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</si>
  <si>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</si>
  <si>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</si>
  <si>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</si>
  <si>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</si>
  <si>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</si>
  <si>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</si>
  <si>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</si>
  <si>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</si>
  <si>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041300</t>
  </si>
  <si>
    <t>Schwarz</t>
  </si>
  <si>
    <t>Stephen, P.</t>
  </si>
  <si>
    <t>Director</t>
  </si>
  <si>
    <t>489-58-6182</t>
  </si>
  <si>
    <t>413</t>
  </si>
  <si>
    <t>EB2126</t>
  </si>
  <si>
    <t>853-3179</t>
  </si>
  <si>
    <t>L</t>
  </si>
  <si>
    <t>Mucky Duck - Team Leadership</t>
  </si>
  <si>
    <t>Ninfas Allen Center - Recruitment</t>
  </si>
  <si>
    <t>Café Express - Transaction Cost Model</t>
  </si>
  <si>
    <t>Lisa Cousino, Shari Mao, Jennifer Reside,</t>
  </si>
  <si>
    <t>Stephen Schwarz</t>
  </si>
  <si>
    <t>B</t>
  </si>
  <si>
    <t>Einstein Bros Bagels - Department Breakfast</t>
  </si>
  <si>
    <t>Strategic Operations Department (approximately</t>
  </si>
  <si>
    <t>18 employees)</t>
  </si>
  <si>
    <t>Ninfas Allen Center - Training</t>
  </si>
  <si>
    <t>Baba Yega - SAP</t>
  </si>
  <si>
    <t>Susan Harrison, Stephen Schwarz</t>
  </si>
  <si>
    <t>9210</t>
  </si>
  <si>
    <t>999</t>
  </si>
  <si>
    <t>054</t>
  </si>
  <si>
    <t>0847</t>
  </si>
  <si>
    <t>2730</t>
  </si>
  <si>
    <t>Ninfas Allen Center - SAP</t>
  </si>
  <si>
    <t>Melissa White, Stephen Schwarz</t>
  </si>
  <si>
    <t>061</t>
  </si>
  <si>
    <t>052</t>
  </si>
  <si>
    <t>3/27-3/29/00</t>
  </si>
  <si>
    <t>P</t>
  </si>
  <si>
    <t>Continental Airlines - Airfare to/from Calgary for SAP Implementation Plan</t>
  </si>
  <si>
    <t>Taxi Service from Airport to Hotel</t>
  </si>
  <si>
    <t>C</t>
  </si>
  <si>
    <t>Taxi Service from Hotel to Airport</t>
  </si>
  <si>
    <t>Parking at Intercontinental Airport</t>
  </si>
  <si>
    <t>PC</t>
  </si>
  <si>
    <t>3/27&amp;/29/00</t>
  </si>
  <si>
    <t>Mileage to/from airport</t>
  </si>
  <si>
    <t xml:space="preserve">PC </t>
  </si>
  <si>
    <t>Jill Vogelfang, Ed Watson, Stephen Schwarz</t>
  </si>
  <si>
    <t>Rich Gannaway, Stephen Schwarz</t>
  </si>
  <si>
    <t>Jill Vogelfang, Stephen Schwarz</t>
  </si>
  <si>
    <t xml:space="preserve">Registration for Operational Risk Conference held February 10 &amp; 11 in New York </t>
  </si>
  <si>
    <t xml:space="preserve">Sheraton Suites Calgary Eau Claire </t>
  </si>
  <si>
    <t>Hardy Toll Road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</si>
</sst>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26A4A37-73CB-BFDE-BE97-78B65C48E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1A6C2F51-CE40-C00A-C4B2-DBDBAFC10A59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B51553C3-ECE4-B0AF-A562-F010F5987A4C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C5E1B707-3942-2FD4-E1F0-1D7AE7211049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E2BF3C4-0CFE-471F-7A77-8782814CE3F6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009A4B2D-2628-67A9-8F7C-7EB6D4A79A59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65F3EF72-D680-43EC-F774-EAFD12E01732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E8234C57-A545-5FC5-E908-740E2AF7D9A2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2901D8C9-473D-D7E0-F821-EE601E5E5DD8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D686CC76-C3D7-0373-87BA-EA3484134DE9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975F7373-830B-3026-3606-84C3625F3906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1FC2E338-1A6A-F636-B710-FEF71F170D17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C227965A-982B-CB6E-D34C-26E6A9265253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28706D56-0FB4-FB2A-624D-99804FA2718A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8FB753C6-6EB1-97DC-2660-05EFF9384D77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3EE0CCA7-FC48-22D9-538B-B0BEA71C1E68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79EECC12-8ECD-401F-2013-09695072AB38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E4604328-A3DE-3157-E9F3-29BD68330822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FBF27CE6-F61C-ECD5-1A28-CE98CD2A81F8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32354DB8-9B15-4CA0-0309-AE2865FECFB0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90ECF217-2062-E060-9052-1AD8F699EB39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EEEFDC89-20D2-C528-3C28-9884AE5BBB7B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B54624D4-4E85-A44D-1195-FC5BEC16ED6A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156.84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054</v>
      </c>
      <c r="F3" s="367" t="str">
        <f>'Short Form'!F29</f>
        <v>0847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1799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052</v>
      </c>
      <c r="F4" s="368" t="str">
        <f>'Short Form'!F43</f>
        <v>0847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2097.1999999999998</v>
      </c>
      <c r="B5" s="369" t="str">
        <f>'Travel Form'!B49</f>
        <v>413</v>
      </c>
      <c r="C5" s="369" t="str">
        <f>'Travel Form'!C49</f>
        <v>9210</v>
      </c>
      <c r="D5" s="369" t="str">
        <f>'Travel Form'!E49</f>
        <v>999</v>
      </c>
      <c r="E5" s="369" t="str">
        <f>'Travel Form'!F49</f>
        <v>061</v>
      </c>
      <c r="F5" s="369" t="str">
        <f>'Travel Form'!G49</f>
        <v>2730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43.64</v>
      </c>
      <c r="B11" s="368" t="str">
        <f>'Meals and Ent Sup'!B49</f>
        <v>413</v>
      </c>
      <c r="C11" s="368" t="str">
        <f>'Meals and Ent Sup'!C49</f>
        <v>9210</v>
      </c>
      <c r="D11" s="368" t="str">
        <f>'Meals and Ent Sup'!E49</f>
        <v>999</v>
      </c>
      <c r="E11" s="368" t="str">
        <f>'Meals and Ent Sup'!F49</f>
        <v>054</v>
      </c>
      <c r="F11" s="368" t="str">
        <f>'Meals and Ent Sup'!G49</f>
        <v>2730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9210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4096.68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80" workbookViewId="0">
      <selection activeCell="A6" sqref="A6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114</v>
      </c>
      <c r="P2" s="319">
        <f ca="1">TODAY()</f>
        <v>36630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115</v>
      </c>
      <c r="B6" s="123"/>
      <c r="C6" s="123"/>
      <c r="D6"/>
      <c r="E6" s="365" t="s">
        <v>116</v>
      </c>
      <c r="F6" s="123"/>
      <c r="G6" s="123"/>
      <c r="H6" s="181" t="s">
        <v>117</v>
      </c>
      <c r="I6" s="123"/>
      <c r="J6" s="183"/>
      <c r="K6" s="116" t="s">
        <v>118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">
      <c r="A8" s="364" t="s">
        <v>119</v>
      </c>
      <c r="B8" s="366"/>
      <c r="C8" s="366"/>
      <c r="D8" s="180"/>
      <c r="E8" s="201" t="s">
        <v>120</v>
      </c>
      <c r="F8" s="179"/>
      <c r="G8" s="202"/>
      <c r="H8" s="179"/>
      <c r="I8" s="179"/>
      <c r="J8" s="200"/>
      <c r="K8" s="330" t="s">
        <v>121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2">
      <c r="A14" s="152">
        <v>36582</v>
      </c>
      <c r="B14" s="152" t="s">
        <v>122</v>
      </c>
      <c r="C14" s="128" t="s">
        <v>123</v>
      </c>
      <c r="D14" s="162"/>
      <c r="E14" s="162"/>
      <c r="F14" s="163"/>
      <c r="G14" s="164"/>
      <c r="H14" s="207" t="s">
        <v>155</v>
      </c>
      <c r="I14" s="320"/>
      <c r="J14" s="321"/>
      <c r="K14" s="321"/>
      <c r="L14" s="314">
        <v>44.12</v>
      </c>
      <c r="M14" s="206"/>
      <c r="N14" s="199">
        <f>IF(M14=" ",L14*1,L14*M14)</f>
        <v>44.12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>
        <v>36598</v>
      </c>
      <c r="B15" s="137" t="s">
        <v>122</v>
      </c>
      <c r="C15" s="128" t="s">
        <v>124</v>
      </c>
      <c r="D15" s="162"/>
      <c r="E15" s="162"/>
      <c r="F15" s="163"/>
      <c r="G15" s="164"/>
      <c r="H15" s="325" t="s">
        <v>156</v>
      </c>
      <c r="I15" s="322"/>
      <c r="J15" s="323"/>
      <c r="K15" s="323"/>
      <c r="L15" s="314">
        <v>16.8</v>
      </c>
      <c r="M15" s="206"/>
      <c r="N15" s="199">
        <f>IF(M15=" ",L15*1,L15*M15)</f>
        <v>16.8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>
        <v>36599</v>
      </c>
      <c r="B16" s="137" t="s">
        <v>122</v>
      </c>
      <c r="C16" s="128" t="s">
        <v>125</v>
      </c>
      <c r="D16" s="162"/>
      <c r="E16" s="162"/>
      <c r="F16" s="163"/>
      <c r="G16" s="164"/>
      <c r="H16" s="325" t="s">
        <v>126</v>
      </c>
      <c r="I16" s="322"/>
      <c r="J16" s="323"/>
      <c r="K16" s="323"/>
      <c r="L16" s="314">
        <v>37.020000000000003</v>
      </c>
      <c r="M16" s="206"/>
      <c r="N16" s="199">
        <f t="shared" ref="N16:N26" si="0">IF(M16=" ",L16*1,L16*M16)</f>
        <v>37.020000000000003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 t="s">
        <v>127</v>
      </c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>
        <v>36602</v>
      </c>
      <c r="B18" s="137" t="s">
        <v>128</v>
      </c>
      <c r="C18" s="128" t="s">
        <v>129</v>
      </c>
      <c r="D18" s="162"/>
      <c r="E18" s="162"/>
      <c r="F18" s="163"/>
      <c r="G18" s="164"/>
      <c r="H18" s="325" t="s">
        <v>130</v>
      </c>
      <c r="I18" s="322"/>
      <c r="J18" s="323"/>
      <c r="K18" s="323"/>
      <c r="L18" s="314">
        <v>19.98</v>
      </c>
      <c r="M18" s="206"/>
      <c r="N18" s="199">
        <f>IF(M18=" ",L18*1,L18*M18)</f>
        <v>19.98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 t="s">
        <v>131</v>
      </c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>
        <v>36605</v>
      </c>
      <c r="B20" s="137" t="s">
        <v>122</v>
      </c>
      <c r="C20" s="128" t="s">
        <v>124</v>
      </c>
      <c r="D20" s="162"/>
      <c r="E20" s="162"/>
      <c r="F20" s="163"/>
      <c r="G20" s="164"/>
      <c r="H20" s="325" t="s">
        <v>156</v>
      </c>
      <c r="I20" s="322"/>
      <c r="J20" s="323"/>
      <c r="K20" s="323"/>
      <c r="L20" s="314">
        <v>17</v>
      </c>
      <c r="M20" s="206"/>
      <c r="N20" s="199">
        <f t="shared" si="0"/>
        <v>17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>
        <v>36608</v>
      </c>
      <c r="B21" s="137" t="s">
        <v>122</v>
      </c>
      <c r="C21" s="128" t="s">
        <v>132</v>
      </c>
      <c r="D21" s="162"/>
      <c r="E21" s="162"/>
      <c r="F21" s="163"/>
      <c r="G21" s="164"/>
      <c r="H21" s="325" t="s">
        <v>157</v>
      </c>
      <c r="I21" s="322"/>
      <c r="J21" s="323"/>
      <c r="K21" s="323"/>
      <c r="L21" s="314">
        <v>21.92</v>
      </c>
      <c r="M21" s="206"/>
      <c r="N21" s="199">
        <f>IF(M21=" ",L21*1,L21*M21)</f>
        <v>21.92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156.84</v>
      </c>
    </row>
    <row r="28" spans="1:64" ht="24" customHeight="1" x14ac:dyDescent="0.2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43.64</v>
      </c>
    </row>
    <row r="29" spans="1:64" ht="24" customHeight="1" x14ac:dyDescent="0.2">
      <c r="A29" s="197" t="s">
        <v>119</v>
      </c>
      <c r="B29" s="306" t="s">
        <v>135</v>
      </c>
      <c r="C29" s="307"/>
      <c r="D29" s="139" t="s">
        <v>136</v>
      </c>
      <c r="E29" s="139" t="s">
        <v>137</v>
      </c>
      <c r="F29" s="139" t="s">
        <v>138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200.48</v>
      </c>
    </row>
    <row r="30" spans="1:64" ht="21.75" customHeight="1" x14ac:dyDescent="0.25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2">
      <c r="A33" s="153">
        <v>36578</v>
      </c>
      <c r="B33" s="131" t="s">
        <v>158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1799</v>
      </c>
      <c r="M33" s="206"/>
      <c r="N33" s="199">
        <f t="shared" ref="N33:N40" si="1">IF(M33=" ",L33*1,L33*M33)</f>
        <v>1799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1799</v>
      </c>
    </row>
    <row r="42" spans="1:64" ht="24" customHeight="1" x14ac:dyDescent="0.2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">
      <c r="A43" s="138" t="s">
        <v>119</v>
      </c>
      <c r="B43" s="306" t="s">
        <v>135</v>
      </c>
      <c r="C43" s="307"/>
      <c r="D43" s="139" t="s">
        <v>136</v>
      </c>
      <c r="E43" s="139" t="s">
        <v>143</v>
      </c>
      <c r="F43" s="139" t="s">
        <v>138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1799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2097.1999999999998</v>
      </c>
    </row>
    <row r="49" spans="1:64" ht="24" customHeight="1" x14ac:dyDescent="0.2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4096.68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25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4096.68</v>
      </c>
    </row>
    <row r="53" spans="1:64" ht="24" customHeight="1" x14ac:dyDescent="0.2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">
      <c r="A62" s="112" t="str">
        <f>IF(ISBLANK($A$6),TRIM(" "),$A$6)</f>
        <v>Schwarz</v>
      </c>
      <c r="B62" s="295" t="str">
        <f>IF(ISBLANK($E$6),TRIM(" "),$E$6)</f>
        <v>Stephen, P.</v>
      </c>
      <c r="C62" s="374" t="str">
        <f>TEXT(IF(ISBLANK($N$2),"      ",$N$2),"000000")</f>
        <v>041300</v>
      </c>
      <c r="D62" s="112" t="str">
        <f>TEXT($K$6,"###-##-####")</f>
        <v>489-58-6182</v>
      </c>
      <c r="E62" s="296" t="str">
        <f>TEXT($N$52,"######0.00")</f>
        <v>4096.68</v>
      </c>
      <c r="F62" s="358" t="s">
        <v>78</v>
      </c>
      <c r="G62" s="358" t="s">
        <v>79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E22" sqref="E22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>
        <f>IF(VALUE('Short Form'!H62)&lt;&gt;0,2,"")</f>
        <v>2</v>
      </c>
      <c r="O2" s="32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 t="s">
        <v>78</v>
      </c>
      <c r="B12" s="155" t="s">
        <v>144</v>
      </c>
      <c r="C12" s="143" t="s">
        <v>146</v>
      </c>
      <c r="D12" s="173"/>
      <c r="E12" s="173"/>
      <c r="F12" s="173"/>
      <c r="G12" s="174"/>
      <c r="H12" s="173"/>
      <c r="I12" s="175"/>
      <c r="J12" s="173"/>
      <c r="K12" s="173"/>
      <c r="L12" s="308" t="s">
        <v>145</v>
      </c>
      <c r="M12" s="315">
        <v>1702.5</v>
      </c>
      <c r="N12" s="313"/>
      <c r="O12" s="199">
        <f t="shared" ref="O12:O27" si="0">IF(N12=" ",M12*1,M12*N12)</f>
        <v>1702.5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 t="s">
        <v>78</v>
      </c>
      <c r="B13" s="155" t="s">
        <v>144</v>
      </c>
      <c r="C13" s="126" t="s">
        <v>159</v>
      </c>
      <c r="D13" s="173"/>
      <c r="E13" s="173"/>
      <c r="F13" s="173"/>
      <c r="G13" s="174"/>
      <c r="H13" s="173"/>
      <c r="I13" s="173"/>
      <c r="J13" s="173"/>
      <c r="K13" s="173"/>
      <c r="L13" s="308"/>
      <c r="M13" s="315">
        <v>314.11</v>
      </c>
      <c r="N13" s="313"/>
      <c r="O13" s="199">
        <f t="shared" si="0"/>
        <v>314.11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 t="s">
        <v>78</v>
      </c>
      <c r="B14" s="155">
        <v>36612</v>
      </c>
      <c r="C14" s="126" t="s">
        <v>147</v>
      </c>
      <c r="D14" s="173"/>
      <c r="E14" s="173"/>
      <c r="F14" s="173"/>
      <c r="G14" s="174"/>
      <c r="H14" s="173"/>
      <c r="I14" s="173"/>
      <c r="J14" s="173"/>
      <c r="K14" s="173"/>
      <c r="L14" s="308" t="s">
        <v>148</v>
      </c>
      <c r="M14" s="315">
        <v>19.14</v>
      </c>
      <c r="N14" s="313"/>
      <c r="O14" s="199">
        <f t="shared" si="0"/>
        <v>19.14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 t="s">
        <v>78</v>
      </c>
      <c r="B15" s="155">
        <v>36614</v>
      </c>
      <c r="C15" s="126" t="s">
        <v>149</v>
      </c>
      <c r="D15" s="173"/>
      <c r="E15" s="173"/>
      <c r="F15" s="173"/>
      <c r="G15" s="174"/>
      <c r="H15" s="173"/>
      <c r="I15" s="173"/>
      <c r="J15" s="173"/>
      <c r="K15" s="173"/>
      <c r="L15" s="308" t="s">
        <v>148</v>
      </c>
      <c r="M15" s="315">
        <v>19.95</v>
      </c>
      <c r="N15" s="313"/>
      <c r="O15" s="199">
        <f t="shared" si="0"/>
        <v>19.95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 t="s">
        <v>78</v>
      </c>
      <c r="B16" s="155" t="s">
        <v>144</v>
      </c>
      <c r="C16" s="126" t="s">
        <v>150</v>
      </c>
      <c r="D16" s="173"/>
      <c r="E16" s="173"/>
      <c r="F16" s="173"/>
      <c r="G16" s="174"/>
      <c r="H16" s="173"/>
      <c r="I16" s="173"/>
      <c r="J16" s="173"/>
      <c r="K16" s="173"/>
      <c r="L16" s="308" t="s">
        <v>151</v>
      </c>
      <c r="M16" s="315">
        <v>20</v>
      </c>
      <c r="N16" s="313"/>
      <c r="O16" s="199">
        <f t="shared" si="0"/>
        <v>20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 t="s">
        <v>78</v>
      </c>
      <c r="B17" s="155" t="s">
        <v>152</v>
      </c>
      <c r="C17" s="126" t="s">
        <v>153</v>
      </c>
      <c r="D17" s="173"/>
      <c r="E17" s="173"/>
      <c r="F17" s="173"/>
      <c r="G17" s="174"/>
      <c r="H17" s="173"/>
      <c r="I17" s="173"/>
      <c r="J17" s="173"/>
      <c r="K17" s="173"/>
      <c r="L17" s="308" t="s">
        <v>154</v>
      </c>
      <c r="M17" s="315">
        <v>60</v>
      </c>
      <c r="N17" s="313">
        <v>0.32500000000000001</v>
      </c>
      <c r="O17" s="199">
        <f t="shared" si="0"/>
        <v>19.5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 t="s">
        <v>78</v>
      </c>
      <c r="B18" s="155" t="s">
        <v>152</v>
      </c>
      <c r="C18" s="126" t="s">
        <v>160</v>
      </c>
      <c r="D18" s="173"/>
      <c r="E18" s="208"/>
      <c r="F18" s="173"/>
      <c r="G18" s="174"/>
      <c r="H18" s="173"/>
      <c r="I18" s="173"/>
      <c r="J18" s="173"/>
      <c r="K18" s="173"/>
      <c r="L18" s="308" t="s">
        <v>151</v>
      </c>
      <c r="M18" s="315">
        <v>2</v>
      </c>
      <c r="N18" s="313"/>
      <c r="O18" s="199">
        <f t="shared" si="0"/>
        <v>2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2097.1999999999998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 t="s">
        <v>78</v>
      </c>
      <c r="B49" s="195" t="s">
        <v>119</v>
      </c>
      <c r="C49" s="311" t="s">
        <v>135</v>
      </c>
      <c r="D49" s="312"/>
      <c r="E49" s="195" t="s">
        <v>136</v>
      </c>
      <c r="F49" s="195" t="s">
        <v>142</v>
      </c>
      <c r="G49" s="195" t="s">
        <v>139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2097.1999999999998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2097.1999999999998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M11" sqref="M11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>
        <f>IF((VALUE('Short Form'!I62)&lt;&gt;0),1+VALUE('Short Form'!H62)+VALUE('Short Form'!I62),"")</f>
        <v>3</v>
      </c>
      <c r="N2" s="329">
        <f>IF((M2=0),"",'Short Form'!N3)</f>
        <v>3</v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 t="s">
        <v>78</v>
      </c>
      <c r="B10" s="153">
        <v>36612</v>
      </c>
      <c r="C10" s="137" t="s">
        <v>122</v>
      </c>
      <c r="D10" s="128" t="s">
        <v>133</v>
      </c>
      <c r="E10" s="162"/>
      <c r="F10" s="162"/>
      <c r="G10" s="163"/>
      <c r="H10" s="164"/>
      <c r="I10" s="128" t="s">
        <v>134</v>
      </c>
      <c r="J10" s="162"/>
      <c r="K10" s="162"/>
      <c r="L10" s="315">
        <v>19.440000000000001</v>
      </c>
      <c r="M10" s="309"/>
      <c r="N10" s="199">
        <f t="shared" ref="N10:N25" si="0">IF(M10=" ",L10*1,L10*M10)</f>
        <v>19.440000000000001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 t="s">
        <v>78</v>
      </c>
      <c r="B11" s="153">
        <v>36629</v>
      </c>
      <c r="C11" s="137" t="s">
        <v>122</v>
      </c>
      <c r="D11" s="128" t="s">
        <v>140</v>
      </c>
      <c r="E11" s="162"/>
      <c r="F11" s="162"/>
      <c r="G11" s="163"/>
      <c r="H11" s="164"/>
      <c r="I11" s="129" t="s">
        <v>141</v>
      </c>
      <c r="J11" s="162"/>
      <c r="K11" s="163"/>
      <c r="L11" s="315">
        <v>24.2</v>
      </c>
      <c r="M11" s="309"/>
      <c r="N11" s="199">
        <f t="shared" si="0"/>
        <v>24.2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43.64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 t="s">
        <v>78</v>
      </c>
      <c r="B49" s="197" t="s">
        <v>119</v>
      </c>
      <c r="C49" s="306" t="s">
        <v>135</v>
      </c>
      <c r="D49" s="307"/>
      <c r="E49" s="139" t="s">
        <v>136</v>
      </c>
      <c r="F49" s="139" t="s">
        <v>137</v>
      </c>
      <c r="G49" s="139" t="s">
        <v>139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43.64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43.64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2000-04-13T21:53:44Z</cp:lastPrinted>
  <dcterms:created xsi:type="dcterms:W3CDTF">1997-11-03T17:34:07Z</dcterms:created>
  <dcterms:modified xsi:type="dcterms:W3CDTF">2023-09-19T01:11:45Z</dcterms:modified>
</cp:coreProperties>
</file>