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26F418-A23B-40FA-A55A-89EFF842957F}" xr6:coauthVersionLast="47" xr6:coauthVersionMax="47" xr10:uidLastSave="{00000000-0000-0000-0000-000000000000}"/>
  <bookViews>
    <workbookView xWindow="-120" yWindow="-120" windowWidth="38640" windowHeight="15720"/>
  </bookViews>
  <sheets>
    <sheet name="PG&amp;E PX Summary 09140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S4" i="1"/>
  <c r="U4" i="1"/>
  <c r="G5" i="1"/>
  <c r="Q5" i="1"/>
  <c r="S5" i="1"/>
  <c r="U5" i="1"/>
  <c r="G6" i="1"/>
  <c r="J6" i="1"/>
  <c r="M6" i="1"/>
  <c r="Q6" i="1"/>
  <c r="S6" i="1"/>
  <c r="T6" i="1"/>
  <c r="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Q13" i="1"/>
  <c r="R13" i="1"/>
  <c r="S13" i="1"/>
  <c r="T13" i="1"/>
  <c r="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8" i="1"/>
  <c r="Q34" i="1"/>
  <c r="S34" i="1"/>
  <c r="Q35" i="1"/>
  <c r="S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Q42" i="1"/>
  <c r="R42" i="1"/>
  <c r="S42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R46" i="1"/>
  <c r="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R47" i="1"/>
  <c r="S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R48" i="1"/>
  <c r="S48" i="1"/>
</calcChain>
</file>

<file path=xl/comments1.xml><?xml version="1.0" encoding="utf-8"?>
<comments xmlns="http://schemas.openxmlformats.org/spreadsheetml/2006/main">
  <authors>
    <author>achriste</author>
  </authors>
  <commentList>
    <comment ref="G5" authorId="0" shapeId="0">
      <text>
        <r>
          <rPr>
            <b/>
            <sz val="8"/>
            <color indexed="81"/>
            <rFont val="Tahoma"/>
          </rPr>
          <t>achriste:</t>
        </r>
        <r>
          <rPr>
            <sz val="8"/>
            <color indexed="81"/>
            <rFont val="Tahoma"/>
          </rPr>
          <t xml:space="preserve">
Additional $ of 999,999 are for Lockheed accounts
</t>
        </r>
      </text>
    </comment>
  </commentList>
</comments>
</file>

<file path=xl/sharedStrings.xml><?xml version="1.0" encoding="utf-8"?>
<sst xmlns="http://schemas.openxmlformats.org/spreadsheetml/2006/main" count="62" uniqueCount="23">
  <si>
    <t>By Month</t>
  </si>
  <si>
    <t>Sub Total</t>
  </si>
  <si>
    <t>Refunded</t>
  </si>
  <si>
    <t>Total Due</t>
  </si>
  <si>
    <t>Proof Of Claim</t>
  </si>
  <si>
    <t>Unexplained</t>
  </si>
  <si>
    <t>PG&amp;E</t>
  </si>
  <si>
    <t xml:space="preserve">   EEMC</t>
  </si>
  <si>
    <t xml:space="preserve">   EES</t>
  </si>
  <si>
    <t xml:space="preserve">   IBM</t>
  </si>
  <si>
    <t>Cumulative</t>
  </si>
  <si>
    <t xml:space="preserve">Total Cumulative </t>
  </si>
  <si>
    <t>Reverse Cumulative</t>
  </si>
  <si>
    <t xml:space="preserve">Total Reverse Cumulative </t>
  </si>
  <si>
    <t>Rider to Proof of Claim Reflected the Following:</t>
  </si>
  <si>
    <t>EES</t>
  </si>
  <si>
    <t xml:space="preserve">EEMC </t>
  </si>
  <si>
    <t xml:space="preserve">  Total</t>
  </si>
  <si>
    <t>Total By Month</t>
  </si>
  <si>
    <t>SCE</t>
  </si>
  <si>
    <t>EESO</t>
  </si>
  <si>
    <t>EEMC</t>
  </si>
  <si>
    <t>(mostly May and June)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</si>
</sst>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2" fillId="2" borderId="1" xfId="0" applyFont="1" applyFill="1" applyBorder="1"/>
    <xf numFmtId="17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0" fontId="2" fillId="0" borderId="3" xfId="0" applyFont="1" applyBorder="1"/>
    <xf numFmtId="8" fontId="2" fillId="3" borderId="5" xfId="0" applyNumberFormat="1" applyFont="1" applyFill="1" applyBorder="1" applyAlignment="1">
      <alignment horizontal="right"/>
    </xf>
    <xf numFmtId="8" fontId="2" fillId="3" borderId="6" xfId="0" applyNumberFormat="1" applyFont="1" applyFill="1" applyBorder="1" applyAlignment="1">
      <alignment horizontal="right"/>
    </xf>
    <xf numFmtId="8" fontId="2" fillId="3" borderId="7" xfId="0" applyNumberFormat="1" applyFont="1" applyFill="1" applyBorder="1" applyAlignment="1">
      <alignment horizontal="right"/>
    </xf>
    <xf numFmtId="8" fontId="2" fillId="3" borderId="8" xfId="0" applyNumberFormat="1" applyFont="1" applyFill="1" applyBorder="1" applyAlignment="1">
      <alignment horizontal="right"/>
    </xf>
    <xf numFmtId="8" fontId="2" fillId="3" borderId="9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0" fontId="2" fillId="0" borderId="0" xfId="0" applyFont="1" applyBorder="1"/>
    <xf numFmtId="8" fontId="3" fillId="3" borderId="8" xfId="1" applyNumberFormat="1" applyFont="1" applyFill="1" applyBorder="1" applyAlignment="1">
      <alignment horizontal="right"/>
    </xf>
    <xf numFmtId="8" fontId="3" fillId="3" borderId="9" xfId="0" applyNumberFormat="1" applyFont="1" applyFill="1" applyBorder="1" applyAlignment="1">
      <alignment horizontal="right"/>
    </xf>
    <xf numFmtId="8" fontId="3" fillId="3" borderId="0" xfId="0" applyNumberFormat="1" applyFont="1" applyFill="1" applyBorder="1" applyAlignment="1">
      <alignment horizontal="right"/>
    </xf>
    <xf numFmtId="8" fontId="3" fillId="0" borderId="0" xfId="0" applyNumberFormat="1" applyFont="1" applyBorder="1"/>
    <xf numFmtId="8" fontId="3" fillId="0" borderId="0" xfId="0" applyNumberFormat="1" applyFont="1"/>
    <xf numFmtId="8" fontId="3" fillId="3" borderId="10" xfId="1" applyNumberFormat="1" applyFont="1" applyFill="1" applyBorder="1" applyAlignment="1">
      <alignment horizontal="right"/>
    </xf>
    <xf numFmtId="8" fontId="2" fillId="3" borderId="10" xfId="1" applyNumberFormat="1" applyFont="1" applyFill="1" applyBorder="1" applyAlignment="1">
      <alignment horizontal="right"/>
    </xf>
    <xf numFmtId="8" fontId="2" fillId="3" borderId="11" xfId="0" applyNumberFormat="1" applyFont="1" applyFill="1" applyBorder="1" applyAlignment="1">
      <alignment horizontal="right"/>
    </xf>
    <xf numFmtId="0" fontId="2" fillId="0" borderId="0" xfId="0" applyFont="1" applyFill="1"/>
    <xf numFmtId="8" fontId="2" fillId="0" borderId="4" xfId="0" applyNumberFormat="1" applyFont="1" applyFill="1" applyBorder="1" applyAlignment="1">
      <alignment horizontal="right"/>
    </xf>
    <xf numFmtId="8" fontId="2" fillId="4" borderId="8" xfId="0" applyNumberFormat="1" applyFont="1" applyFill="1" applyBorder="1" applyAlignment="1">
      <alignment horizontal="right"/>
    </xf>
    <xf numFmtId="8" fontId="2" fillId="4" borderId="9" xfId="0" applyNumberFormat="1" applyFont="1" applyFill="1" applyBorder="1" applyAlignment="1">
      <alignment horizontal="right"/>
    </xf>
    <xf numFmtId="40" fontId="2" fillId="0" borderId="0" xfId="0" applyNumberFormat="1" applyFont="1"/>
    <xf numFmtId="8" fontId="2" fillId="4" borderId="12" xfId="0" applyNumberFormat="1" applyFont="1" applyFill="1" applyBorder="1" applyAlignment="1">
      <alignment horizontal="right"/>
    </xf>
    <xf numFmtId="8" fontId="2" fillId="0" borderId="0" xfId="0" applyNumberFormat="1" applyFont="1"/>
    <xf numFmtId="8" fontId="2" fillId="4" borderId="10" xfId="0" applyNumberFormat="1" applyFont="1" applyFill="1" applyBorder="1" applyAlignment="1">
      <alignment horizontal="right"/>
    </xf>
    <xf numFmtId="8" fontId="2" fillId="4" borderId="11" xfId="0" applyNumberFormat="1" applyFont="1" applyFill="1" applyBorder="1" applyAlignment="1">
      <alignment horizontal="right"/>
    </xf>
    <xf numFmtId="8" fontId="2" fillId="5" borderId="8" xfId="0" applyNumberFormat="1" applyFont="1" applyFill="1" applyBorder="1" applyAlignment="1">
      <alignment horizontal="right"/>
    </xf>
    <xf numFmtId="8" fontId="2" fillId="5" borderId="9" xfId="0" applyNumberFormat="1" applyFont="1" applyFill="1" applyBorder="1" applyAlignment="1">
      <alignment horizontal="right"/>
    </xf>
    <xf numFmtId="8" fontId="2" fillId="5" borderId="12" xfId="0" applyNumberFormat="1" applyFont="1" applyFill="1" applyBorder="1" applyAlignment="1">
      <alignment horizontal="right"/>
    </xf>
    <xf numFmtId="8" fontId="2" fillId="5" borderId="10" xfId="0" applyNumberFormat="1" applyFont="1" applyFill="1" applyBorder="1" applyAlignment="1">
      <alignment horizontal="right"/>
    </xf>
    <xf numFmtId="8" fontId="2" fillId="5" borderId="11" xfId="0" applyNumberFormat="1" applyFont="1" applyFill="1" applyBorder="1" applyAlignment="1">
      <alignment horizontal="right"/>
    </xf>
    <xf numFmtId="8" fontId="2" fillId="0" borderId="13" xfId="0" applyNumberFormat="1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17" fontId="2" fillId="0" borderId="0" xfId="0" applyNumberFormat="1" applyFont="1" applyFill="1" applyBorder="1" applyAlignment="1">
      <alignment horizontal="left"/>
    </xf>
    <xf numFmtId="8" fontId="2" fillId="3" borderId="14" xfId="0" applyNumberFormat="1" applyFont="1" applyFill="1" applyBorder="1" applyAlignment="1">
      <alignment horizontal="right"/>
    </xf>
    <xf numFmtId="8" fontId="2" fillId="0" borderId="0" xfId="0" applyNumberFormat="1" applyFont="1" applyAlignment="1">
      <alignment horizontal="right"/>
    </xf>
    <xf numFmtId="0" fontId="6" fillId="0" borderId="0" xfId="0" applyFont="1"/>
    <xf numFmtId="40" fontId="2" fillId="0" borderId="0" xfId="0" applyNumberFormat="1" applyFont="1" applyBorder="1" applyAlignment="1">
      <alignment horizontal="left"/>
    </xf>
    <xf numFmtId="8" fontId="6" fillId="0" borderId="0" xfId="0" applyNumberFormat="1" applyFont="1" applyAlignment="1">
      <alignment horizontal="right"/>
    </xf>
    <xf numFmtId="8" fontId="6" fillId="0" borderId="0" xfId="0" applyNumberFormat="1" applyFont="1"/>
    <xf numFmtId="8" fontId="2" fillId="3" borderId="15" xfId="0" applyNumberFormat="1" applyFont="1" applyFill="1" applyBorder="1" applyAlignment="1">
      <alignment horizontal="right"/>
    </xf>
    <xf numFmtId="8" fontId="2" fillId="3" borderId="13" xfId="0" applyNumberFormat="1" applyFont="1" applyFill="1" applyBorder="1" applyAlignment="1">
      <alignment horizontal="right"/>
    </xf>
    <xf numFmtId="8" fontId="2" fillId="4" borderId="16" xfId="0" applyNumberFormat="1" applyFont="1" applyFill="1" applyBorder="1"/>
    <xf numFmtId="8" fontId="2" fillId="4" borderId="17" xfId="0" applyNumberFormat="1" applyFont="1" applyFill="1" applyBorder="1"/>
    <xf numFmtId="8" fontId="2" fillId="4" borderId="14" xfId="0" applyNumberFormat="1" applyFont="1" applyFill="1" applyBorder="1"/>
    <xf numFmtId="8" fontId="2" fillId="4" borderId="6" xfId="0" applyNumberFormat="1" applyFont="1" applyFill="1" applyBorder="1"/>
    <xf numFmtId="8" fontId="2" fillId="4" borderId="15" xfId="0" applyNumberFormat="1" applyFont="1" applyFill="1" applyBorder="1"/>
    <xf numFmtId="0" fontId="2" fillId="4" borderId="15" xfId="0" applyFont="1" applyFill="1" applyBorder="1"/>
    <xf numFmtId="8" fontId="2" fillId="4" borderId="11" xfId="0" applyNumberFormat="1" applyFont="1" applyFill="1" applyBorder="1"/>
    <xf numFmtId="0" fontId="2" fillId="4" borderId="11" xfId="0" applyFont="1" applyFill="1" applyBorder="1"/>
    <xf numFmtId="0" fontId="2" fillId="5" borderId="6" xfId="0" applyFont="1" applyFill="1" applyBorder="1"/>
    <xf numFmtId="0" fontId="2" fillId="5" borderId="9" xfId="0" applyFont="1" applyFill="1" applyBorder="1"/>
    <xf numFmtId="0" fontId="2" fillId="5" borderId="11" xfId="0" applyFont="1" applyFill="1" applyBorder="1"/>
    <xf numFmtId="8" fontId="2" fillId="3" borderId="16" xfId="0" applyNumberFormat="1" applyFont="1" applyFill="1" applyBorder="1" applyAlignment="1">
      <alignment horizontal="right"/>
    </xf>
    <xf numFmtId="8" fontId="2" fillId="3" borderId="17" xfId="0" applyNumberFormat="1" applyFont="1" applyFill="1" applyBorder="1" applyAlignment="1">
      <alignment horizontal="right"/>
    </xf>
    <xf numFmtId="8" fontId="2" fillId="5" borderId="6" xfId="0" applyNumberFormat="1" applyFont="1" applyFill="1" applyBorder="1" applyAlignment="1">
      <alignment horizontal="right"/>
    </xf>
    <xf numFmtId="8" fontId="2" fillId="5" borderId="16" xfId="0" applyNumberFormat="1" applyFont="1" applyFill="1" applyBorder="1" applyAlignment="1">
      <alignment horizontal="right"/>
    </xf>
    <xf numFmtId="8" fontId="2" fillId="5" borderId="15" xfId="0" applyNumberFormat="1" applyFont="1" applyFill="1" applyBorder="1" applyAlignment="1">
      <alignment horizontal="right"/>
    </xf>
    <xf numFmtId="8" fontId="2" fillId="5" borderId="11" xfId="0" applyNumberFormat="1" applyFont="1" applyFill="1" applyBorder="1"/>
    <xf numFmtId="8" fontId="2" fillId="5" borderId="6" xfId="0" applyNumberFormat="1" applyFont="1" applyFill="1" applyBorder="1"/>
    <xf numFmtId="8" fontId="2" fillId="5" borderId="9" xfId="0" applyNumberFormat="1" applyFont="1" applyFill="1" applyBorder="1"/>
    <xf numFmtId="8" fontId="2" fillId="5" borderId="16" xfId="0" applyNumberFormat="1" applyFont="1" applyFill="1" applyBorder="1"/>
    <xf numFmtId="8" fontId="2" fillId="5" borderId="18" xfId="0" applyNumberFormat="1" applyFont="1" applyFill="1" applyBorder="1"/>
    <xf numFmtId="8" fontId="2" fillId="5" borderId="14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R49"/>
  <sheetViews>
    <sheetView tabSelected="1" topLeftCell="A22" workbookViewId="0">
      <selection activeCell="A48" sqref="A48"/>
    </sheetView>
  </sheetViews>
  <sheetFormatPr defaultRowHeight="11.25" x14ac:dyDescent="0.2"/>
  <cols>
    <col min="1" max="1" width="20.7109375" style="7" customWidth="1"/>
    <col min="2" max="15" width="14.140625" style="7" bestFit="1" customWidth="1"/>
    <col min="16" max="16" width="12.85546875" style="7" customWidth="1"/>
    <col min="17" max="17" width="14.140625" style="7" bestFit="1" customWidth="1"/>
    <col min="18" max="18" width="12.28515625" style="7" bestFit="1" customWidth="1"/>
    <col min="19" max="20" width="13.85546875" style="7" customWidth="1"/>
    <col min="21" max="21" width="10.7109375" style="7" customWidth="1"/>
    <col min="22" max="16384" width="9.140625" style="7"/>
  </cols>
  <sheetData>
    <row r="1" spans="1:56" x14ac:dyDescent="0.2">
      <c r="A1" s="7" t="s">
        <v>6</v>
      </c>
    </row>
    <row r="2" spans="1:56" x14ac:dyDescent="0.2">
      <c r="A2" s="1" t="s">
        <v>0</v>
      </c>
      <c r="B2" s="2">
        <v>36678</v>
      </c>
      <c r="C2" s="2">
        <v>36708</v>
      </c>
      <c r="D2" s="2">
        <v>36739</v>
      </c>
      <c r="E2" s="2">
        <v>36770</v>
      </c>
      <c r="F2" s="2">
        <v>36800</v>
      </c>
      <c r="G2" s="2">
        <v>36831</v>
      </c>
      <c r="H2" s="2">
        <v>36861</v>
      </c>
      <c r="I2" s="2">
        <v>36892</v>
      </c>
      <c r="J2" s="2">
        <v>36923</v>
      </c>
      <c r="K2" s="2">
        <v>36951</v>
      </c>
      <c r="L2" s="2">
        <v>36982</v>
      </c>
      <c r="M2" s="2">
        <v>37012</v>
      </c>
      <c r="N2" s="2">
        <v>37043</v>
      </c>
      <c r="O2" s="2">
        <v>37073</v>
      </c>
      <c r="P2" s="2">
        <v>37104</v>
      </c>
      <c r="Q2" s="3" t="s">
        <v>1</v>
      </c>
      <c r="R2" s="3" t="s">
        <v>2</v>
      </c>
      <c r="S2" s="4" t="s">
        <v>3</v>
      </c>
      <c r="T2" s="5" t="s">
        <v>4</v>
      </c>
      <c r="U2" s="6" t="s">
        <v>5</v>
      </c>
    </row>
    <row r="3" spans="1:56" x14ac:dyDescent="0.2">
      <c r="A3" s="7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r="4" spans="1:56" x14ac:dyDescent="0.2">
      <c r="A4" s="7" t="s">
        <v>7</v>
      </c>
      <c r="B4" s="10"/>
      <c r="C4" s="11">
        <v>-3898894.96</v>
      </c>
      <c r="D4" s="11">
        <v>-15641581.970000001</v>
      </c>
      <c r="E4" s="11">
        <v>-16028594.51</v>
      </c>
      <c r="F4" s="11">
        <v>-13540284.41</v>
      </c>
      <c r="G4" s="11">
        <v>-9492634.6199999992</v>
      </c>
      <c r="H4" s="11">
        <v>-24182947.149999999</v>
      </c>
      <c r="I4" s="11">
        <v>-35757432.100000001</v>
      </c>
      <c r="J4" s="11">
        <v>-32464463.550000001</v>
      </c>
      <c r="K4" s="11">
        <v>-12125095.02</v>
      </c>
      <c r="L4" s="11">
        <v>-918212.7</v>
      </c>
      <c r="M4" s="11">
        <v>18948.650000000001</v>
      </c>
      <c r="N4" s="11">
        <v>6450.04</v>
      </c>
      <c r="O4" s="11">
        <v>-4670.09</v>
      </c>
      <c r="P4" s="11"/>
      <c r="Q4" s="11">
        <f>SUM(B4:P4)</f>
        <v>-164029412.39000002</v>
      </c>
      <c r="R4" s="11">
        <v>0</v>
      </c>
      <c r="S4" s="11">
        <f>Q4+R4</f>
        <v>-164029412.39000002</v>
      </c>
      <c r="T4" s="12">
        <v>-164029412.38999999</v>
      </c>
      <c r="U4" s="11">
        <f>S4-T4</f>
        <v>0</v>
      </c>
    </row>
    <row r="5" spans="1:56" x14ac:dyDescent="0.2">
      <c r="A5" s="7" t="s">
        <v>8</v>
      </c>
      <c r="B5" s="13">
        <v>-456372.98</v>
      </c>
      <c r="C5" s="14">
        <v>-8409299.2899999991</v>
      </c>
      <c r="D5" s="14">
        <v>-14500498.550000001</v>
      </c>
      <c r="E5" s="14">
        <v>-17318635.079999998</v>
      </c>
      <c r="F5" s="14">
        <v>-24604694.73</v>
      </c>
      <c r="G5" s="14">
        <f>-13023689.87-999999-999999</f>
        <v>-15023687.869999999</v>
      </c>
      <c r="H5" s="14">
        <v>-35606369.289999999</v>
      </c>
      <c r="I5" s="14">
        <v>-52331959.450000003</v>
      </c>
      <c r="J5" s="14">
        <v>-29849829.010000002</v>
      </c>
      <c r="K5" s="14">
        <v>-2702778.43</v>
      </c>
      <c r="L5" s="14">
        <v>-1611486.38</v>
      </c>
      <c r="M5" s="14">
        <v>-1472895.57</v>
      </c>
      <c r="N5" s="14">
        <v>-196886.05</v>
      </c>
      <c r="O5" s="14">
        <v>-1024038.17</v>
      </c>
      <c r="P5" s="14"/>
      <c r="Q5" s="14">
        <f>SUM(B5:P5)</f>
        <v>-205109430.84999999</v>
      </c>
      <c r="R5" s="14">
        <v>0</v>
      </c>
      <c r="S5" s="14">
        <f>Q5+R5</f>
        <v>-205109430.84999999</v>
      </c>
      <c r="T5" s="15">
        <v>-205109430.84999999</v>
      </c>
      <c r="U5" s="14">
        <f>S5-T5</f>
        <v>0</v>
      </c>
      <c r="V5" s="16"/>
      <c r="W5" s="16"/>
      <c r="X5" s="16"/>
      <c r="Y5" s="16"/>
      <c r="Z5" s="16"/>
      <c r="AA5" s="16"/>
      <c r="AB5" s="16"/>
      <c r="AC5" s="16"/>
    </row>
    <row r="6" spans="1:56" x14ac:dyDescent="0.2">
      <c r="A6" s="7" t="s">
        <v>9</v>
      </c>
      <c r="B6" s="17">
        <v>-342135.9</v>
      </c>
      <c r="C6" s="18">
        <v>-1924530.08</v>
      </c>
      <c r="D6" s="18">
        <v>-2110511.5</v>
      </c>
      <c r="E6" s="18">
        <v>-3894859.87</v>
      </c>
      <c r="F6" s="18">
        <v>-2440587.2200000002</v>
      </c>
      <c r="G6" s="18">
        <f>-2235695.31-189598-162216.42</f>
        <v>-2587509.73</v>
      </c>
      <c r="H6" s="18">
        <v>-4169078.79</v>
      </c>
      <c r="I6" s="18">
        <v>-7210418.8499999996</v>
      </c>
      <c r="J6" s="18">
        <f>-3088212.4-395075.53-324143.22</f>
        <v>-3807431.1499999994</v>
      </c>
      <c r="K6" s="18">
        <v>-3474024.59</v>
      </c>
      <c r="L6" s="18">
        <v>-2860324.46</v>
      </c>
      <c r="M6" s="18">
        <f>-1053866.57-95452.95-88494.6</f>
        <v>-1237814.1200000001</v>
      </c>
      <c r="N6" s="18">
        <v>431748.57</v>
      </c>
      <c r="O6" s="18">
        <v>443761.35</v>
      </c>
      <c r="P6" s="18"/>
      <c r="Q6" s="18">
        <f>SUM(B6:P6)</f>
        <v>-35183716.339999989</v>
      </c>
      <c r="R6" s="14">
        <v>0</v>
      </c>
      <c r="S6" s="18">
        <f>Q6+R6</f>
        <v>-35183716.339999989</v>
      </c>
      <c r="T6" s="19">
        <f>B26-T5</f>
        <v>-34810579.620000005</v>
      </c>
      <c r="U6" s="18">
        <f>S6-T6</f>
        <v>-373136.71999998391</v>
      </c>
      <c r="V6" s="20"/>
      <c r="W6" s="20"/>
      <c r="X6" s="20"/>
      <c r="Y6" s="20"/>
      <c r="Z6" s="20"/>
      <c r="AA6" s="20"/>
      <c r="AB6" s="20"/>
      <c r="AC6" s="20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</row>
    <row r="7" spans="1:56" ht="12" thickBot="1" x14ac:dyDescent="0.25">
      <c r="A7" s="7" t="s">
        <v>18</v>
      </c>
      <c r="B7" s="22">
        <f t="shared" ref="B7:T7" si="0">SUM(B4:B6)</f>
        <v>-798508.88</v>
      </c>
      <c r="C7" s="22">
        <f t="shared" si="0"/>
        <v>-14232724.33</v>
      </c>
      <c r="D7" s="22">
        <f t="shared" si="0"/>
        <v>-32252592.020000003</v>
      </c>
      <c r="E7" s="22">
        <f t="shared" si="0"/>
        <v>-37242089.459999993</v>
      </c>
      <c r="F7" s="22">
        <f t="shared" si="0"/>
        <v>-40585566.359999999</v>
      </c>
      <c r="G7" s="22">
        <f t="shared" si="0"/>
        <v>-27103832.219999999</v>
      </c>
      <c r="H7" s="22">
        <f t="shared" si="0"/>
        <v>-63958395.229999997</v>
      </c>
      <c r="I7" s="22">
        <f t="shared" si="0"/>
        <v>-95299810.400000006</v>
      </c>
      <c r="J7" s="22">
        <f t="shared" si="0"/>
        <v>-66121723.710000001</v>
      </c>
      <c r="K7" s="22">
        <f t="shared" si="0"/>
        <v>-18301898.039999999</v>
      </c>
      <c r="L7" s="22">
        <f t="shared" si="0"/>
        <v>-5390023.54</v>
      </c>
      <c r="M7" s="22">
        <f t="shared" si="0"/>
        <v>-2691761.04</v>
      </c>
      <c r="N7" s="22">
        <f t="shared" si="0"/>
        <v>241312.56000000003</v>
      </c>
      <c r="O7" s="22">
        <f t="shared" si="0"/>
        <v>-584946.91</v>
      </c>
      <c r="P7" s="23">
        <f t="shared" si="0"/>
        <v>0</v>
      </c>
      <c r="Q7" s="22">
        <f t="shared" si="0"/>
        <v>-404322559.57999998</v>
      </c>
      <c r="R7" s="23">
        <f t="shared" si="0"/>
        <v>0</v>
      </c>
      <c r="S7" s="22">
        <f t="shared" si="0"/>
        <v>-404322559.57999998</v>
      </c>
      <c r="T7" s="23">
        <f t="shared" si="0"/>
        <v>-403949422.86000001</v>
      </c>
      <c r="U7" s="24">
        <f>S7-T7</f>
        <v>-373136.71999996901</v>
      </c>
      <c r="V7" s="7" t="s">
        <v>22</v>
      </c>
    </row>
    <row r="8" spans="1:56" ht="12" thickTop="1" x14ac:dyDescent="0.2">
      <c r="V8" s="25"/>
    </row>
    <row r="9" spans="1:56" x14ac:dyDescent="0.2">
      <c r="A9" s="1" t="s">
        <v>10</v>
      </c>
      <c r="B9" s="2">
        <v>36678</v>
      </c>
      <c r="C9" s="2">
        <v>36708</v>
      </c>
      <c r="D9" s="2">
        <v>36739</v>
      </c>
      <c r="E9" s="2">
        <v>36770</v>
      </c>
      <c r="F9" s="2">
        <v>36800</v>
      </c>
      <c r="G9" s="2">
        <v>36831</v>
      </c>
      <c r="H9" s="2">
        <v>36861</v>
      </c>
      <c r="I9" s="2">
        <v>36892</v>
      </c>
      <c r="J9" s="2">
        <v>36923</v>
      </c>
      <c r="K9" s="2">
        <v>36951</v>
      </c>
      <c r="L9" s="2">
        <v>36982</v>
      </c>
      <c r="M9" s="2">
        <v>37012</v>
      </c>
      <c r="N9" s="2">
        <v>37043</v>
      </c>
      <c r="O9" s="2">
        <v>37073</v>
      </c>
      <c r="P9" s="2">
        <v>37104</v>
      </c>
      <c r="Q9" s="3" t="s">
        <v>1</v>
      </c>
      <c r="R9" s="3" t="s">
        <v>2</v>
      </c>
      <c r="S9" s="4" t="s">
        <v>3</v>
      </c>
      <c r="T9" s="5" t="s">
        <v>4</v>
      </c>
      <c r="U9" s="6" t="s">
        <v>5</v>
      </c>
    </row>
    <row r="10" spans="1:56" x14ac:dyDescent="0.2">
      <c r="A10" s="7" t="s">
        <v>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 spans="1:56" x14ac:dyDescent="0.2">
      <c r="A11" s="7" t="s">
        <v>7</v>
      </c>
      <c r="B11" s="27"/>
      <c r="C11" s="27">
        <f>C4</f>
        <v>-3898894.96</v>
      </c>
      <c r="D11" s="27">
        <f t="shared" ref="D11:O13" si="1">C11+D4</f>
        <v>-19540476.93</v>
      </c>
      <c r="E11" s="27">
        <f t="shared" si="1"/>
        <v>-35569071.439999998</v>
      </c>
      <c r="F11" s="27">
        <f t="shared" si="1"/>
        <v>-49109355.849999994</v>
      </c>
      <c r="G11" s="27">
        <f t="shared" si="1"/>
        <v>-58601990.469999991</v>
      </c>
      <c r="H11" s="27">
        <f t="shared" si="1"/>
        <v>-82784937.61999999</v>
      </c>
      <c r="I11" s="27">
        <f t="shared" si="1"/>
        <v>-118542369.72</v>
      </c>
      <c r="J11" s="27">
        <f t="shared" si="1"/>
        <v>-151006833.27000001</v>
      </c>
      <c r="K11" s="27">
        <f t="shared" si="1"/>
        <v>-163131928.29000002</v>
      </c>
      <c r="L11" s="27">
        <f t="shared" si="1"/>
        <v>-164050140.99000001</v>
      </c>
      <c r="M11" s="27">
        <f t="shared" si="1"/>
        <v>-164031192.34</v>
      </c>
      <c r="N11" s="27">
        <f t="shared" si="1"/>
        <v>-164024742.30000001</v>
      </c>
      <c r="O11" s="27">
        <f t="shared" si="1"/>
        <v>-164029412.39000002</v>
      </c>
      <c r="P11" s="27"/>
      <c r="Q11" s="27">
        <f>O11</f>
        <v>-164029412.39000002</v>
      </c>
      <c r="R11" s="27">
        <f>R4</f>
        <v>0</v>
      </c>
      <c r="S11" s="27">
        <f>Q11</f>
        <v>-164029412.39000002</v>
      </c>
      <c r="T11" s="27">
        <f>T4</f>
        <v>-164029412.38999999</v>
      </c>
      <c r="U11" s="28">
        <f>S11-T11</f>
        <v>0</v>
      </c>
      <c r="V11" s="29"/>
      <c r="W11" s="29"/>
      <c r="X11" s="29"/>
    </row>
    <row r="12" spans="1:56" x14ac:dyDescent="0.2">
      <c r="A12" s="7" t="s">
        <v>8</v>
      </c>
      <c r="B12" s="27">
        <f>B5</f>
        <v>-456372.98</v>
      </c>
      <c r="C12" s="27">
        <f>B12+C5</f>
        <v>-8865672.2699999996</v>
      </c>
      <c r="D12" s="27">
        <f t="shared" si="1"/>
        <v>-23366170.82</v>
      </c>
      <c r="E12" s="27">
        <f t="shared" si="1"/>
        <v>-40684805.899999999</v>
      </c>
      <c r="F12" s="27">
        <f t="shared" si="1"/>
        <v>-65289500.629999995</v>
      </c>
      <c r="G12" s="27">
        <f t="shared" si="1"/>
        <v>-80313188.5</v>
      </c>
      <c r="H12" s="27">
        <f t="shared" si="1"/>
        <v>-115919557.78999999</v>
      </c>
      <c r="I12" s="27">
        <f t="shared" si="1"/>
        <v>-168251517.24000001</v>
      </c>
      <c r="J12" s="27">
        <f t="shared" si="1"/>
        <v>-198101346.25</v>
      </c>
      <c r="K12" s="27">
        <f t="shared" si="1"/>
        <v>-200804124.68000001</v>
      </c>
      <c r="L12" s="27">
        <f t="shared" si="1"/>
        <v>-202415611.06</v>
      </c>
      <c r="M12" s="27">
        <f t="shared" si="1"/>
        <v>-203888506.63</v>
      </c>
      <c r="N12" s="27">
        <f t="shared" si="1"/>
        <v>-204085392.68000001</v>
      </c>
      <c r="O12" s="27">
        <f t="shared" si="1"/>
        <v>-205109430.84999999</v>
      </c>
      <c r="P12" s="27"/>
      <c r="Q12" s="27">
        <f>O12</f>
        <v>-205109430.84999999</v>
      </c>
      <c r="R12" s="27">
        <f>R5</f>
        <v>0</v>
      </c>
      <c r="S12" s="27">
        <f>Q12</f>
        <v>-205109430.84999999</v>
      </c>
      <c r="T12" s="27">
        <f>T5</f>
        <v>-205109430.84999999</v>
      </c>
      <c r="U12" s="28">
        <f>S12-T12</f>
        <v>0</v>
      </c>
    </row>
    <row r="13" spans="1:56" x14ac:dyDescent="0.2">
      <c r="A13" s="7" t="s">
        <v>9</v>
      </c>
      <c r="B13" s="30">
        <f>B6</f>
        <v>-342135.9</v>
      </c>
      <c r="C13" s="30">
        <f>B13+C6</f>
        <v>-2266665.98</v>
      </c>
      <c r="D13" s="30">
        <f t="shared" si="1"/>
        <v>-4377177.4800000004</v>
      </c>
      <c r="E13" s="30">
        <f t="shared" si="1"/>
        <v>-8272037.3500000006</v>
      </c>
      <c r="F13" s="30">
        <f t="shared" si="1"/>
        <v>-10712624.57</v>
      </c>
      <c r="G13" s="30">
        <f t="shared" si="1"/>
        <v>-13300134.300000001</v>
      </c>
      <c r="H13" s="30">
        <f t="shared" si="1"/>
        <v>-17469213.09</v>
      </c>
      <c r="I13" s="30">
        <f t="shared" si="1"/>
        <v>-24679631.939999998</v>
      </c>
      <c r="J13" s="30">
        <f t="shared" si="1"/>
        <v>-28487063.089999996</v>
      </c>
      <c r="K13" s="30">
        <f t="shared" si="1"/>
        <v>-31961087.679999996</v>
      </c>
      <c r="L13" s="30">
        <f t="shared" si="1"/>
        <v>-34821412.139999993</v>
      </c>
      <c r="M13" s="30">
        <f t="shared" si="1"/>
        <v>-36059226.25999999</v>
      </c>
      <c r="N13" s="30">
        <f t="shared" si="1"/>
        <v>-35627477.68999999</v>
      </c>
      <c r="O13" s="30">
        <f t="shared" si="1"/>
        <v>-35183716.339999989</v>
      </c>
      <c r="P13" s="30"/>
      <c r="Q13" s="30">
        <f>O13</f>
        <v>-35183716.339999989</v>
      </c>
      <c r="R13" s="30">
        <f>R6</f>
        <v>0</v>
      </c>
      <c r="S13" s="27">
        <f>Q13</f>
        <v>-35183716.339999989</v>
      </c>
      <c r="T13" s="27">
        <f>T6</f>
        <v>-34810579.620000005</v>
      </c>
      <c r="U13" s="28">
        <f>S13-T13</f>
        <v>-373136.71999998391</v>
      </c>
      <c r="V13" s="31"/>
      <c r="W13" s="31"/>
      <c r="X13" s="31"/>
      <c r="Y13" s="31"/>
      <c r="Z13" s="31"/>
      <c r="AA13" s="31"/>
    </row>
    <row r="14" spans="1:56" ht="12" thickBot="1" x14ac:dyDescent="0.25">
      <c r="A14" s="7" t="s">
        <v>11</v>
      </c>
      <c r="B14" s="32">
        <f>SUM(B11:B13)</f>
        <v>-798508.88</v>
      </c>
      <c r="C14" s="32">
        <f t="shared" ref="C14:P14" si="2">SUM(C11:C13)</f>
        <v>-15031233.210000001</v>
      </c>
      <c r="D14" s="32">
        <f t="shared" si="2"/>
        <v>-47283825.230000004</v>
      </c>
      <c r="E14" s="32">
        <f t="shared" si="2"/>
        <v>-84525914.689999998</v>
      </c>
      <c r="F14" s="32">
        <f t="shared" si="2"/>
        <v>-125111481.04999998</v>
      </c>
      <c r="G14" s="32">
        <f t="shared" si="2"/>
        <v>-152215313.27000001</v>
      </c>
      <c r="H14" s="32">
        <f t="shared" si="2"/>
        <v>-216173708.49999997</v>
      </c>
      <c r="I14" s="32">
        <f t="shared" si="2"/>
        <v>-311473518.90000004</v>
      </c>
      <c r="J14" s="32">
        <f t="shared" si="2"/>
        <v>-377595242.60999995</v>
      </c>
      <c r="K14" s="32">
        <f t="shared" si="2"/>
        <v>-395897140.65000004</v>
      </c>
      <c r="L14" s="32">
        <f t="shared" si="2"/>
        <v>-401287164.19</v>
      </c>
      <c r="M14" s="32">
        <f t="shared" si="2"/>
        <v>-403978925.23000002</v>
      </c>
      <c r="N14" s="32">
        <f t="shared" si="2"/>
        <v>-403737612.67000002</v>
      </c>
      <c r="O14" s="32">
        <f t="shared" si="2"/>
        <v>-404322559.57999998</v>
      </c>
      <c r="P14" s="32">
        <f t="shared" si="2"/>
        <v>0</v>
      </c>
      <c r="Q14" s="32">
        <f>SUM(Q11:Q13)</f>
        <v>-404322559.57999998</v>
      </c>
      <c r="R14" s="32">
        <f>SUM(R11:R13)</f>
        <v>0</v>
      </c>
      <c r="S14" s="32">
        <f>SUM(S11:S13)</f>
        <v>-404322559.57999998</v>
      </c>
      <c r="T14" s="32">
        <f>SUM(T11:T13)</f>
        <v>-403949422.86000001</v>
      </c>
      <c r="U14" s="33">
        <f>SUM(U11:U13)</f>
        <v>-373136.71999998391</v>
      </c>
      <c r="V14" s="31"/>
      <c r="W14" s="31"/>
      <c r="X14" s="31"/>
      <c r="Y14" s="31"/>
      <c r="Z14" s="31"/>
      <c r="AA14" s="31"/>
    </row>
    <row r="15" spans="1:56" ht="12" thickTop="1" x14ac:dyDescent="0.2"/>
    <row r="16" spans="1:56" x14ac:dyDescent="0.2">
      <c r="A16" s="1" t="s">
        <v>12</v>
      </c>
      <c r="B16" s="2">
        <v>36678</v>
      </c>
      <c r="C16" s="2">
        <v>36708</v>
      </c>
      <c r="D16" s="2">
        <v>36739</v>
      </c>
      <c r="E16" s="2">
        <v>36770</v>
      </c>
      <c r="F16" s="2">
        <v>36800</v>
      </c>
      <c r="G16" s="2">
        <v>36831</v>
      </c>
      <c r="H16" s="2">
        <v>36861</v>
      </c>
      <c r="I16" s="2">
        <v>36892</v>
      </c>
      <c r="J16" s="2">
        <v>36923</v>
      </c>
      <c r="K16" s="2">
        <v>36951</v>
      </c>
      <c r="L16" s="2">
        <v>36982</v>
      </c>
      <c r="M16" s="2">
        <v>37012</v>
      </c>
      <c r="N16" s="2">
        <v>37043</v>
      </c>
      <c r="O16" s="2">
        <v>37073</v>
      </c>
      <c r="P16" s="2">
        <v>37104</v>
      </c>
      <c r="Q16" s="3" t="s">
        <v>1</v>
      </c>
      <c r="R16" s="3" t="s">
        <v>2</v>
      </c>
      <c r="S16" s="4" t="s">
        <v>3</v>
      </c>
      <c r="T16" s="5" t="s">
        <v>4</v>
      </c>
      <c r="U16" s="6" t="s">
        <v>5</v>
      </c>
    </row>
    <row r="17" spans="1:22" x14ac:dyDescent="0.2">
      <c r="A17" s="7" t="s">
        <v>6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2" x14ac:dyDescent="0.2">
      <c r="A18" s="7" t="s">
        <v>7</v>
      </c>
      <c r="B18" s="34"/>
      <c r="C18" s="34">
        <f t="shared" ref="C18:O20" si="3">$Q11-C11</f>
        <v>-160130517.43000001</v>
      </c>
      <c r="D18" s="34">
        <f t="shared" si="3"/>
        <v>-144488935.46000001</v>
      </c>
      <c r="E18" s="34">
        <f t="shared" si="3"/>
        <v>-128460340.95000002</v>
      </c>
      <c r="F18" s="34">
        <f t="shared" si="3"/>
        <v>-114920056.54000002</v>
      </c>
      <c r="G18" s="34">
        <f t="shared" si="3"/>
        <v>-105427421.92000002</v>
      </c>
      <c r="H18" s="34">
        <f t="shared" si="3"/>
        <v>-81244474.770000026</v>
      </c>
      <c r="I18" s="34">
        <f t="shared" si="3"/>
        <v>-45487042.670000017</v>
      </c>
      <c r="J18" s="34">
        <f t="shared" si="3"/>
        <v>-13022579.120000005</v>
      </c>
      <c r="K18" s="34">
        <f t="shared" si="3"/>
        <v>-897484.09999999404</v>
      </c>
      <c r="L18" s="34">
        <f t="shared" si="3"/>
        <v>20728.59999999404</v>
      </c>
      <c r="M18" s="34">
        <f t="shared" si="3"/>
        <v>1779.9499999880791</v>
      </c>
      <c r="N18" s="34">
        <f t="shared" si="3"/>
        <v>-4670.0900000035763</v>
      </c>
      <c r="O18" s="34">
        <f t="shared" si="3"/>
        <v>0</v>
      </c>
      <c r="P18" s="34"/>
      <c r="Q18" s="34">
        <f>O18</f>
        <v>0</v>
      </c>
      <c r="R18" s="34">
        <f t="shared" ref="R18:T20" si="4">R11</f>
        <v>0</v>
      </c>
      <c r="S18" s="34">
        <f t="shared" si="4"/>
        <v>-164029412.39000002</v>
      </c>
      <c r="T18" s="34">
        <f t="shared" si="4"/>
        <v>-164029412.38999999</v>
      </c>
      <c r="U18" s="35">
        <f>S18-T18</f>
        <v>0</v>
      </c>
    </row>
    <row r="19" spans="1:22" x14ac:dyDescent="0.2">
      <c r="A19" s="7" t="s">
        <v>8</v>
      </c>
      <c r="B19" s="34">
        <f>$Q12-B12</f>
        <v>-204653057.87</v>
      </c>
      <c r="C19" s="34">
        <f t="shared" si="3"/>
        <v>-196243758.57999998</v>
      </c>
      <c r="D19" s="34">
        <f t="shared" si="3"/>
        <v>-181743260.03</v>
      </c>
      <c r="E19" s="34">
        <f t="shared" si="3"/>
        <v>-164424624.94999999</v>
      </c>
      <c r="F19" s="34">
        <f t="shared" si="3"/>
        <v>-139819930.22</v>
      </c>
      <c r="G19" s="34">
        <f t="shared" si="3"/>
        <v>-124796242.34999999</v>
      </c>
      <c r="H19" s="34">
        <f t="shared" si="3"/>
        <v>-89189873.060000002</v>
      </c>
      <c r="I19" s="34">
        <f t="shared" si="3"/>
        <v>-36857913.609999985</v>
      </c>
      <c r="J19" s="34">
        <f t="shared" si="3"/>
        <v>-7008084.599999994</v>
      </c>
      <c r="K19" s="34">
        <f t="shared" si="3"/>
        <v>-4305306.1699999869</v>
      </c>
      <c r="L19" s="34">
        <f t="shared" si="3"/>
        <v>-2693819.7899999917</v>
      </c>
      <c r="M19" s="34">
        <f t="shared" si="3"/>
        <v>-1220924.2199999988</v>
      </c>
      <c r="N19" s="34">
        <f t="shared" si="3"/>
        <v>-1024038.1699999869</v>
      </c>
      <c r="O19" s="34">
        <f t="shared" si="3"/>
        <v>0</v>
      </c>
      <c r="P19" s="34"/>
      <c r="Q19" s="34">
        <f>O19</f>
        <v>0</v>
      </c>
      <c r="R19" s="34">
        <f t="shared" si="4"/>
        <v>0</v>
      </c>
      <c r="S19" s="34">
        <f t="shared" si="4"/>
        <v>-205109430.84999999</v>
      </c>
      <c r="T19" s="34">
        <f t="shared" si="4"/>
        <v>-205109430.84999999</v>
      </c>
      <c r="U19" s="35">
        <f>S19-T19</f>
        <v>0</v>
      </c>
    </row>
    <row r="20" spans="1:22" x14ac:dyDescent="0.2">
      <c r="A20" s="7" t="s">
        <v>9</v>
      </c>
      <c r="B20" s="34">
        <f>$Q13-B13</f>
        <v>-34841580.43999999</v>
      </c>
      <c r="C20" s="34">
        <f t="shared" si="3"/>
        <v>-32917050.359999988</v>
      </c>
      <c r="D20" s="34">
        <f t="shared" si="3"/>
        <v>-30806538.859999988</v>
      </c>
      <c r="E20" s="34">
        <f t="shared" si="3"/>
        <v>-26911678.989999987</v>
      </c>
      <c r="F20" s="34">
        <f t="shared" si="3"/>
        <v>-24471091.769999988</v>
      </c>
      <c r="G20" s="34">
        <f t="shared" si="3"/>
        <v>-21883582.039999988</v>
      </c>
      <c r="H20" s="34">
        <f t="shared" si="3"/>
        <v>-17714503.249999989</v>
      </c>
      <c r="I20" s="34">
        <f t="shared" si="3"/>
        <v>-10504084.399999991</v>
      </c>
      <c r="J20" s="34">
        <f t="shared" si="3"/>
        <v>-6696653.2499999925</v>
      </c>
      <c r="K20" s="34">
        <f t="shared" si="3"/>
        <v>-3222628.6599999927</v>
      </c>
      <c r="L20" s="34">
        <f t="shared" si="3"/>
        <v>-362304.19999999553</v>
      </c>
      <c r="M20" s="34">
        <f t="shared" si="3"/>
        <v>875509.92000000179</v>
      </c>
      <c r="N20" s="34">
        <f t="shared" si="3"/>
        <v>443761.35000000149</v>
      </c>
      <c r="O20" s="34">
        <f t="shared" si="3"/>
        <v>0</v>
      </c>
      <c r="P20" s="36"/>
      <c r="Q20" s="36">
        <f>O20</f>
        <v>0</v>
      </c>
      <c r="R20" s="36">
        <f t="shared" si="4"/>
        <v>0</v>
      </c>
      <c r="S20" s="34">
        <f t="shared" si="4"/>
        <v>-35183716.339999989</v>
      </c>
      <c r="T20" s="34">
        <f t="shared" si="4"/>
        <v>-34810579.620000005</v>
      </c>
      <c r="U20" s="35">
        <f>S20-T20</f>
        <v>-373136.71999998391</v>
      </c>
    </row>
    <row r="21" spans="1:22" ht="12" thickBot="1" x14ac:dyDescent="0.25">
      <c r="A21" s="7" t="s">
        <v>13</v>
      </c>
      <c r="B21" s="37">
        <f>SUM(B18:B20)</f>
        <v>-239494638.31</v>
      </c>
      <c r="C21" s="37">
        <f t="shared" ref="C21:U21" si="5">SUM(C18:C20)</f>
        <v>-389291326.37</v>
      </c>
      <c r="D21" s="37">
        <f t="shared" si="5"/>
        <v>-357038734.35000002</v>
      </c>
      <c r="E21" s="37">
        <f t="shared" si="5"/>
        <v>-319796644.88999999</v>
      </c>
      <c r="F21" s="37">
        <f t="shared" si="5"/>
        <v>-279211078.53000003</v>
      </c>
      <c r="G21" s="37">
        <f t="shared" si="5"/>
        <v>-252107246.31</v>
      </c>
      <c r="H21" s="37">
        <f t="shared" si="5"/>
        <v>-188148851.08000004</v>
      </c>
      <c r="I21" s="37">
        <f t="shared" si="5"/>
        <v>-92849040.679999992</v>
      </c>
      <c r="J21" s="37">
        <f t="shared" si="5"/>
        <v>-26727316.969999991</v>
      </c>
      <c r="K21" s="37">
        <f t="shared" si="5"/>
        <v>-8425418.9299999736</v>
      </c>
      <c r="L21" s="37">
        <f t="shared" si="5"/>
        <v>-3035395.3899999931</v>
      </c>
      <c r="M21" s="37">
        <f t="shared" si="5"/>
        <v>-343634.35000000894</v>
      </c>
      <c r="N21" s="37">
        <f t="shared" si="5"/>
        <v>-584946.90999998897</v>
      </c>
      <c r="O21" s="37">
        <f t="shared" si="5"/>
        <v>0</v>
      </c>
      <c r="P21" s="37">
        <f t="shared" si="5"/>
        <v>0</v>
      </c>
      <c r="Q21" s="37">
        <f t="shared" si="5"/>
        <v>0</v>
      </c>
      <c r="R21" s="37">
        <f t="shared" si="5"/>
        <v>0</v>
      </c>
      <c r="S21" s="37">
        <f t="shared" si="5"/>
        <v>-404322559.57999998</v>
      </c>
      <c r="T21" s="37">
        <f t="shared" si="5"/>
        <v>-403949422.86000001</v>
      </c>
      <c r="U21" s="38">
        <f t="shared" si="5"/>
        <v>-373136.71999998391</v>
      </c>
    </row>
    <row r="22" spans="1:22" ht="12" thickTop="1" x14ac:dyDescent="0.2"/>
    <row r="23" spans="1:22" ht="12.75" x14ac:dyDescent="0.2">
      <c r="G23" s="45"/>
      <c r="H23" s="45"/>
      <c r="I23" s="45"/>
      <c r="J23" s="45"/>
      <c r="K23" s="45"/>
      <c r="P23" s="46"/>
    </row>
    <row r="24" spans="1:22" ht="12.75" x14ac:dyDescent="0.2">
      <c r="G24" s="45"/>
      <c r="H24" s="45"/>
      <c r="I24" s="45"/>
      <c r="J24" s="45"/>
      <c r="K24" s="45"/>
      <c r="P24" s="16"/>
    </row>
    <row r="25" spans="1:22" ht="12.75" x14ac:dyDescent="0.2">
      <c r="A25" s="7" t="s">
        <v>14</v>
      </c>
      <c r="G25" s="45"/>
      <c r="H25" s="45"/>
      <c r="I25" s="45"/>
      <c r="J25" s="45"/>
      <c r="K25" s="45"/>
      <c r="P25" s="29"/>
    </row>
    <row r="26" spans="1:22" ht="12.75" x14ac:dyDescent="0.2">
      <c r="A26" s="7" t="s">
        <v>15</v>
      </c>
      <c r="B26" s="31">
        <v>-239920010.47</v>
      </c>
      <c r="E26" s="25"/>
      <c r="G26" s="45"/>
      <c r="H26" s="45"/>
      <c r="I26" s="45"/>
      <c r="J26" s="45"/>
      <c r="K26" s="45"/>
    </row>
    <row r="27" spans="1:22" ht="12.75" x14ac:dyDescent="0.2">
      <c r="A27" s="7" t="s">
        <v>16</v>
      </c>
      <c r="B27" s="39">
        <v>-164029412.38999999</v>
      </c>
      <c r="G27" s="45"/>
      <c r="H27" s="45"/>
      <c r="I27" s="45"/>
      <c r="J27" s="45"/>
      <c r="K27" s="45"/>
    </row>
    <row r="28" spans="1:22" ht="12.75" x14ac:dyDescent="0.2">
      <c r="A28" s="7" t="s">
        <v>17</v>
      </c>
      <c r="B28" s="31">
        <f>SUM(B26:B27)</f>
        <v>-403949422.86000001</v>
      </c>
      <c r="G28" s="45"/>
      <c r="H28" s="45"/>
      <c r="I28" s="45"/>
      <c r="J28" s="45"/>
      <c r="K28" s="45"/>
    </row>
    <row r="29" spans="1:22" ht="12.75" x14ac:dyDescent="0.2">
      <c r="G29" s="45"/>
      <c r="H29" s="45"/>
      <c r="I29" s="45"/>
      <c r="J29" s="45"/>
    </row>
    <row r="30" spans="1:22" ht="12.75" x14ac:dyDescent="0.2">
      <c r="G30" s="45"/>
      <c r="H30" s="45"/>
      <c r="I30" s="45"/>
      <c r="J30" s="45"/>
    </row>
    <row r="31" spans="1:22" x14ac:dyDescent="0.2">
      <c r="A31" s="7" t="s">
        <v>19</v>
      </c>
    </row>
    <row r="32" spans="1:22" ht="12.75" x14ac:dyDescent="0.2">
      <c r="A32" s="1" t="s">
        <v>0</v>
      </c>
      <c r="B32" s="2">
        <v>36678</v>
      </c>
      <c r="C32" s="2">
        <v>36708</v>
      </c>
      <c r="D32" s="2">
        <v>36739</v>
      </c>
      <c r="E32" s="2">
        <v>36770</v>
      </c>
      <c r="F32" s="2">
        <v>36800</v>
      </c>
      <c r="G32" s="2">
        <v>36831</v>
      </c>
      <c r="H32" s="2">
        <v>36861</v>
      </c>
      <c r="I32" s="2">
        <v>36892</v>
      </c>
      <c r="J32" s="2">
        <v>36923</v>
      </c>
      <c r="K32" s="2">
        <v>36951</v>
      </c>
      <c r="L32" s="2">
        <v>36982</v>
      </c>
      <c r="M32" s="2">
        <v>37012</v>
      </c>
      <c r="N32" s="2">
        <v>37043</v>
      </c>
      <c r="O32" s="2">
        <v>37073</v>
      </c>
      <c r="P32" s="2">
        <v>37104</v>
      </c>
      <c r="Q32" s="3" t="s">
        <v>1</v>
      </c>
      <c r="R32" s="3" t="s">
        <v>2</v>
      </c>
      <c r="S32" s="4" t="s">
        <v>3</v>
      </c>
      <c r="T32"/>
      <c r="U32"/>
      <c r="V32" s="45"/>
    </row>
    <row r="33" spans="1:252" ht="12.75" x14ac:dyDescent="0.2">
      <c r="A33" s="40" t="s">
        <v>19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1"/>
      <c r="R33" s="41"/>
      <c r="S33" s="41"/>
      <c r="T33"/>
      <c r="U33"/>
      <c r="V33" s="45"/>
      <c r="W33" s="16"/>
      <c r="X33" s="16"/>
      <c r="Y33" s="16"/>
      <c r="Z33" s="16"/>
      <c r="AA33" s="16"/>
      <c r="AB33" s="16"/>
      <c r="AC33" s="16"/>
    </row>
    <row r="34" spans="1:252" ht="12.75" x14ac:dyDescent="0.2">
      <c r="A34" s="7" t="s">
        <v>20</v>
      </c>
      <c r="B34" s="11">
        <v>-288779.27</v>
      </c>
      <c r="C34" s="11">
        <v>-4366659.95</v>
      </c>
      <c r="D34" s="11">
        <v>-7693770.25</v>
      </c>
      <c r="E34" s="11">
        <v>-9130358.6999999993</v>
      </c>
      <c r="F34" s="62">
        <v>-4519244.43</v>
      </c>
      <c r="G34" s="11">
        <v>-3453579.5</v>
      </c>
      <c r="H34" s="11">
        <v>-12375048.199999999</v>
      </c>
      <c r="I34" s="11">
        <v>-17725538.370000001</v>
      </c>
      <c r="J34" s="11">
        <v>-18597272.989999998</v>
      </c>
      <c r="K34" s="11">
        <v>-4993520.34</v>
      </c>
      <c r="L34" s="11">
        <v>-2344773.2999999998</v>
      </c>
      <c r="M34" s="11">
        <v>-289048.03000000003</v>
      </c>
      <c r="N34" s="11">
        <v>-24993.8</v>
      </c>
      <c r="O34" s="11">
        <v>-41014.21</v>
      </c>
      <c r="P34" s="11"/>
      <c r="Q34" s="11">
        <f>SUM(B34:P34)</f>
        <v>-85843601.339999989</v>
      </c>
      <c r="R34" s="12">
        <v>10806495.77</v>
      </c>
      <c r="S34" s="11">
        <f>Q34+R34</f>
        <v>-75037105.569999993</v>
      </c>
      <c r="T34"/>
      <c r="U34"/>
      <c r="V34" s="47"/>
      <c r="W34" s="47"/>
      <c r="X34" s="47"/>
      <c r="Y34" s="47"/>
      <c r="Z34" s="47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5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</row>
    <row r="35" spans="1:252" ht="12.75" x14ac:dyDescent="0.2">
      <c r="A35" s="7" t="s">
        <v>21</v>
      </c>
      <c r="B35" s="49"/>
      <c r="C35" s="49">
        <v>-540107.6</v>
      </c>
      <c r="D35" s="49">
        <v>-2023017.07</v>
      </c>
      <c r="E35" s="49">
        <v>-954094.24</v>
      </c>
      <c r="F35" s="63">
        <v>-1120714</v>
      </c>
      <c r="G35" s="49">
        <v>-2568417.48</v>
      </c>
      <c r="H35" s="49">
        <v>-7240826.8499999996</v>
      </c>
      <c r="I35" s="49">
        <v>-18983748.460000001</v>
      </c>
      <c r="J35" s="49">
        <v>-16671669.5</v>
      </c>
      <c r="K35" s="49">
        <v>-6381980.4400000004</v>
      </c>
      <c r="L35" s="49">
        <v>-1064297.26</v>
      </c>
      <c r="M35" s="49">
        <v>-577037.71</v>
      </c>
      <c r="N35" s="49">
        <v>-149513.63</v>
      </c>
      <c r="O35" s="49">
        <v>-225044.12</v>
      </c>
      <c r="P35" s="49"/>
      <c r="Q35" s="49">
        <f>SUM(B35:P35)</f>
        <v>-58500468.359999999</v>
      </c>
      <c r="R35" s="50">
        <v>24245569.18</v>
      </c>
      <c r="S35" s="49">
        <f>Q35+R35</f>
        <v>-34254899.18</v>
      </c>
      <c r="T35"/>
      <c r="U35"/>
      <c r="V35" s="47"/>
      <c r="W35" s="47"/>
      <c r="X35" s="47"/>
      <c r="Y35" s="47"/>
      <c r="Z35" s="47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5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45"/>
      <c r="HN35" s="45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</row>
    <row r="36" spans="1:252" ht="13.5" thickBot="1" x14ac:dyDescent="0.25">
      <c r="A36" s="7" t="s">
        <v>18</v>
      </c>
      <c r="B36" s="24">
        <f>SUM(B34:B35)</f>
        <v>-288779.27</v>
      </c>
      <c r="C36" s="24">
        <f t="shared" ref="C36:I36" si="6">SUM(C34:C35)</f>
        <v>-4906767.55</v>
      </c>
      <c r="D36" s="24">
        <f t="shared" si="6"/>
        <v>-9716787.3200000003</v>
      </c>
      <c r="E36" s="24">
        <f t="shared" si="6"/>
        <v>-10084452.939999999</v>
      </c>
      <c r="F36" s="24">
        <f t="shared" si="6"/>
        <v>-5639958.4299999997</v>
      </c>
      <c r="G36" s="24">
        <f t="shared" si="6"/>
        <v>-6021996.9800000004</v>
      </c>
      <c r="H36" s="24">
        <f t="shared" si="6"/>
        <v>-19615875.049999997</v>
      </c>
      <c r="I36" s="24">
        <f t="shared" si="6"/>
        <v>-36709286.829999998</v>
      </c>
      <c r="J36" s="24">
        <f t="shared" ref="J36:S36" si="7">SUM(J34:J35)</f>
        <v>-35268942.489999995</v>
      </c>
      <c r="K36" s="24">
        <f t="shared" si="7"/>
        <v>-11375500.780000001</v>
      </c>
      <c r="L36" s="24">
        <f t="shared" si="7"/>
        <v>-3409070.5599999996</v>
      </c>
      <c r="M36" s="24">
        <f t="shared" si="7"/>
        <v>-866085.74</v>
      </c>
      <c r="N36" s="24">
        <f t="shared" si="7"/>
        <v>-174507.43</v>
      </c>
      <c r="O36" s="24">
        <f t="shared" si="7"/>
        <v>-266058.33</v>
      </c>
      <c r="P36" s="24">
        <f t="shared" si="7"/>
        <v>0</v>
      </c>
      <c r="Q36" s="24">
        <f t="shared" si="7"/>
        <v>-144344069.69999999</v>
      </c>
      <c r="R36" s="24">
        <f t="shared" si="7"/>
        <v>35052064.950000003</v>
      </c>
      <c r="S36" s="43">
        <f t="shared" si="7"/>
        <v>-109292004.75</v>
      </c>
      <c r="T36"/>
      <c r="U36"/>
      <c r="V36" s="44"/>
      <c r="W36" s="44"/>
      <c r="X36" s="44"/>
      <c r="Y36" s="44"/>
      <c r="Z36" s="44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</row>
    <row r="37" spans="1:252" ht="13.5" thickTop="1" x14ac:dyDescent="0.2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/>
      <c r="U37"/>
      <c r="V37" s="44"/>
      <c r="W37" s="44"/>
      <c r="X37" s="44"/>
      <c r="Y37" s="44"/>
      <c r="Z37" s="44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</row>
    <row r="38" spans="1:252" ht="12.75" x14ac:dyDescent="0.2">
      <c r="A38" s="1" t="s">
        <v>10</v>
      </c>
      <c r="B38" s="2">
        <v>36678</v>
      </c>
      <c r="C38" s="2">
        <v>36708</v>
      </c>
      <c r="D38" s="2">
        <v>36739</v>
      </c>
      <c r="E38" s="2">
        <v>36770</v>
      </c>
      <c r="F38" s="2">
        <v>36800</v>
      </c>
      <c r="G38" s="2">
        <v>36831</v>
      </c>
      <c r="H38" s="2">
        <v>36861</v>
      </c>
      <c r="I38" s="2">
        <v>36892</v>
      </c>
      <c r="J38" s="2">
        <v>36923</v>
      </c>
      <c r="K38" s="2">
        <v>36951</v>
      </c>
      <c r="L38" s="2">
        <v>36982</v>
      </c>
      <c r="M38" s="2">
        <v>37012</v>
      </c>
      <c r="N38" s="2">
        <v>37043</v>
      </c>
      <c r="O38" s="2">
        <v>37073</v>
      </c>
      <c r="P38" s="2">
        <v>37104</v>
      </c>
      <c r="Q38" s="3" t="s">
        <v>1</v>
      </c>
      <c r="R38" s="3" t="s">
        <v>2</v>
      </c>
      <c r="S38" s="4" t="s">
        <v>3</v>
      </c>
      <c r="T38"/>
      <c r="U38"/>
    </row>
    <row r="39" spans="1:252" ht="12.75" x14ac:dyDescent="0.2">
      <c r="A39" s="40" t="s">
        <v>19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/>
      <c r="U39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</row>
    <row r="40" spans="1:252" ht="12.75" x14ac:dyDescent="0.2">
      <c r="A40" s="7" t="s">
        <v>20</v>
      </c>
      <c r="B40" s="54">
        <f>B34</f>
        <v>-288779.27</v>
      </c>
      <c r="C40" s="54">
        <f>B40+C34</f>
        <v>-4655439.2200000007</v>
      </c>
      <c r="D40" s="54">
        <f t="shared" ref="D40:O40" si="8">C40+D34</f>
        <v>-12349209.470000001</v>
      </c>
      <c r="E40" s="54">
        <f t="shared" si="8"/>
        <v>-21479568.170000002</v>
      </c>
      <c r="F40" s="54">
        <f t="shared" si="8"/>
        <v>-25998812.600000001</v>
      </c>
      <c r="G40" s="54">
        <f t="shared" si="8"/>
        <v>-29452392.100000001</v>
      </c>
      <c r="H40" s="54">
        <f t="shared" si="8"/>
        <v>-41827440.299999997</v>
      </c>
      <c r="I40" s="54">
        <f t="shared" si="8"/>
        <v>-59552978.670000002</v>
      </c>
      <c r="J40" s="54">
        <f t="shared" si="8"/>
        <v>-78150251.659999996</v>
      </c>
      <c r="K40" s="54">
        <f t="shared" si="8"/>
        <v>-83143772</v>
      </c>
      <c r="L40" s="54">
        <f t="shared" si="8"/>
        <v>-85488545.299999997</v>
      </c>
      <c r="M40" s="54">
        <f t="shared" si="8"/>
        <v>-85777593.329999998</v>
      </c>
      <c r="N40" s="54">
        <f t="shared" si="8"/>
        <v>-85802587.129999995</v>
      </c>
      <c r="O40" s="54">
        <f t="shared" si="8"/>
        <v>-85843601.339999989</v>
      </c>
      <c r="P40" s="54"/>
      <c r="Q40" s="54">
        <f>O40</f>
        <v>-85843601.339999989</v>
      </c>
      <c r="R40" s="54">
        <f>R34</f>
        <v>10806495.77</v>
      </c>
      <c r="S40" s="51">
        <f>Q40+R40</f>
        <v>-75037105.569999993</v>
      </c>
      <c r="T40"/>
      <c r="U40"/>
    </row>
    <row r="41" spans="1:252" ht="12.75" x14ac:dyDescent="0.2">
      <c r="A41" s="7" t="s">
        <v>21</v>
      </c>
      <c r="B41" s="55">
        <f>B35</f>
        <v>0</v>
      </c>
      <c r="C41" s="55">
        <f>B41+C35</f>
        <v>-540107.6</v>
      </c>
      <c r="D41" s="55">
        <f>C41+D35</f>
        <v>-2563124.67</v>
      </c>
      <c r="E41" s="55">
        <f t="shared" ref="E41:O41" si="9">D41+E35</f>
        <v>-3517218.91</v>
      </c>
      <c r="F41" s="55">
        <f t="shared" si="9"/>
        <v>-4637932.91</v>
      </c>
      <c r="G41" s="55">
        <f t="shared" si="9"/>
        <v>-7206350.3900000006</v>
      </c>
      <c r="H41" s="55">
        <f t="shared" si="9"/>
        <v>-14447177.24</v>
      </c>
      <c r="I41" s="55">
        <f t="shared" si="9"/>
        <v>-33430925.700000003</v>
      </c>
      <c r="J41" s="55">
        <f t="shared" si="9"/>
        <v>-50102595.200000003</v>
      </c>
      <c r="K41" s="55">
        <f t="shared" si="9"/>
        <v>-56484575.640000001</v>
      </c>
      <c r="L41" s="55">
        <f t="shared" si="9"/>
        <v>-57548872.899999999</v>
      </c>
      <c r="M41" s="55">
        <f t="shared" si="9"/>
        <v>-58125910.609999999</v>
      </c>
      <c r="N41" s="55">
        <f t="shared" si="9"/>
        <v>-58275424.240000002</v>
      </c>
      <c r="O41" s="55">
        <f t="shared" si="9"/>
        <v>-58500468.359999999</v>
      </c>
      <c r="P41" s="56"/>
      <c r="Q41" s="55">
        <f>O41</f>
        <v>-58500468.359999999</v>
      </c>
      <c r="R41" s="55">
        <f>R35</f>
        <v>24245569.18</v>
      </c>
      <c r="S41" s="52">
        <f>Q41+R41</f>
        <v>-34254899.18</v>
      </c>
      <c r="T41"/>
      <c r="U41"/>
    </row>
    <row r="42" spans="1:252" ht="13.5" thickBot="1" x14ac:dyDescent="0.25">
      <c r="B42" s="57">
        <f>SUM(B40:B41)</f>
        <v>-288779.27</v>
      </c>
      <c r="C42" s="57">
        <f>SUM(C40:C41)</f>
        <v>-5195546.82</v>
      </c>
      <c r="D42" s="57">
        <f t="shared" ref="D42:J42" si="10">SUM(D40:D41)</f>
        <v>-14912334.140000001</v>
      </c>
      <c r="E42" s="57">
        <f t="shared" si="10"/>
        <v>-24996787.080000002</v>
      </c>
      <c r="F42" s="57">
        <f t="shared" si="10"/>
        <v>-30636745.510000002</v>
      </c>
      <c r="G42" s="57">
        <f t="shared" si="10"/>
        <v>-36658742.490000002</v>
      </c>
      <c r="H42" s="57">
        <f t="shared" si="10"/>
        <v>-56274617.539999999</v>
      </c>
      <c r="I42" s="57">
        <f t="shared" si="10"/>
        <v>-92983904.370000005</v>
      </c>
      <c r="J42" s="57">
        <f t="shared" si="10"/>
        <v>-128252846.86</v>
      </c>
      <c r="K42" s="57">
        <f>SUM(K40:K41)</f>
        <v>-139628347.63999999</v>
      </c>
      <c r="L42" s="57">
        <f>SUM(L40:L41)</f>
        <v>-143037418.19999999</v>
      </c>
      <c r="M42" s="57">
        <f>SUM(M40:M41)</f>
        <v>-143903503.94</v>
      </c>
      <c r="N42" s="57">
        <f>SUM(N40:N41)</f>
        <v>-144078011.37</v>
      </c>
      <c r="O42" s="57">
        <f>SUM(O40:O41)</f>
        <v>-144344069.69999999</v>
      </c>
      <c r="P42" s="58"/>
      <c r="Q42" s="57">
        <f>SUM(Q40:Q41)</f>
        <v>-144344069.69999999</v>
      </c>
      <c r="R42" s="57">
        <f>SUM(R40:R41)</f>
        <v>35052064.950000003</v>
      </c>
      <c r="S42" s="53">
        <f>Q42+R42</f>
        <v>-109292004.74999999</v>
      </c>
      <c r="T42"/>
      <c r="U42"/>
    </row>
    <row r="43" spans="1:252" ht="13.5" thickTop="1" x14ac:dyDescent="0.2">
      <c r="T43"/>
      <c r="U43"/>
    </row>
    <row r="44" spans="1:252" ht="12.75" x14ac:dyDescent="0.2">
      <c r="A44" s="1" t="s">
        <v>12</v>
      </c>
      <c r="B44" s="2">
        <v>36678</v>
      </c>
      <c r="C44" s="2">
        <v>36708</v>
      </c>
      <c r="D44" s="2">
        <v>36739</v>
      </c>
      <c r="E44" s="2">
        <v>36770</v>
      </c>
      <c r="F44" s="2">
        <v>36800</v>
      </c>
      <c r="G44" s="2">
        <v>36831</v>
      </c>
      <c r="H44" s="2">
        <v>36861</v>
      </c>
      <c r="I44" s="2">
        <v>36892</v>
      </c>
      <c r="J44" s="2">
        <v>36923</v>
      </c>
      <c r="K44" s="2">
        <v>36951</v>
      </c>
      <c r="L44" s="2">
        <v>36982</v>
      </c>
      <c r="M44" s="2">
        <v>37012</v>
      </c>
      <c r="N44" s="2">
        <v>37043</v>
      </c>
      <c r="O44" s="2">
        <v>37073</v>
      </c>
      <c r="P44" s="2">
        <v>37104</v>
      </c>
      <c r="Q44" s="3" t="s">
        <v>1</v>
      </c>
      <c r="R44" s="3" t="s">
        <v>2</v>
      </c>
      <c r="S44" s="4" t="s">
        <v>3</v>
      </c>
      <c r="T44"/>
      <c r="U44"/>
    </row>
    <row r="45" spans="1:252" ht="12.75" x14ac:dyDescent="0.2">
      <c r="T45"/>
      <c r="U45"/>
    </row>
    <row r="46" spans="1:252" ht="12.75" x14ac:dyDescent="0.2">
      <c r="A46" s="7" t="s">
        <v>19</v>
      </c>
      <c r="B46" s="64">
        <f>$Q40-B40</f>
        <v>-85554822.069999993</v>
      </c>
      <c r="C46" s="65">
        <f t="shared" ref="C46:O46" si="11">$Q40-C40</f>
        <v>-81188162.11999999</v>
      </c>
      <c r="D46" s="64">
        <f t="shared" si="11"/>
        <v>-73494391.86999999</v>
      </c>
      <c r="E46" s="64">
        <f t="shared" si="11"/>
        <v>-64364033.169999987</v>
      </c>
      <c r="F46" s="64">
        <f t="shared" si="11"/>
        <v>-59844788.739999987</v>
      </c>
      <c r="G46" s="64">
        <f t="shared" si="11"/>
        <v>-56391209.239999987</v>
      </c>
      <c r="H46" s="64">
        <f t="shared" si="11"/>
        <v>-44016161.039999992</v>
      </c>
      <c r="I46" s="64">
        <f t="shared" si="11"/>
        <v>-26290622.669999987</v>
      </c>
      <c r="J46" s="64">
        <f>$Q40-J40</f>
        <v>-7693349.6799999923</v>
      </c>
      <c r="K46" s="64">
        <f t="shared" si="11"/>
        <v>-2699829.3399999887</v>
      </c>
      <c r="L46" s="64">
        <f t="shared" si="11"/>
        <v>-355056.03999999166</v>
      </c>
      <c r="M46" s="64">
        <f t="shared" si="11"/>
        <v>-66008.009999990463</v>
      </c>
      <c r="N46" s="64">
        <f t="shared" si="11"/>
        <v>-41014.209999993443</v>
      </c>
      <c r="O46" s="64">
        <f t="shared" si="11"/>
        <v>0</v>
      </c>
      <c r="P46" s="59"/>
      <c r="Q46" s="59"/>
      <c r="R46" s="68">
        <f t="shared" ref="R46:S48" si="12">R40</f>
        <v>10806495.77</v>
      </c>
      <c r="S46" s="70">
        <f t="shared" si="12"/>
        <v>-75037105.569999993</v>
      </c>
      <c r="T46"/>
      <c r="U46"/>
    </row>
    <row r="47" spans="1:252" x14ac:dyDescent="0.2">
      <c r="A47" s="7" t="s">
        <v>20</v>
      </c>
      <c r="B47" s="66">
        <f>$Q41-B41</f>
        <v>-58500468.359999999</v>
      </c>
      <c r="C47" s="66">
        <f t="shared" ref="C47:O47" si="13">$Q41-C41</f>
        <v>-57960360.759999998</v>
      </c>
      <c r="D47" s="66">
        <f t="shared" si="13"/>
        <v>-55937343.689999998</v>
      </c>
      <c r="E47" s="66">
        <f t="shared" si="13"/>
        <v>-54983249.450000003</v>
      </c>
      <c r="F47" s="66">
        <f t="shared" si="13"/>
        <v>-53862535.450000003</v>
      </c>
      <c r="G47" s="66">
        <f t="shared" si="13"/>
        <v>-51294117.969999999</v>
      </c>
      <c r="H47" s="66">
        <f t="shared" si="13"/>
        <v>-44053291.119999997</v>
      </c>
      <c r="I47" s="66">
        <f t="shared" si="13"/>
        <v>-25069542.659999996</v>
      </c>
      <c r="J47" s="66">
        <f t="shared" si="13"/>
        <v>-8397873.1599999964</v>
      </c>
      <c r="K47" s="66">
        <f t="shared" si="13"/>
        <v>-2015892.7199999988</v>
      </c>
      <c r="L47" s="66">
        <f t="shared" si="13"/>
        <v>-951595.46000000089</v>
      </c>
      <c r="M47" s="66">
        <f t="shared" si="13"/>
        <v>-374557.75</v>
      </c>
      <c r="N47" s="66">
        <f t="shared" si="13"/>
        <v>-225044.11999999732</v>
      </c>
      <c r="O47" s="66">
        <f t="shared" si="13"/>
        <v>0</v>
      </c>
      <c r="P47" s="60"/>
      <c r="Q47" s="60"/>
      <c r="R47" s="69">
        <f t="shared" si="12"/>
        <v>24245569.18</v>
      </c>
      <c r="S47" s="71">
        <f t="shared" si="12"/>
        <v>-34254899.18</v>
      </c>
    </row>
    <row r="48" spans="1:252" ht="12" thickBot="1" x14ac:dyDescent="0.25">
      <c r="A48" s="7" t="s">
        <v>21</v>
      </c>
      <c r="B48" s="67">
        <f>SUM(B46:B47)</f>
        <v>-144055290.43000001</v>
      </c>
      <c r="C48" s="67">
        <f t="shared" ref="C48:I48" si="14">SUM(C46:C47)</f>
        <v>-139148522.88</v>
      </c>
      <c r="D48" s="67">
        <f t="shared" si="14"/>
        <v>-129431735.55999999</v>
      </c>
      <c r="E48" s="67">
        <f t="shared" si="14"/>
        <v>-119347282.61999999</v>
      </c>
      <c r="F48" s="67">
        <f t="shared" si="14"/>
        <v>-113707324.19</v>
      </c>
      <c r="G48" s="67">
        <f t="shared" si="14"/>
        <v>-107685327.20999998</v>
      </c>
      <c r="H48" s="67">
        <f t="shared" si="14"/>
        <v>-88069452.159999996</v>
      </c>
      <c r="I48" s="67">
        <f t="shared" si="14"/>
        <v>-51360165.329999983</v>
      </c>
      <c r="J48" s="67">
        <f t="shared" ref="J48:O48" si="15">SUM(J46:J47)</f>
        <v>-16091222.839999989</v>
      </c>
      <c r="K48" s="67">
        <f t="shared" si="15"/>
        <v>-4715722.0599999875</v>
      </c>
      <c r="L48" s="67">
        <f t="shared" si="15"/>
        <v>-1306651.4999999925</v>
      </c>
      <c r="M48" s="67">
        <f t="shared" si="15"/>
        <v>-440565.75999999046</v>
      </c>
      <c r="N48" s="67">
        <f t="shared" si="15"/>
        <v>-266058.32999999076</v>
      </c>
      <c r="O48" s="67">
        <f t="shared" si="15"/>
        <v>0</v>
      </c>
      <c r="P48" s="61"/>
      <c r="Q48" s="61"/>
      <c r="R48" s="67">
        <f t="shared" si="12"/>
        <v>35052064.950000003</v>
      </c>
      <c r="S48" s="72">
        <f t="shared" si="12"/>
        <v>-109292004.74999999</v>
      </c>
    </row>
    <row r="49" ht="12" thickTop="1" x14ac:dyDescent="0.2"/>
  </sheetData>
  <phoneticPr fontId="0" type="noConversion"/>
  <pageMargins left="0.75" right="0.75" top="1" bottom="1" header="0.5" footer="0.5"/>
  <pageSetup paperSize="5" scale="57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PG&amp;E PX Summary 091401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wcurry</dc:creator>
  <cp:lastModifiedBy>Jan Havlíček</cp:lastModifiedBy>
  <cp:lastPrinted>2001-09-14T20:40:05Z</cp:lastPrinted>
  <dcterms:created xsi:type="dcterms:W3CDTF">2001-09-14T20:11:47Z</dcterms:created>
  <dcterms:modified xsi:type="dcterms:W3CDTF">2023-09-19T15:10:11Z</dcterms:modified>
</cp:coreProperties>
</file>