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748C6D1-5049-407B-87A3-2615BC162126}" xr6:coauthVersionLast="47" xr6:coauthVersionMax="47" xr10:uidLastSave="{00000000-0000-0000-0000-000000000000}"/>
  <bookViews>
    <workbookView xWindow="-120" yWindow="-120" windowWidth="38640" windowHeight="15720" tabRatio="550" activeTab="2"/>
  </bookViews>
  <sheets>
    <sheet name="Overmarket Chart" sheetId="3" r:id="rId1"/>
    <sheet name="Non-gas CALI_deal_sum" sheetId="1" r:id="rId2"/>
    <sheet name="Gas Deals" sheetId="4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4" l="1"/>
  <c r="C47" i="4"/>
  <c r="C48" i="4"/>
  <c r="K11" i="1"/>
  <c r="M11" i="1"/>
  <c r="K12" i="1"/>
  <c r="M12" i="1"/>
  <c r="K13" i="1"/>
  <c r="M13" i="1"/>
  <c r="K14" i="1"/>
  <c r="M14" i="1"/>
  <c r="K15" i="1"/>
  <c r="M15" i="1"/>
  <c r="K16" i="1"/>
  <c r="M16" i="1"/>
  <c r="K17" i="1"/>
  <c r="M17" i="1"/>
  <c r="K18" i="1"/>
  <c r="M18" i="1"/>
  <c r="G21" i="1"/>
  <c r="H21" i="1"/>
  <c r="I21" i="1"/>
  <c r="J21" i="1"/>
  <c r="K21" i="1"/>
  <c r="L21" i="1"/>
  <c r="M21" i="1"/>
  <c r="K23" i="1"/>
  <c r="M23" i="1"/>
  <c r="K24" i="1"/>
  <c r="M24" i="1"/>
  <c r="K25" i="1"/>
  <c r="M25" i="1"/>
  <c r="K26" i="1"/>
  <c r="M26" i="1"/>
  <c r="K27" i="1"/>
  <c r="M27" i="1"/>
  <c r="K28" i="1"/>
  <c r="M28" i="1"/>
  <c r="K29" i="1"/>
  <c r="M29" i="1"/>
  <c r="K30" i="1"/>
  <c r="M30" i="1"/>
  <c r="K31" i="1"/>
  <c r="M31" i="1"/>
  <c r="K32" i="1"/>
  <c r="M32" i="1"/>
  <c r="K33" i="1"/>
  <c r="M33" i="1"/>
  <c r="K34" i="1"/>
  <c r="M34" i="1"/>
  <c r="K35" i="1"/>
  <c r="M35" i="1"/>
  <c r="G37" i="1"/>
  <c r="H37" i="1"/>
  <c r="I37" i="1"/>
  <c r="J37" i="1"/>
  <c r="K37" i="1"/>
  <c r="L37" i="1"/>
  <c r="M37" i="1"/>
  <c r="K39" i="1"/>
  <c r="M39" i="1"/>
  <c r="K41" i="1"/>
  <c r="M41" i="1"/>
  <c r="K43" i="1"/>
  <c r="L43" i="1"/>
  <c r="M43" i="1"/>
  <c r="C4" i="3"/>
  <c r="C5" i="3"/>
  <c r="C6" i="3"/>
  <c r="C7" i="3"/>
  <c r="C8" i="3"/>
  <c r="C9" i="3"/>
  <c r="B10" i="3"/>
  <c r="C10" i="3"/>
  <c r="B11" i="3"/>
  <c r="C11" i="3"/>
  <c r="C12" i="3"/>
  <c r="C13" i="3"/>
  <c r="C14" i="3"/>
  <c r="C15" i="3"/>
  <c r="C16" i="3"/>
  <c r="C17" i="3"/>
  <c r="C18" i="3"/>
  <c r="C19" i="3"/>
  <c r="C20" i="3"/>
  <c r="C21" i="3"/>
  <c r="C22" i="3"/>
  <c r="C24" i="3"/>
</calcChain>
</file>

<file path=xl/sharedStrings.xml><?xml version="1.0" encoding="utf-8"?>
<sst xmlns="http://schemas.openxmlformats.org/spreadsheetml/2006/main" count="204" uniqueCount="76">
  <si>
    <t>Trade</t>
  </si>
  <si>
    <t>Start</t>
  </si>
  <si>
    <t>End</t>
  </si>
  <si>
    <t>Deal</t>
  </si>
  <si>
    <t>Counter</t>
  </si>
  <si>
    <t>Date</t>
  </si>
  <si>
    <t>Delivery</t>
  </si>
  <si>
    <t>PV'd</t>
  </si>
  <si>
    <t>Swap Vol</t>
  </si>
  <si>
    <t>Notional</t>
  </si>
  <si>
    <t>Deal Vol</t>
  </si>
  <si>
    <t>MTM P/L</t>
  </si>
  <si>
    <t>Number</t>
  </si>
  <si>
    <t>Party</t>
  </si>
  <si>
    <t>Point</t>
  </si>
  <si>
    <t>Peak</t>
  </si>
  <si>
    <t>Off Peak</t>
  </si>
  <si>
    <t>Total Mid</t>
  </si>
  <si>
    <t>---------</t>
  </si>
  <si>
    <t>------------------</t>
  </si>
  <si>
    <t>--------</t>
  </si>
  <si>
    <t>------------</t>
  </si>
  <si>
    <t>-------------</t>
  </si>
  <si>
    <t>NP-15</t>
  </si>
  <si>
    <t>Total for</t>
  </si>
  <si>
    <t>Region R10</t>
  </si>
  <si>
    <t>============</t>
  </si>
  <si>
    <t>=============</t>
  </si>
  <si>
    <t>SP-15</t>
  </si>
  <si>
    <t>PG&amp;E</t>
  </si>
  <si>
    <t>Region R11</t>
  </si>
  <si>
    <t>BPA</t>
  </si>
  <si>
    <t>COB</t>
  </si>
  <si>
    <t>Region R8</t>
  </si>
  <si>
    <t>Allegheny</t>
  </si>
  <si>
    <t>Calpine</t>
  </si>
  <si>
    <t>Clearwood</t>
  </si>
  <si>
    <t>Coral</t>
  </si>
  <si>
    <t>El Paso</t>
  </si>
  <si>
    <t>Mirant</t>
  </si>
  <si>
    <t>Alleghany</t>
  </si>
  <si>
    <t>Alliance</t>
  </si>
  <si>
    <t>Constellation</t>
  </si>
  <si>
    <t>Dynegy</t>
  </si>
  <si>
    <t>High Desert</t>
  </si>
  <si>
    <t>Imperial Valley</t>
  </si>
  <si>
    <t>Morgan Stanley</t>
  </si>
  <si>
    <t xml:space="preserve">Williams </t>
  </si>
  <si>
    <t>Williams</t>
  </si>
  <si>
    <t>Total</t>
  </si>
  <si>
    <t>Total Power</t>
  </si>
  <si>
    <t>Price Book</t>
  </si>
  <si>
    <t>($/MWh)</t>
  </si>
  <si>
    <t>DWR Contracts By Counter Party</t>
  </si>
  <si>
    <t>Alliant</t>
  </si>
  <si>
    <t>IID</t>
  </si>
  <si>
    <t>PG&amp;E Gen</t>
  </si>
  <si>
    <t xml:space="preserve">El Paso </t>
  </si>
  <si>
    <t>(Compares Capacity Payments * Demand Charge Divisors)</t>
  </si>
  <si>
    <t>GWF</t>
  </si>
  <si>
    <t>Original Contract</t>
  </si>
  <si>
    <t>Current Premium</t>
  </si>
  <si>
    <t>Out of Money</t>
  </si>
  <si>
    <t>Sunrise</t>
  </si>
  <si>
    <t>Total Gas Contracts (PV Dollars)</t>
  </si>
  <si>
    <t>Total Overmarket PV</t>
  </si>
  <si>
    <t>Mark-to-Market of</t>
  </si>
  <si>
    <t>($s, negative number means contract is above market)</t>
  </si>
  <si>
    <t>Sempra</t>
  </si>
  <si>
    <t>MM/DD/YY</t>
  </si>
  <si>
    <t>Mark to Market - CDWR tolling contracts based on 8/22/01 ENE Curves</t>
  </si>
  <si>
    <t>*</t>
  </si>
  <si>
    <t>Wellhead</t>
  </si>
  <si>
    <t>*not including Aug  &amp; Sep 01</t>
  </si>
  <si>
    <t>10/1/01 using 9/28/01 Curves</t>
  </si>
  <si>
    <t>Pacificorp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</si>
</sst>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* #,##0_);_(* \(#,##0\);_(* &quot;-&quot;??_);_(@_)"/>
    <numFmt numFmtId="170" formatCode="&quot;$&quot;#,##0"/>
  </numFmts>
  <fonts count="6" x14ac:knownFonts="1">
    <font>
      <sz val="10"/>
      <name val="Arial"/>
    </font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Courier"/>
      <family val="3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43" fontId="3" fillId="0" borderId="0" xfId="1" applyFont="1"/>
    <xf numFmtId="168" fontId="1" fillId="0" borderId="0" xfId="1" applyNumberFormat="1" applyFont="1"/>
    <xf numFmtId="0" fontId="5" fillId="0" borderId="0" xfId="0" applyFont="1" applyAlignment="1">
      <alignment horizontal="left" inden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170" fontId="1" fillId="0" borderId="0" xfId="1" applyNumberFormat="1" applyFont="1"/>
    <xf numFmtId="44" fontId="0" fillId="0" borderId="0" xfId="2" applyFont="1"/>
    <xf numFmtId="44" fontId="0" fillId="0" borderId="4" xfId="2" applyFont="1" applyBorder="1"/>
    <xf numFmtId="44" fontId="0" fillId="0" borderId="5" xfId="2" applyFont="1" applyBorder="1"/>
    <xf numFmtId="44" fontId="0" fillId="0" borderId="6" xfId="2" applyFont="1" applyBorder="1"/>
    <xf numFmtId="0" fontId="3" fillId="0" borderId="0" xfId="0" quotePrefix="1" applyFont="1"/>
    <xf numFmtId="14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DWR Contracts: Shares of Over Market Costs by Supplier:  Total overmarket is $16.9 billion PV</a:t>
            </a:r>
          </a:p>
        </c:rich>
      </c:tx>
      <c:layout>
        <c:manualLayout>
          <c:xMode val="edge"/>
          <c:yMode val="edge"/>
          <c:x val="0.20036465513407747"/>
          <c:y val="0.7990208828330570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326099524169519"/>
          <c:y val="0.37418360361711667"/>
          <c:w val="0.41530128518699694"/>
          <c:h val="0.37254961408167075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4FA-444F-AED1-3CB897DBC463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4FA-444F-AED1-3CB897DBC463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4FA-444F-AED1-3CB897DBC463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4FA-444F-AED1-3CB897DBC463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4FA-444F-AED1-3CB897DBC463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4FA-444F-AED1-3CB897DBC463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04FA-444F-AED1-3CB897DBC463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4FA-444F-AED1-3CB897DBC463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04FA-444F-AED1-3CB897DBC463}"/>
              </c:ext>
            </c:extLst>
          </c:dPt>
          <c:dPt>
            <c:idx val="9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4FA-444F-AED1-3CB897DBC463}"/>
              </c:ext>
            </c:extLst>
          </c:dPt>
          <c:dPt>
            <c:idx val="1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04FA-444F-AED1-3CB897DBC463}"/>
              </c:ext>
            </c:extLst>
          </c:dPt>
          <c:dPt>
            <c:idx val="11"/>
            <c:bubble3D val="0"/>
            <c:spPr>
              <a:solidFill>
                <a:srgbClr val="00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4FA-444F-AED1-3CB897DBC463}"/>
              </c:ext>
            </c:extLst>
          </c:dPt>
          <c:dPt>
            <c:idx val="12"/>
            <c:bubble3D val="0"/>
            <c:spPr>
              <a:solidFill>
                <a:srgbClr val="8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04FA-444F-AED1-3CB897DBC463}"/>
              </c:ext>
            </c:extLst>
          </c:dPt>
          <c:dPt>
            <c:idx val="13"/>
            <c:bubble3D val="0"/>
            <c:spPr>
              <a:solidFill>
                <a:srgbClr val="8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04FA-444F-AED1-3CB897DBC463}"/>
              </c:ext>
            </c:extLst>
          </c:dPt>
          <c:dPt>
            <c:idx val="14"/>
            <c:bubble3D val="0"/>
            <c:spPr>
              <a:solidFill>
                <a:srgbClr val="00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04FA-444F-AED1-3CB897DBC463}"/>
              </c:ext>
            </c:extLst>
          </c:dPt>
          <c:dPt>
            <c:idx val="15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04FA-444F-AED1-3CB897DBC463}"/>
              </c:ext>
            </c:extLst>
          </c:dPt>
          <c:dPt>
            <c:idx val="16"/>
            <c:bubble3D val="0"/>
            <c:spPr>
              <a:solidFill>
                <a:srgbClr val="00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04FA-444F-AED1-3CB897DBC463}"/>
              </c:ext>
            </c:extLst>
          </c:dPt>
          <c:dPt>
            <c:idx val="17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04FA-444F-AED1-3CB897DBC463}"/>
              </c:ext>
            </c:extLst>
          </c:dPt>
          <c:dPt>
            <c:idx val="18"/>
            <c:bubble3D val="0"/>
            <c:spPr>
              <a:solidFill>
                <a:srgbClr val="CC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04FA-444F-AED1-3CB897DBC463}"/>
              </c:ext>
            </c:extLst>
          </c:dPt>
          <c:dLbls>
            <c:dLbl>
              <c:idx val="9"/>
              <c:layout>
                <c:manualLayout>
                  <c:xMode val="edge"/>
                  <c:yMode val="edge"/>
                  <c:x val="0.32604793880908972"/>
                  <c:y val="0.308824022199279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FA-444F-AED1-3CB897DBC46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29872548583626096"/>
                  <c:y val="0.261438325671347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FA-444F-AED1-3CB897DBC463}"/>
                </c:ext>
              </c:extLst>
            </c:dLbl>
            <c:dLbl>
              <c:idx val="12"/>
              <c:layout>
                <c:manualLayout>
                  <c:xMode val="edge"/>
                  <c:yMode val="edge"/>
                  <c:x val="0.32969093253880022"/>
                  <c:y val="0.223856566356091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4FA-444F-AED1-3CB897DBC463}"/>
                </c:ext>
              </c:extLst>
            </c:dLbl>
            <c:dLbl>
              <c:idx val="16"/>
              <c:layout>
                <c:manualLayout>
                  <c:xMode val="edge"/>
                  <c:yMode val="edge"/>
                  <c:x val="0.42440876951127315"/>
                  <c:y val="0.11437926748121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4FA-444F-AED1-3CB897DBC46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'Overmarket Chart'!$B$4:$B$22</c:f>
              <c:strCache>
                <c:ptCount val="19"/>
                <c:pt idx="0">
                  <c:v>Calpine</c:v>
                </c:pt>
                <c:pt idx="1">
                  <c:v>Sempra</c:v>
                </c:pt>
                <c:pt idx="2">
                  <c:v>Coral</c:v>
                </c:pt>
                <c:pt idx="3">
                  <c:v>Dynegy</c:v>
                </c:pt>
                <c:pt idx="4">
                  <c:v>Williams</c:v>
                </c:pt>
                <c:pt idx="5">
                  <c:v>High Desert</c:v>
                </c:pt>
                <c:pt idx="6">
                  <c:v>Sunrise</c:v>
                </c:pt>
                <c:pt idx="7">
                  <c:v>Dynegy</c:v>
                </c:pt>
                <c:pt idx="8">
                  <c:v>GWF</c:v>
                </c:pt>
                <c:pt idx="9">
                  <c:v>Mirant</c:v>
                </c:pt>
                <c:pt idx="10">
                  <c:v>Pacificorp</c:v>
                </c:pt>
                <c:pt idx="11">
                  <c:v>Constellation</c:v>
                </c:pt>
                <c:pt idx="12">
                  <c:v>El Paso </c:v>
                </c:pt>
                <c:pt idx="13">
                  <c:v>Morgan Stanley</c:v>
                </c:pt>
                <c:pt idx="14">
                  <c:v>Alliant</c:v>
                </c:pt>
                <c:pt idx="15">
                  <c:v>PG&amp;E Gen</c:v>
                </c:pt>
                <c:pt idx="16">
                  <c:v>Clearwood</c:v>
                </c:pt>
                <c:pt idx="17">
                  <c:v>Allegheny</c:v>
                </c:pt>
                <c:pt idx="18">
                  <c:v>IID</c:v>
                </c:pt>
              </c:strCache>
            </c:strRef>
          </c:cat>
          <c:val>
            <c:numRef>
              <c:f>'Overmarket Chart'!$C$4:$C$22</c:f>
              <c:numCache>
                <c:formatCode>"$"#,##0</c:formatCode>
                <c:ptCount val="19"/>
                <c:pt idx="0">
                  <c:v>-5487755635.9576826</c:v>
                </c:pt>
                <c:pt idx="1">
                  <c:v>-2563244042.7480898</c:v>
                </c:pt>
                <c:pt idx="2">
                  <c:v>-1643664568.8391671</c:v>
                </c:pt>
                <c:pt idx="3">
                  <c:v>-1734205883.574249</c:v>
                </c:pt>
                <c:pt idx="4">
                  <c:v>-1513842814</c:v>
                </c:pt>
                <c:pt idx="5">
                  <c:v>-988655168</c:v>
                </c:pt>
                <c:pt idx="6">
                  <c:v>-563782995.41034997</c:v>
                </c:pt>
                <c:pt idx="7">
                  <c:v>-495959141.57424903</c:v>
                </c:pt>
                <c:pt idx="8">
                  <c:v>-459518437.07733297</c:v>
                </c:pt>
                <c:pt idx="9">
                  <c:v>-342719013</c:v>
                </c:pt>
                <c:pt idx="10">
                  <c:v>-288007014.02310401</c:v>
                </c:pt>
                <c:pt idx="11">
                  <c:v>-198854961</c:v>
                </c:pt>
                <c:pt idx="12">
                  <c:v>-159043691</c:v>
                </c:pt>
                <c:pt idx="13">
                  <c:v>-107460535</c:v>
                </c:pt>
                <c:pt idx="14">
                  <c:v>-84213305</c:v>
                </c:pt>
                <c:pt idx="15">
                  <c:v>-114549360</c:v>
                </c:pt>
                <c:pt idx="16">
                  <c:v>-55183513</c:v>
                </c:pt>
                <c:pt idx="17">
                  <c:v>-25343320</c:v>
                </c:pt>
                <c:pt idx="18">
                  <c:v>-18676515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4FA-444F-AED1-3CB897DBC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0</xdr:row>
      <xdr:rowOff>142875</xdr:rowOff>
    </xdr:from>
    <xdr:to>
      <xdr:col>11</xdr:col>
      <xdr:colOff>523875</xdr:colOff>
      <xdr:row>36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53DE07B9-6AE2-43C8-64BB-68B3597AA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4"/>
  <sheetViews>
    <sheetView workbookViewId="0">
      <selection activeCell="C24" sqref="C24"/>
    </sheetView>
  </sheetViews>
  <sheetFormatPr defaultRowHeight="12.75" x14ac:dyDescent="0.2"/>
  <cols>
    <col min="2" max="2" width="25.5703125" customWidth="1"/>
    <col min="3" max="3" width="16.5703125" style="10" bestFit="1" customWidth="1"/>
    <col min="4" max="4" width="11" bestFit="1" customWidth="1"/>
  </cols>
  <sheetData>
    <row r="1" spans="2:4" x14ac:dyDescent="0.2">
      <c r="B1" t="s">
        <v>66</v>
      </c>
    </row>
    <row r="2" spans="2:4" x14ac:dyDescent="0.2">
      <c r="B2" t="s">
        <v>53</v>
      </c>
    </row>
    <row r="3" spans="2:4" x14ac:dyDescent="0.2">
      <c r="B3" t="s">
        <v>67</v>
      </c>
    </row>
    <row r="4" spans="2:4" x14ac:dyDescent="0.2">
      <c r="B4" t="s">
        <v>35</v>
      </c>
      <c r="C4" s="10">
        <f>+SUM('Non-gas CALI_deal_sum'!L12:L14)-'Gas Deals'!C13</f>
        <v>-5487755635.9576826</v>
      </c>
    </row>
    <row r="5" spans="2:4" x14ac:dyDescent="0.2">
      <c r="B5" t="s">
        <v>68</v>
      </c>
      <c r="C5" s="10">
        <f>-'Gas Deals'!C33</f>
        <v>-2563244042.7480898</v>
      </c>
      <c r="D5" s="5"/>
    </row>
    <row r="6" spans="2:4" x14ac:dyDescent="0.2">
      <c r="B6" t="s">
        <v>37</v>
      </c>
      <c r="C6" s="10">
        <f>+'Non-gas CALI_deal_sum'!L16-'Gas Deals'!C23</f>
        <v>-1643664568.8391671</v>
      </c>
    </row>
    <row r="7" spans="2:4" x14ac:dyDescent="0.2">
      <c r="B7" t="s">
        <v>43</v>
      </c>
      <c r="C7" s="10">
        <f>+'Non-gas CALI_deal_sum'!L26-'Gas Deals'!C18</f>
        <v>-1734205883.574249</v>
      </c>
    </row>
    <row r="8" spans="2:4" x14ac:dyDescent="0.2">
      <c r="B8" t="s">
        <v>48</v>
      </c>
      <c r="C8" s="10">
        <f>+SUM('Non-gas CALI_deal_sum'!L32:L35)</f>
        <v>-1513842814</v>
      </c>
    </row>
    <row r="9" spans="2:4" x14ac:dyDescent="0.2">
      <c r="B9" t="s">
        <v>44</v>
      </c>
      <c r="C9" s="10">
        <f>+'Non-gas CALI_deal_sum'!L28</f>
        <v>-988655168</v>
      </c>
    </row>
    <row r="10" spans="2:4" x14ac:dyDescent="0.2">
      <c r="B10" t="str">
        <f>+'Gas Deals'!B25</f>
        <v>Sunrise</v>
      </c>
      <c r="C10" s="10">
        <f>-'Gas Deals'!C28</f>
        <v>-563782995.41034997</v>
      </c>
    </row>
    <row r="11" spans="2:4" x14ac:dyDescent="0.2">
      <c r="B11" t="str">
        <f>+'Gas Deals'!B15</f>
        <v>Dynegy</v>
      </c>
      <c r="C11" s="10">
        <f>-'Gas Deals'!C18</f>
        <v>-495959141.57424903</v>
      </c>
    </row>
    <row r="12" spans="2:4" x14ac:dyDescent="0.2">
      <c r="B12" t="s">
        <v>59</v>
      </c>
      <c r="C12" s="10">
        <f>-'Gas Deals'!C7</f>
        <v>-459518437.07733297</v>
      </c>
    </row>
    <row r="13" spans="2:4" x14ac:dyDescent="0.2">
      <c r="B13" t="s">
        <v>39</v>
      </c>
      <c r="C13" s="10">
        <f>+'Non-gas CALI_deal_sum'!L18+'Non-gas CALI_deal_sum'!L19</f>
        <v>-342719013</v>
      </c>
    </row>
    <row r="14" spans="2:4" x14ac:dyDescent="0.2">
      <c r="B14" t="s">
        <v>75</v>
      </c>
      <c r="C14" s="10">
        <f>-'Gas Deals'!C43</f>
        <v>-288007014.02310401</v>
      </c>
    </row>
    <row r="15" spans="2:4" x14ac:dyDescent="0.2">
      <c r="B15" t="s">
        <v>42</v>
      </c>
      <c r="C15" s="10">
        <f>+'Non-gas CALI_deal_sum'!L25</f>
        <v>-198854961</v>
      </c>
    </row>
    <row r="16" spans="2:4" x14ac:dyDescent="0.2">
      <c r="B16" t="s">
        <v>57</v>
      </c>
      <c r="C16" s="10">
        <f>+'Non-gas CALI_deal_sum'!L17+'Non-gas CALI_deal_sum'!L27</f>
        <v>-159043691</v>
      </c>
    </row>
    <row r="17" spans="2:3" x14ac:dyDescent="0.2">
      <c r="B17" t="s">
        <v>46</v>
      </c>
      <c r="C17" s="10">
        <f>+'Non-gas CALI_deal_sum'!L30</f>
        <v>-107460535</v>
      </c>
    </row>
    <row r="18" spans="2:3" x14ac:dyDescent="0.2">
      <c r="B18" t="s">
        <v>54</v>
      </c>
      <c r="C18" s="10">
        <f>+'Non-gas CALI_deal_sum'!L24</f>
        <v>-84213305</v>
      </c>
    </row>
    <row r="19" spans="2:3" x14ac:dyDescent="0.2">
      <c r="B19" t="s">
        <v>56</v>
      </c>
      <c r="C19" s="10">
        <f>+'Non-gas CALI_deal_sum'!L31</f>
        <v>-114549360</v>
      </c>
    </row>
    <row r="20" spans="2:3" x14ac:dyDescent="0.2">
      <c r="B20" t="s">
        <v>36</v>
      </c>
      <c r="C20" s="10">
        <f>+'Non-gas CALI_deal_sum'!L15</f>
        <v>-55183513</v>
      </c>
    </row>
    <row r="21" spans="2:3" x14ac:dyDescent="0.2">
      <c r="B21" t="s">
        <v>34</v>
      </c>
      <c r="C21" s="10">
        <f>+'Non-gas CALI_deal_sum'!L11</f>
        <v>-25343320</v>
      </c>
    </row>
    <row r="22" spans="2:3" x14ac:dyDescent="0.2">
      <c r="B22" t="s">
        <v>55</v>
      </c>
      <c r="C22" s="10">
        <f>+'Non-gas CALI_deal_sum'!L29</f>
        <v>-18676515</v>
      </c>
    </row>
    <row r="24" spans="2:3" x14ac:dyDescent="0.2">
      <c r="B24" t="s">
        <v>65</v>
      </c>
      <c r="C24" s="10">
        <f>SUM(C4:C22)</f>
        <v>-16844679914.204226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4"/>
  <sheetViews>
    <sheetView workbookViewId="0">
      <pane xSplit="2" ySplit="9" topLeftCell="F10" activePane="bottomRight" state="frozen"/>
      <selection pane="topRight" activeCell="C1" sqref="C1"/>
      <selection pane="bottomLeft" activeCell="A10" sqref="A10"/>
      <selection pane="bottomRight" activeCell="A2" sqref="A2"/>
    </sheetView>
  </sheetViews>
  <sheetFormatPr defaultRowHeight="12" x14ac:dyDescent="0.15"/>
  <cols>
    <col min="1" max="1" width="13.85546875" style="1" customWidth="1"/>
    <col min="2" max="2" width="15.42578125" style="1" customWidth="1"/>
    <col min="3" max="3" width="10.140625" style="1" bestFit="1" customWidth="1"/>
    <col min="4" max="4" width="11.42578125" style="1" bestFit="1" customWidth="1"/>
    <col min="5" max="5" width="12.5703125" style="1" bestFit="1" customWidth="1"/>
    <col min="6" max="6" width="12.42578125" style="1" bestFit="1" customWidth="1"/>
    <col min="7" max="10" width="13.7109375" style="1" bestFit="1" customWidth="1"/>
    <col min="11" max="11" width="15.140625" style="1" customWidth="1"/>
    <col min="12" max="12" width="18.42578125" style="1" bestFit="1" customWidth="1"/>
    <col min="13" max="13" width="16.7109375" style="4" customWidth="1"/>
    <col min="14" max="16384" width="9.140625" style="1"/>
  </cols>
  <sheetData>
    <row r="1" spans="1:13" x14ac:dyDescent="0.15">
      <c r="A1" s="3" t="s">
        <v>74</v>
      </c>
    </row>
    <row r="6" spans="1:13" x14ac:dyDescent="0.15">
      <c r="C6" s="1" t="s">
        <v>0</v>
      </c>
      <c r="D6" s="1" t="s">
        <v>1</v>
      </c>
      <c r="E6" s="1" t="s">
        <v>2</v>
      </c>
    </row>
    <row r="7" spans="1:13" x14ac:dyDescent="0.15">
      <c r="A7" s="1" t="s">
        <v>3</v>
      </c>
      <c r="B7" s="1" t="s">
        <v>4</v>
      </c>
      <c r="C7" s="1" t="s">
        <v>5</v>
      </c>
      <c r="D7" s="1" t="s">
        <v>5</v>
      </c>
      <c r="E7" s="1" t="s">
        <v>5</v>
      </c>
      <c r="F7" s="1" t="s">
        <v>6</v>
      </c>
      <c r="G7" s="1" t="s">
        <v>7</v>
      </c>
      <c r="H7" s="1" t="s">
        <v>8</v>
      </c>
      <c r="I7" s="1" t="s">
        <v>9</v>
      </c>
      <c r="J7" s="1" t="s">
        <v>10</v>
      </c>
      <c r="K7" s="1" t="s">
        <v>9</v>
      </c>
      <c r="L7" s="1" t="s">
        <v>11</v>
      </c>
      <c r="M7" s="4" t="s">
        <v>11</v>
      </c>
    </row>
    <row r="8" spans="1:13" x14ac:dyDescent="0.15">
      <c r="A8" s="1" t="s">
        <v>12</v>
      </c>
      <c r="B8" s="1" t="s">
        <v>13</v>
      </c>
      <c r="C8" s="1" t="s">
        <v>69</v>
      </c>
      <c r="D8" s="1" t="s">
        <v>69</v>
      </c>
      <c r="E8" s="1" t="s">
        <v>69</v>
      </c>
      <c r="F8" s="1" t="s">
        <v>14</v>
      </c>
      <c r="G8" s="1" t="s">
        <v>15</v>
      </c>
      <c r="H8" s="1" t="s">
        <v>16</v>
      </c>
      <c r="I8" s="1" t="s">
        <v>15</v>
      </c>
      <c r="J8" s="1" t="s">
        <v>16</v>
      </c>
      <c r="K8" s="1" t="s">
        <v>49</v>
      </c>
      <c r="L8" s="1" t="s">
        <v>17</v>
      </c>
      <c r="M8" s="4" t="s">
        <v>17</v>
      </c>
    </row>
    <row r="9" spans="1:13" x14ac:dyDescent="0.15">
      <c r="A9" s="1" t="s">
        <v>18</v>
      </c>
      <c r="B9" s="1" t="s">
        <v>19</v>
      </c>
      <c r="C9" s="1" t="s">
        <v>20</v>
      </c>
      <c r="D9" s="1" t="s">
        <v>20</v>
      </c>
      <c r="E9" s="1" t="s">
        <v>20</v>
      </c>
      <c r="F9" s="15" t="s">
        <v>18</v>
      </c>
      <c r="G9" s="1" t="s">
        <v>21</v>
      </c>
      <c r="H9" s="1" t="s">
        <v>21</v>
      </c>
      <c r="I9" s="1" t="s">
        <v>21</v>
      </c>
      <c r="J9" s="1" t="s">
        <v>21</v>
      </c>
      <c r="K9" s="1" t="s">
        <v>21</v>
      </c>
      <c r="L9" s="1" t="s">
        <v>21</v>
      </c>
      <c r="M9" s="4" t="s">
        <v>52</v>
      </c>
    </row>
    <row r="11" spans="1:13" x14ac:dyDescent="0.15">
      <c r="A11" s="1">
        <v>662938</v>
      </c>
      <c r="B11" s="1" t="s">
        <v>34</v>
      </c>
      <c r="C11" s="16">
        <v>37078</v>
      </c>
      <c r="D11" s="16">
        <v>37622</v>
      </c>
      <c r="E11" s="16">
        <v>37986</v>
      </c>
      <c r="F11" s="1" t="s">
        <v>23</v>
      </c>
      <c r="G11" s="2">
        <v>694001</v>
      </c>
      <c r="H11" s="1">
        <v>0</v>
      </c>
      <c r="I11" s="2">
        <v>736800</v>
      </c>
      <c r="J11" s="1">
        <v>0</v>
      </c>
      <c r="K11" s="2">
        <f>SUM(I11:J11)</f>
        <v>736800</v>
      </c>
      <c r="L11" s="2">
        <v>-25343320</v>
      </c>
      <c r="M11" s="4">
        <f>+L11/K11</f>
        <v>-34.396471226927254</v>
      </c>
    </row>
    <row r="12" spans="1:13" x14ac:dyDescent="0.15">
      <c r="A12" s="1">
        <v>662940</v>
      </c>
      <c r="B12" s="1" t="s">
        <v>35</v>
      </c>
      <c r="C12" s="16">
        <v>37078</v>
      </c>
      <c r="D12" s="16">
        <v>37165</v>
      </c>
      <c r="E12" s="16">
        <v>40908</v>
      </c>
      <c r="F12" s="1" t="s">
        <v>23</v>
      </c>
      <c r="G12" s="2">
        <v>33826556</v>
      </c>
      <c r="H12" s="2">
        <v>26513315</v>
      </c>
      <c r="I12" s="2">
        <v>44221600</v>
      </c>
      <c r="J12" s="2">
        <v>34665400</v>
      </c>
      <c r="K12" s="2">
        <f t="shared" ref="K12:K18" si="0">SUM(I12:J12)</f>
        <v>78887000</v>
      </c>
      <c r="L12" s="2">
        <v>-1458468802</v>
      </c>
      <c r="M12" s="4">
        <f t="shared" ref="M12:M18" si="1">+L12/K12</f>
        <v>-18.488075373635706</v>
      </c>
    </row>
    <row r="13" spans="1:13" x14ac:dyDescent="0.15">
      <c r="A13" s="1">
        <v>662940</v>
      </c>
      <c r="B13" s="1" t="s">
        <v>35</v>
      </c>
      <c r="C13" s="16">
        <v>37078</v>
      </c>
      <c r="D13" s="16">
        <v>37073</v>
      </c>
      <c r="E13" s="16">
        <v>40908</v>
      </c>
      <c r="F13" s="1" t="s">
        <v>23</v>
      </c>
      <c r="G13" s="2">
        <v>36870109</v>
      </c>
      <c r="H13" s="2">
        <v>28914870</v>
      </c>
      <c r="I13" s="2">
        <v>47420800</v>
      </c>
      <c r="J13" s="2">
        <v>37189800</v>
      </c>
      <c r="K13" s="2">
        <f t="shared" si="0"/>
        <v>84610600</v>
      </c>
      <c r="L13" s="2">
        <v>-1767495280</v>
      </c>
      <c r="M13" s="4">
        <f t="shared" si="1"/>
        <v>-20.889761802894672</v>
      </c>
    </row>
    <row r="14" spans="1:13" x14ac:dyDescent="0.15">
      <c r="A14" s="1">
        <v>662940</v>
      </c>
      <c r="B14" s="1" t="s">
        <v>35</v>
      </c>
      <c r="C14" s="16">
        <v>37078</v>
      </c>
      <c r="D14" s="16">
        <v>37104</v>
      </c>
      <c r="E14" s="16">
        <v>44408</v>
      </c>
      <c r="F14" s="1" t="s">
        <v>23</v>
      </c>
      <c r="G14" s="2">
        <v>28910516</v>
      </c>
      <c r="H14" s="1">
        <v>0</v>
      </c>
      <c r="I14" s="2">
        <v>47304720</v>
      </c>
      <c r="J14" s="1">
        <v>0</v>
      </c>
      <c r="K14" s="2">
        <f t="shared" si="0"/>
        <v>47304720</v>
      </c>
      <c r="L14" s="2">
        <v>-2147483648</v>
      </c>
      <c r="M14" s="4">
        <f t="shared" si="1"/>
        <v>-45.396815539760091</v>
      </c>
    </row>
    <row r="15" spans="1:13" x14ac:dyDescent="0.15">
      <c r="A15" s="1">
        <v>662978</v>
      </c>
      <c r="B15" s="1" t="s">
        <v>36</v>
      </c>
      <c r="C15" s="16">
        <v>37081</v>
      </c>
      <c r="D15" s="16">
        <v>37407</v>
      </c>
      <c r="E15" s="16">
        <v>41060</v>
      </c>
      <c r="F15" s="1" t="s">
        <v>23</v>
      </c>
      <c r="G15" s="2">
        <v>942993</v>
      </c>
      <c r="H15" s="2">
        <v>739520</v>
      </c>
      <c r="I15" s="2">
        <v>1228800</v>
      </c>
      <c r="J15" s="2">
        <v>963600</v>
      </c>
      <c r="K15" s="2">
        <f t="shared" si="0"/>
        <v>2192400</v>
      </c>
      <c r="L15" s="2">
        <v>-55183513</v>
      </c>
      <c r="M15" s="4">
        <f t="shared" si="1"/>
        <v>-25.170367177522351</v>
      </c>
    </row>
    <row r="16" spans="1:13" x14ac:dyDescent="0.15">
      <c r="A16" s="1">
        <v>663030</v>
      </c>
      <c r="B16" s="1" t="s">
        <v>37</v>
      </c>
      <c r="C16" s="16">
        <v>37081</v>
      </c>
      <c r="D16" s="16">
        <v>37165</v>
      </c>
      <c r="E16" s="16">
        <v>38717</v>
      </c>
      <c r="F16" s="1" t="s">
        <v>23</v>
      </c>
      <c r="G16" s="2">
        <v>11077111</v>
      </c>
      <c r="H16" s="1">
        <v>0</v>
      </c>
      <c r="I16" s="2">
        <v>12293600</v>
      </c>
      <c r="J16" s="1">
        <v>0</v>
      </c>
      <c r="K16" s="2">
        <f t="shared" si="0"/>
        <v>12293600</v>
      </c>
      <c r="L16" s="2">
        <v>-740647039</v>
      </c>
      <c r="M16" s="4">
        <f t="shared" si="1"/>
        <v>-60.246554223335721</v>
      </c>
    </row>
    <row r="17" spans="1:13" x14ac:dyDescent="0.15">
      <c r="A17" s="1">
        <v>662990</v>
      </c>
      <c r="B17" s="1" t="s">
        <v>38</v>
      </c>
      <c r="C17" s="16">
        <v>37081</v>
      </c>
      <c r="D17" s="16">
        <v>37081</v>
      </c>
      <c r="E17" s="16">
        <v>38717</v>
      </c>
      <c r="F17" s="1" t="s">
        <v>23</v>
      </c>
      <c r="G17" s="2">
        <v>961704</v>
      </c>
      <c r="H17" s="1">
        <v>0</v>
      </c>
      <c r="I17" s="2">
        <v>1044000</v>
      </c>
      <c r="J17" s="1">
        <v>0</v>
      </c>
      <c r="K17" s="2">
        <f t="shared" si="0"/>
        <v>1044000</v>
      </c>
      <c r="L17" s="2">
        <v>-85415179</v>
      </c>
      <c r="M17" s="4">
        <f t="shared" si="1"/>
        <v>-81.815305555555554</v>
      </c>
    </row>
    <row r="18" spans="1:13" x14ac:dyDescent="0.15">
      <c r="A18" s="1">
        <v>663001</v>
      </c>
      <c r="B18" s="1" t="s">
        <v>39</v>
      </c>
      <c r="C18" s="16">
        <v>37081</v>
      </c>
      <c r="D18" s="16">
        <v>37043</v>
      </c>
      <c r="E18" s="16">
        <v>37621</v>
      </c>
      <c r="F18" s="1" t="s">
        <v>23</v>
      </c>
      <c r="G18" s="2">
        <v>3005752</v>
      </c>
      <c r="H18" s="1">
        <v>0</v>
      </c>
      <c r="I18" s="2">
        <v>3064000</v>
      </c>
      <c r="J18" s="1">
        <v>0</v>
      </c>
      <c r="K18" s="2">
        <f t="shared" si="0"/>
        <v>3064000</v>
      </c>
      <c r="L18" s="2">
        <v>-342719013</v>
      </c>
      <c r="M18" s="4">
        <f t="shared" si="1"/>
        <v>-111.85346377284596</v>
      </c>
    </row>
    <row r="19" spans="1:13" x14ac:dyDescent="0.15">
      <c r="C19" s="16"/>
      <c r="D19" s="16"/>
      <c r="E19" s="16"/>
      <c r="G19" s="2"/>
      <c r="I19" s="2"/>
      <c r="K19" s="2"/>
      <c r="L19" s="2"/>
    </row>
    <row r="20" spans="1:13" x14ac:dyDescent="0.15">
      <c r="G20" s="1" t="s">
        <v>21</v>
      </c>
      <c r="H20" s="1" t="s">
        <v>22</v>
      </c>
      <c r="I20" s="1" t="s">
        <v>21</v>
      </c>
      <c r="J20" s="1" t="s">
        <v>22</v>
      </c>
      <c r="K20" s="1" t="s">
        <v>22</v>
      </c>
      <c r="L20" s="1" t="s">
        <v>22</v>
      </c>
    </row>
    <row r="21" spans="1:13" x14ac:dyDescent="0.15">
      <c r="A21" s="1" t="s">
        <v>24</v>
      </c>
      <c r="B21" s="1" t="s">
        <v>25</v>
      </c>
      <c r="G21" s="2">
        <f>SUM(G11:G18)</f>
        <v>116288742</v>
      </c>
      <c r="H21" s="2">
        <f>SUM(H11:H18)</f>
        <v>56167705</v>
      </c>
      <c r="I21" s="2">
        <f>SUM(I11:I18)</f>
        <v>157314320</v>
      </c>
      <c r="J21" s="2">
        <f>SUM(J11:J18)</f>
        <v>72818800</v>
      </c>
      <c r="K21" s="2">
        <f>SUM(K11:K20)</f>
        <v>230133120</v>
      </c>
      <c r="L21" s="2">
        <f>SUM(L11:L18)</f>
        <v>-6622755794</v>
      </c>
      <c r="M21" s="4">
        <f>+L21/K21</f>
        <v>-28.777934240842864</v>
      </c>
    </row>
    <row r="22" spans="1:13" x14ac:dyDescent="0.15">
      <c r="G22" s="1" t="s">
        <v>26</v>
      </c>
      <c r="H22" s="1" t="s">
        <v>27</v>
      </c>
      <c r="I22" s="1" t="s">
        <v>26</v>
      </c>
      <c r="J22" s="1" t="s">
        <v>27</v>
      </c>
      <c r="K22" s="1" t="s">
        <v>27</v>
      </c>
      <c r="L22" s="1" t="s">
        <v>27</v>
      </c>
    </row>
    <row r="23" spans="1:13" x14ac:dyDescent="0.15">
      <c r="A23" s="1">
        <v>662937</v>
      </c>
      <c r="B23" s="1" t="s">
        <v>40</v>
      </c>
      <c r="C23" s="16">
        <v>37078</v>
      </c>
      <c r="D23" s="16">
        <v>37165</v>
      </c>
      <c r="E23" s="16">
        <v>40908</v>
      </c>
      <c r="F23" s="1" t="s">
        <v>28</v>
      </c>
      <c r="G23" s="2">
        <v>29577065</v>
      </c>
      <c r="H23" s="2">
        <v>23187706</v>
      </c>
      <c r="I23" s="2">
        <v>39608000</v>
      </c>
      <c r="J23" s="2">
        <v>31054250</v>
      </c>
      <c r="K23" s="2">
        <f>SUM(I23:J23)</f>
        <v>70662250</v>
      </c>
      <c r="L23" s="2">
        <v>-1406259825</v>
      </c>
      <c r="M23" s="4">
        <f>+L23/K23</f>
        <v>-19.901147005650117</v>
      </c>
    </row>
    <row r="24" spans="1:13" x14ac:dyDescent="0.15">
      <c r="A24" s="1">
        <v>662975</v>
      </c>
      <c r="B24" s="1" t="s">
        <v>41</v>
      </c>
      <c r="C24" s="16">
        <v>37081</v>
      </c>
      <c r="D24" s="16">
        <v>37104</v>
      </c>
      <c r="E24" s="16">
        <v>40360</v>
      </c>
      <c r="F24" s="1" t="s">
        <v>28</v>
      </c>
      <c r="G24" s="2">
        <v>494209</v>
      </c>
      <c r="H24" s="1">
        <v>0</v>
      </c>
      <c r="I24" s="2">
        <v>596173</v>
      </c>
      <c r="J24" s="1">
        <v>0</v>
      </c>
      <c r="K24" s="2">
        <f t="shared" ref="K24:K35" si="2">SUM(I24:J24)</f>
        <v>596173</v>
      </c>
      <c r="L24" s="2">
        <v>-84213305</v>
      </c>
      <c r="M24" s="4">
        <f t="shared" ref="M24:M35" si="3">+L24/K24</f>
        <v>-141.25648930763387</v>
      </c>
    </row>
    <row r="25" spans="1:13" x14ac:dyDescent="0.15">
      <c r="A25" s="1">
        <v>662987</v>
      </c>
      <c r="B25" s="1" t="s">
        <v>42</v>
      </c>
      <c r="C25" s="16">
        <v>37081</v>
      </c>
      <c r="D25" s="16">
        <v>36983</v>
      </c>
      <c r="E25" s="16">
        <v>37802</v>
      </c>
      <c r="F25" s="1" t="s">
        <v>28</v>
      </c>
      <c r="G25" s="2">
        <v>1668632</v>
      </c>
      <c r="H25" s="1">
        <v>0</v>
      </c>
      <c r="I25" s="2">
        <v>1715200</v>
      </c>
      <c r="J25" s="1">
        <v>0</v>
      </c>
      <c r="K25" s="2">
        <f t="shared" si="2"/>
        <v>1715200</v>
      </c>
      <c r="L25" s="2">
        <v>-198854961</v>
      </c>
      <c r="M25" s="4">
        <f t="shared" si="3"/>
        <v>-115.93689423973881</v>
      </c>
    </row>
    <row r="26" spans="1:13" x14ac:dyDescent="0.15">
      <c r="A26" s="1">
        <v>663042</v>
      </c>
      <c r="B26" s="1" t="s">
        <v>43</v>
      </c>
      <c r="C26" s="16">
        <v>37081</v>
      </c>
      <c r="D26" s="16">
        <v>37257</v>
      </c>
      <c r="E26" s="16">
        <v>38352</v>
      </c>
      <c r="F26" s="1" t="s">
        <v>28</v>
      </c>
      <c r="G26" s="2">
        <v>11079925</v>
      </c>
      <c r="H26" s="2">
        <v>3736431</v>
      </c>
      <c r="I26" s="2">
        <v>11801600</v>
      </c>
      <c r="J26" s="2">
        <v>3980800</v>
      </c>
      <c r="K26" s="2">
        <f t="shared" si="2"/>
        <v>15782400</v>
      </c>
      <c r="L26" s="2">
        <v>-1238246742</v>
      </c>
      <c r="M26" s="4">
        <f t="shared" si="3"/>
        <v>-78.457442594282242</v>
      </c>
    </row>
    <row r="27" spans="1:13" x14ac:dyDescent="0.15">
      <c r="A27" s="1">
        <v>662990</v>
      </c>
      <c r="B27" s="1" t="s">
        <v>38</v>
      </c>
      <c r="C27" s="16">
        <v>37081</v>
      </c>
      <c r="D27" s="16">
        <v>36983</v>
      </c>
      <c r="E27" s="16">
        <v>38717</v>
      </c>
      <c r="F27" s="1" t="s">
        <v>28</v>
      </c>
      <c r="G27" s="2">
        <v>961704</v>
      </c>
      <c r="H27" s="1">
        <v>0</v>
      </c>
      <c r="I27" s="2">
        <v>1044000</v>
      </c>
      <c r="J27" s="1">
        <v>0</v>
      </c>
      <c r="K27" s="2">
        <f t="shared" si="2"/>
        <v>1044000</v>
      </c>
      <c r="L27" s="2">
        <v>-73628512</v>
      </c>
      <c r="M27" s="4">
        <f t="shared" si="3"/>
        <v>-70.525394636015321</v>
      </c>
    </row>
    <row r="28" spans="1:13" x14ac:dyDescent="0.15">
      <c r="A28" s="1">
        <v>662991</v>
      </c>
      <c r="B28" s="1" t="s">
        <v>44</v>
      </c>
      <c r="C28" s="16">
        <v>37081</v>
      </c>
      <c r="D28" s="16">
        <v>37803</v>
      </c>
      <c r="E28" s="16">
        <v>40816</v>
      </c>
      <c r="F28" s="1" t="s">
        <v>28</v>
      </c>
      <c r="G28" s="2">
        <v>23584293</v>
      </c>
      <c r="H28" s="2">
        <v>18520908</v>
      </c>
      <c r="I28" s="2">
        <v>31137360</v>
      </c>
      <c r="J28" s="2">
        <v>24449240</v>
      </c>
      <c r="K28" s="2">
        <f t="shared" si="2"/>
        <v>55586600</v>
      </c>
      <c r="L28" s="2">
        <v>-988655168</v>
      </c>
      <c r="M28" s="4">
        <f t="shared" si="3"/>
        <v>-17.785854288623518</v>
      </c>
    </row>
    <row r="29" spans="1:13" x14ac:dyDescent="0.15">
      <c r="A29" s="1">
        <v>663046</v>
      </c>
      <c r="B29" s="1" t="s">
        <v>45</v>
      </c>
      <c r="C29" s="16">
        <v>37081</v>
      </c>
      <c r="D29" s="16">
        <v>37043</v>
      </c>
      <c r="E29" s="16">
        <v>37986</v>
      </c>
      <c r="F29" s="1" t="s">
        <v>28</v>
      </c>
      <c r="G29" s="2">
        <v>170211</v>
      </c>
      <c r="H29" s="2">
        <v>133579</v>
      </c>
      <c r="I29" s="2">
        <v>176640</v>
      </c>
      <c r="J29" s="2">
        <v>138640</v>
      </c>
      <c r="K29" s="2">
        <f t="shared" si="2"/>
        <v>315280</v>
      </c>
      <c r="L29" s="2">
        <v>-18676515</v>
      </c>
      <c r="M29" s="4">
        <f t="shared" si="3"/>
        <v>-59.2378679269221</v>
      </c>
    </row>
    <row r="30" spans="1:13" x14ac:dyDescent="0.15">
      <c r="A30" s="1">
        <v>663003</v>
      </c>
      <c r="B30" s="1" t="s">
        <v>46</v>
      </c>
      <c r="C30" s="16">
        <v>37081</v>
      </c>
      <c r="D30" s="16">
        <v>36983</v>
      </c>
      <c r="E30" s="16">
        <v>38717</v>
      </c>
      <c r="F30" s="1" t="s">
        <v>28</v>
      </c>
      <c r="G30" s="2">
        <v>961704</v>
      </c>
      <c r="H30" s="2">
        <v>753894</v>
      </c>
      <c r="I30" s="2">
        <v>1044000</v>
      </c>
      <c r="J30" s="2">
        <v>818450</v>
      </c>
      <c r="K30" s="2">
        <f t="shared" si="2"/>
        <v>1862450</v>
      </c>
      <c r="L30" s="2">
        <v>-107460535</v>
      </c>
      <c r="M30" s="4">
        <f t="shared" si="3"/>
        <v>-57.698480496120702</v>
      </c>
    </row>
    <row r="31" spans="1:13" x14ac:dyDescent="0.15">
      <c r="A31" s="1">
        <v>663013</v>
      </c>
      <c r="B31" s="1" t="s">
        <v>29</v>
      </c>
      <c r="C31" s="16">
        <v>37081</v>
      </c>
      <c r="D31" s="16">
        <v>37165</v>
      </c>
      <c r="E31" s="16">
        <v>40816</v>
      </c>
      <c r="F31" s="1" t="s">
        <v>28</v>
      </c>
      <c r="G31" s="2">
        <v>2600740</v>
      </c>
      <c r="H31" s="2">
        <v>2038679</v>
      </c>
      <c r="I31" s="2">
        <v>3271392</v>
      </c>
      <c r="J31" s="2">
        <v>2564366</v>
      </c>
      <c r="K31" s="2">
        <f t="shared" si="2"/>
        <v>5835758</v>
      </c>
      <c r="L31" s="2">
        <v>-114549360</v>
      </c>
      <c r="M31" s="4">
        <f t="shared" si="3"/>
        <v>-19.628874261064286</v>
      </c>
    </row>
    <row r="32" spans="1:13" x14ac:dyDescent="0.15">
      <c r="A32" s="1">
        <v>663004</v>
      </c>
      <c r="B32" s="1" t="s">
        <v>47</v>
      </c>
      <c r="C32" s="16">
        <v>37081</v>
      </c>
      <c r="D32" s="16">
        <v>37165</v>
      </c>
      <c r="E32" s="16">
        <v>40543</v>
      </c>
      <c r="F32" s="1" t="s">
        <v>28</v>
      </c>
      <c r="G32" s="2">
        <v>11854876</v>
      </c>
      <c r="H32" s="2">
        <v>9296947</v>
      </c>
      <c r="I32" s="2">
        <v>16161280</v>
      </c>
      <c r="J32" s="2">
        <v>12675240</v>
      </c>
      <c r="K32" s="2">
        <f t="shared" si="2"/>
        <v>28836520</v>
      </c>
      <c r="L32" s="2">
        <v>-592038956</v>
      </c>
      <c r="M32" s="4">
        <f t="shared" si="3"/>
        <v>-20.530873905727876</v>
      </c>
    </row>
    <row r="33" spans="1:13" x14ac:dyDescent="0.15">
      <c r="A33" s="1">
        <v>663004</v>
      </c>
      <c r="B33" s="1" t="s">
        <v>48</v>
      </c>
      <c r="C33" s="16">
        <v>37081</v>
      </c>
      <c r="D33" s="16">
        <v>37165</v>
      </c>
      <c r="E33" s="16">
        <v>40543</v>
      </c>
      <c r="F33" s="1" t="s">
        <v>28</v>
      </c>
      <c r="G33" s="2">
        <v>9999526</v>
      </c>
      <c r="H33" s="1">
        <v>0</v>
      </c>
      <c r="I33" s="2">
        <v>12527200</v>
      </c>
      <c r="J33" s="1">
        <v>0</v>
      </c>
      <c r="K33" s="2">
        <f t="shared" si="2"/>
        <v>12527200</v>
      </c>
      <c r="L33" s="2">
        <v>-468660256</v>
      </c>
      <c r="M33" s="4">
        <f t="shared" si="3"/>
        <v>-37.411413244779361</v>
      </c>
    </row>
    <row r="34" spans="1:13" x14ac:dyDescent="0.15">
      <c r="A34" s="1">
        <v>663004</v>
      </c>
      <c r="B34" s="1" t="s">
        <v>48</v>
      </c>
      <c r="C34" s="16">
        <v>37081</v>
      </c>
      <c r="D34" s="16">
        <v>37165</v>
      </c>
      <c r="E34" s="16">
        <v>38717</v>
      </c>
      <c r="F34" s="1" t="s">
        <v>28</v>
      </c>
      <c r="G34" s="2">
        <v>5156949</v>
      </c>
      <c r="H34" s="1">
        <v>0</v>
      </c>
      <c r="I34" s="2">
        <v>5701120</v>
      </c>
      <c r="J34" s="1">
        <v>0</v>
      </c>
      <c r="K34" s="2">
        <f t="shared" si="2"/>
        <v>5701120</v>
      </c>
      <c r="L34" s="2">
        <v>-119975014</v>
      </c>
      <c r="M34" s="4">
        <f t="shared" si="3"/>
        <v>-21.044113086551416</v>
      </c>
    </row>
    <row r="35" spans="1:13" x14ac:dyDescent="0.15">
      <c r="A35" s="1">
        <v>663004</v>
      </c>
      <c r="B35" s="1" t="s">
        <v>48</v>
      </c>
      <c r="C35" s="16">
        <v>37081</v>
      </c>
      <c r="D35" s="16">
        <v>37622</v>
      </c>
      <c r="E35" s="16">
        <v>40543</v>
      </c>
      <c r="F35" s="1" t="s">
        <v>28</v>
      </c>
      <c r="G35" s="2">
        <v>15415990</v>
      </c>
      <c r="H35" s="1">
        <v>0</v>
      </c>
      <c r="I35" s="2">
        <v>19656000</v>
      </c>
      <c r="J35" s="1">
        <v>0</v>
      </c>
      <c r="K35" s="2">
        <f t="shared" si="2"/>
        <v>19656000</v>
      </c>
      <c r="L35" s="2">
        <v>-333168588</v>
      </c>
      <c r="M35" s="4">
        <f t="shared" si="3"/>
        <v>-16.949968864468865</v>
      </c>
    </row>
    <row r="36" spans="1:13" x14ac:dyDescent="0.15">
      <c r="G36" s="1" t="s">
        <v>21</v>
      </c>
      <c r="H36" s="1" t="s">
        <v>22</v>
      </c>
      <c r="I36" s="1" t="s">
        <v>21</v>
      </c>
      <c r="J36" s="1" t="s">
        <v>22</v>
      </c>
      <c r="K36" s="1" t="s">
        <v>22</v>
      </c>
      <c r="L36" s="1" t="s">
        <v>22</v>
      </c>
      <c r="M36" s="1" t="s">
        <v>22</v>
      </c>
    </row>
    <row r="37" spans="1:13" x14ac:dyDescent="0.15">
      <c r="A37" s="1" t="s">
        <v>24</v>
      </c>
      <c r="B37" s="1" t="s">
        <v>30</v>
      </c>
      <c r="G37" s="2">
        <f>SUM(G23:G35)</f>
        <v>113525824</v>
      </c>
      <c r="H37" s="2">
        <f>SUM(H23:H35)</f>
        <v>57668144</v>
      </c>
      <c r="I37" s="2">
        <f>SUM(I23:I35)</f>
        <v>144439965</v>
      </c>
      <c r="J37" s="2">
        <f>SUM(J23:J35)</f>
        <v>75680986</v>
      </c>
      <c r="K37" s="2">
        <f>SUM(K23:K36)</f>
        <v>220120951</v>
      </c>
      <c r="L37" s="2">
        <f>SUM(L23:L35)</f>
        <v>-5744387737</v>
      </c>
      <c r="M37" s="4">
        <f t="shared" ref="M37:M43" si="4">+L37/K37</f>
        <v>-26.096506084057395</v>
      </c>
    </row>
    <row r="38" spans="1:13" x14ac:dyDescent="0.15">
      <c r="G38" s="1" t="s">
        <v>26</v>
      </c>
      <c r="H38" s="1" t="s">
        <v>27</v>
      </c>
      <c r="I38" s="1" t="s">
        <v>26</v>
      </c>
      <c r="J38" s="1" t="s">
        <v>27</v>
      </c>
      <c r="K38" s="1" t="s">
        <v>27</v>
      </c>
      <c r="L38" s="1" t="s">
        <v>27</v>
      </c>
      <c r="M38" s="1" t="s">
        <v>27</v>
      </c>
    </row>
    <row r="39" spans="1:13" x14ac:dyDescent="0.15">
      <c r="A39" s="1">
        <v>663011</v>
      </c>
      <c r="B39" s="1" t="s">
        <v>31</v>
      </c>
      <c r="C39" s="16">
        <v>37081</v>
      </c>
      <c r="D39" s="16">
        <v>36983</v>
      </c>
      <c r="E39" s="16">
        <v>37376</v>
      </c>
      <c r="F39" s="1" t="s">
        <v>32</v>
      </c>
      <c r="G39" s="2">
        <v>50755</v>
      </c>
      <c r="H39" s="2">
        <v>39494</v>
      </c>
      <c r="I39" s="2">
        <v>51264</v>
      </c>
      <c r="J39" s="2">
        <v>39888</v>
      </c>
      <c r="K39" s="2">
        <f>SUM(I39:J39)</f>
        <v>91152</v>
      </c>
      <c r="L39" s="2">
        <v>-2544240</v>
      </c>
      <c r="M39" s="4">
        <f>+L39/K39</f>
        <v>-27.912058978409689</v>
      </c>
    </row>
    <row r="40" spans="1:13" x14ac:dyDescent="0.15">
      <c r="G40" s="1" t="s">
        <v>21</v>
      </c>
      <c r="H40" s="1" t="s">
        <v>22</v>
      </c>
      <c r="I40" s="1" t="s">
        <v>21</v>
      </c>
      <c r="J40" s="1" t="s">
        <v>22</v>
      </c>
      <c r="K40" s="1" t="s">
        <v>22</v>
      </c>
      <c r="L40" s="1" t="s">
        <v>22</v>
      </c>
      <c r="M40" s="1" t="s">
        <v>22</v>
      </c>
    </row>
    <row r="41" spans="1:13" x14ac:dyDescent="0.15">
      <c r="A41" s="1" t="s">
        <v>24</v>
      </c>
      <c r="B41" s="1" t="s">
        <v>33</v>
      </c>
      <c r="G41" s="2">
        <v>59547</v>
      </c>
      <c r="H41" s="2">
        <v>46794</v>
      </c>
      <c r="I41" s="2">
        <v>60480</v>
      </c>
      <c r="J41" s="2">
        <v>47520</v>
      </c>
      <c r="K41" s="2">
        <f>SUM(I41:J41)</f>
        <v>108000</v>
      </c>
      <c r="L41" s="2">
        <v>-1872822</v>
      </c>
      <c r="M41" s="4">
        <f t="shared" si="4"/>
        <v>-17.340944444444446</v>
      </c>
    </row>
    <row r="42" spans="1:13" x14ac:dyDescent="0.15">
      <c r="G42" s="1" t="s">
        <v>26</v>
      </c>
      <c r="H42" s="1" t="s">
        <v>27</v>
      </c>
      <c r="I42" s="1" t="s">
        <v>26</v>
      </c>
      <c r="J42" s="1" t="s">
        <v>27</v>
      </c>
      <c r="K42" s="1" t="s">
        <v>27</v>
      </c>
      <c r="L42" s="1" t="s">
        <v>27</v>
      </c>
      <c r="M42" s="1" t="s">
        <v>27</v>
      </c>
    </row>
    <row r="43" spans="1:13" x14ac:dyDescent="0.15">
      <c r="A43" s="1" t="s">
        <v>50</v>
      </c>
      <c r="B43" s="1" t="s">
        <v>51</v>
      </c>
      <c r="G43" s="2">
        <v>222542842</v>
      </c>
      <c r="H43" s="2">
        <v>109694416</v>
      </c>
      <c r="I43" s="2">
        <v>302792496</v>
      </c>
      <c r="J43" s="2">
        <v>148679103</v>
      </c>
      <c r="K43" s="2" t="e">
        <f>K41+#REF!+K37+K21</f>
        <v>#REF!</v>
      </c>
      <c r="L43" s="2" t="e">
        <f>SUM(L21+L37+#REF!+L41)</f>
        <v>#REF!</v>
      </c>
      <c r="M43" s="4" t="e">
        <f t="shared" si="4"/>
        <v>#REF!</v>
      </c>
    </row>
    <row r="44" spans="1:13" x14ac:dyDescent="0.15">
      <c r="G44" s="1" t="s">
        <v>26</v>
      </c>
      <c r="H44" s="1" t="s">
        <v>27</v>
      </c>
      <c r="I44" s="1" t="s">
        <v>26</v>
      </c>
      <c r="J44" s="1" t="s">
        <v>27</v>
      </c>
      <c r="K44" s="1" t="s">
        <v>27</v>
      </c>
      <c r="L44" s="1" t="s">
        <v>27</v>
      </c>
      <c r="M44" s="1" t="s">
        <v>27</v>
      </c>
    </row>
  </sheetData>
  <phoneticPr fontId="0" type="noConversion"/>
  <pageMargins left="0.75" right="0.75" top="1" bottom="1" header="0.5" footer="0.5"/>
  <pageSetup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tabSelected="1" topLeftCell="A22" workbookViewId="0">
      <selection activeCell="C41" sqref="C41:C43"/>
    </sheetView>
  </sheetViews>
  <sheetFormatPr defaultRowHeight="12.75" x14ac:dyDescent="0.2"/>
  <cols>
    <col min="1" max="1" width="6.140625" customWidth="1"/>
    <col min="2" max="2" width="15.140625" bestFit="1" customWidth="1"/>
    <col min="3" max="3" width="17.7109375" style="11" bestFit="1" customWidth="1"/>
    <col min="5" max="5" width="17.7109375" bestFit="1" customWidth="1"/>
  </cols>
  <sheetData>
    <row r="1" spans="1:4" x14ac:dyDescent="0.2">
      <c r="A1" t="s">
        <v>70</v>
      </c>
    </row>
    <row r="2" spans="1:4" x14ac:dyDescent="0.2">
      <c r="A2" s="6" t="s">
        <v>58</v>
      </c>
    </row>
    <row r="4" spans="1:4" x14ac:dyDescent="0.2">
      <c r="B4" t="s">
        <v>59</v>
      </c>
    </row>
    <row r="5" spans="1:4" x14ac:dyDescent="0.2">
      <c r="B5" t="s">
        <v>60</v>
      </c>
      <c r="C5" s="11">
        <v>553688026.90516698</v>
      </c>
    </row>
    <row r="6" spans="1:4" x14ac:dyDescent="0.2">
      <c r="B6" t="s">
        <v>61</v>
      </c>
      <c r="C6" s="11">
        <v>94169589.827833906</v>
      </c>
    </row>
    <row r="7" spans="1:4" x14ac:dyDescent="0.2">
      <c r="B7" t="s">
        <v>62</v>
      </c>
      <c r="C7" s="11">
        <v>459518437.07733297</v>
      </c>
    </row>
    <row r="8" spans="1:4" x14ac:dyDescent="0.2">
      <c r="C8"/>
    </row>
    <row r="9" spans="1:4" x14ac:dyDescent="0.2">
      <c r="C9"/>
    </row>
    <row r="10" spans="1:4" x14ac:dyDescent="0.2">
      <c r="B10" t="s">
        <v>35</v>
      </c>
      <c r="C10"/>
    </row>
    <row r="11" spans="1:4" x14ac:dyDescent="0.2">
      <c r="B11" t="s">
        <v>60</v>
      </c>
      <c r="C11" s="11">
        <v>142326190.85120901</v>
      </c>
    </row>
    <row r="12" spans="1:4" x14ac:dyDescent="0.2">
      <c r="B12" t="s">
        <v>61</v>
      </c>
      <c r="C12" s="11">
        <v>28018284.893525802</v>
      </c>
    </row>
    <row r="13" spans="1:4" x14ac:dyDescent="0.2">
      <c r="B13" t="s">
        <v>62</v>
      </c>
      <c r="C13" s="11">
        <v>114307905.957683</v>
      </c>
    </row>
    <row r="14" spans="1:4" x14ac:dyDescent="0.2">
      <c r="C14"/>
    </row>
    <row r="15" spans="1:4" x14ac:dyDescent="0.2">
      <c r="B15" t="s">
        <v>43</v>
      </c>
      <c r="C15"/>
    </row>
    <row r="16" spans="1:4" x14ac:dyDescent="0.2">
      <c r="B16" t="s">
        <v>60</v>
      </c>
      <c r="C16" s="11">
        <v>552431025.14777005</v>
      </c>
      <c r="D16" t="s">
        <v>71</v>
      </c>
    </row>
    <row r="17" spans="2:4" x14ac:dyDescent="0.2">
      <c r="B17" t="s">
        <v>61</v>
      </c>
      <c r="C17" s="11">
        <v>56471883.573521197</v>
      </c>
    </row>
    <row r="18" spans="2:4" x14ac:dyDescent="0.2">
      <c r="B18" t="s">
        <v>62</v>
      </c>
      <c r="C18" s="11">
        <v>495959141.57424903</v>
      </c>
    </row>
    <row r="19" spans="2:4" x14ac:dyDescent="0.2">
      <c r="C19"/>
    </row>
    <row r="20" spans="2:4" x14ac:dyDescent="0.2">
      <c r="B20" t="s">
        <v>37</v>
      </c>
      <c r="C20"/>
    </row>
    <row r="21" spans="2:4" x14ac:dyDescent="0.2">
      <c r="B21" t="s">
        <v>60</v>
      </c>
      <c r="C21" s="11">
        <v>1213009375.22844</v>
      </c>
    </row>
    <row r="22" spans="2:4" x14ac:dyDescent="0.2">
      <c r="B22" t="s">
        <v>61</v>
      </c>
      <c r="C22" s="11">
        <v>309991845.38927501</v>
      </c>
    </row>
    <row r="23" spans="2:4" x14ac:dyDescent="0.2">
      <c r="B23" t="s">
        <v>62</v>
      </c>
      <c r="C23" s="11">
        <v>903017529.839167</v>
      </c>
    </row>
    <row r="24" spans="2:4" x14ac:dyDescent="0.2">
      <c r="C24"/>
    </row>
    <row r="25" spans="2:4" x14ac:dyDescent="0.2">
      <c r="B25" t="s">
        <v>63</v>
      </c>
      <c r="C25"/>
    </row>
    <row r="26" spans="2:4" x14ac:dyDescent="0.2">
      <c r="B26" t="s">
        <v>60</v>
      </c>
      <c r="C26" s="11">
        <v>707162998.29206598</v>
      </c>
      <c r="D26" t="s">
        <v>71</v>
      </c>
    </row>
    <row r="27" spans="2:4" x14ac:dyDescent="0.2">
      <c r="B27" t="s">
        <v>61</v>
      </c>
      <c r="C27" s="11">
        <v>143380002.881717</v>
      </c>
    </row>
    <row r="28" spans="2:4" x14ac:dyDescent="0.2">
      <c r="B28" t="s">
        <v>62</v>
      </c>
      <c r="C28" s="11">
        <v>563782995.41034997</v>
      </c>
    </row>
    <row r="29" spans="2:4" x14ac:dyDescent="0.2">
      <c r="C29"/>
    </row>
    <row r="30" spans="2:4" x14ac:dyDescent="0.2">
      <c r="B30" t="s">
        <v>68</v>
      </c>
      <c r="C30"/>
    </row>
    <row r="31" spans="2:4" x14ac:dyDescent="0.2">
      <c r="B31" t="s">
        <v>60</v>
      </c>
      <c r="C31" s="11">
        <v>3684710058.1543999</v>
      </c>
    </row>
    <row r="32" spans="2:4" x14ac:dyDescent="0.2">
      <c r="B32" t="s">
        <v>61</v>
      </c>
      <c r="C32" s="11">
        <v>1154035895.2405</v>
      </c>
    </row>
    <row r="33" spans="2:3" x14ac:dyDescent="0.2">
      <c r="B33" t="s">
        <v>62</v>
      </c>
      <c r="C33" s="11">
        <v>2563244042.7480898</v>
      </c>
    </row>
    <row r="34" spans="2:3" x14ac:dyDescent="0.2">
      <c r="C34"/>
    </row>
    <row r="35" spans="2:3" x14ac:dyDescent="0.2">
      <c r="B35" t="s">
        <v>72</v>
      </c>
      <c r="C35"/>
    </row>
    <row r="36" spans="2:3" x14ac:dyDescent="0.2">
      <c r="B36" t="s">
        <v>60</v>
      </c>
      <c r="C36" s="11">
        <v>46584472.210541099</v>
      </c>
    </row>
    <row r="37" spans="2:3" x14ac:dyDescent="0.2">
      <c r="B37" t="s">
        <v>61</v>
      </c>
      <c r="C37" s="11">
        <v>13859653.850855799</v>
      </c>
    </row>
    <row r="38" spans="2:3" x14ac:dyDescent="0.2">
      <c r="B38" t="s">
        <v>62</v>
      </c>
      <c r="C38" s="11">
        <v>32724818.359685201</v>
      </c>
    </row>
    <row r="40" spans="2:3" x14ac:dyDescent="0.2">
      <c r="B40" t="s">
        <v>75</v>
      </c>
    </row>
    <row r="41" spans="2:3" x14ac:dyDescent="0.2">
      <c r="B41" t="s">
        <v>60</v>
      </c>
      <c r="C41" s="11">
        <v>450798067.932684</v>
      </c>
    </row>
    <row r="42" spans="2:3" x14ac:dyDescent="0.2">
      <c r="B42" t="s">
        <v>61</v>
      </c>
      <c r="C42" s="11">
        <v>162791053.90957999</v>
      </c>
    </row>
    <row r="43" spans="2:3" x14ac:dyDescent="0.2">
      <c r="B43" t="s">
        <v>62</v>
      </c>
      <c r="C43" s="11">
        <v>288007014.02310401</v>
      </c>
    </row>
    <row r="45" spans="2:3" ht="13.5" thickBot="1" x14ac:dyDescent="0.25">
      <c r="B45" t="s">
        <v>64</v>
      </c>
    </row>
    <row r="46" spans="2:3" x14ac:dyDescent="0.2">
      <c r="B46" s="7" t="s">
        <v>60</v>
      </c>
      <c r="C46" s="12">
        <f>C5+C11+C16+C21+C26+C31+C41+C36</f>
        <v>7350710214.7222767</v>
      </c>
    </row>
    <row r="47" spans="2:3" x14ac:dyDescent="0.2">
      <c r="B47" s="8" t="s">
        <v>61</v>
      </c>
      <c r="C47" s="13">
        <f>C6+C12+C17+C22+C27+C32+C42+C37</f>
        <v>1962718209.5668087</v>
      </c>
    </row>
    <row r="48" spans="2:3" ht="13.5" thickBot="1" x14ac:dyDescent="0.25">
      <c r="B48" s="9" t="s">
        <v>62</v>
      </c>
      <c r="C48" s="14">
        <f>C7+C13+C18+C23+C28+C33+C43+C38</f>
        <v>5420561884.9896603</v>
      </c>
    </row>
    <row r="50" spans="3:3" x14ac:dyDescent="0.2">
      <c r="C50" t="s">
        <v>73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Overmarket Chart</vt:lpstr>
      <vt:lpstr>Non-gas CALI_deal_sum</vt:lpstr>
      <vt:lpstr>Gas Deals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Jan Havlíček</cp:lastModifiedBy>
  <cp:lastPrinted>2001-07-11T21:07:36Z</cp:lastPrinted>
  <dcterms:created xsi:type="dcterms:W3CDTF">2001-07-10T18:35:43Z</dcterms:created>
  <dcterms:modified xsi:type="dcterms:W3CDTF">2023-09-19T15:10:42Z</dcterms:modified>
</cp:coreProperties>
</file>