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D4173C-01BE-42BE-87C3-1624390AE7D6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92512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<sst xmlns="http://schemas.openxmlformats.org/spreadsheetml/2006/main" count="351" uniqueCount="123">
  <si>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</si>
  <si>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</si>
  <si>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</si>
  <si>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</si>
  <si>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</si>
  <si>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</si>
  <si>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</si>
  <si>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</si>
  <si>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</si>
  <si>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</si>
  <si>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</si>
  <si>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</si>
  <si>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</si>
  <si>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</si>
  <si>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</si>
  <si>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</si>
  <si>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</si>
  <si>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</si>
  <si>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</si>
  <si>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</si>
  <si>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</si>
  <si>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</si>
  <si>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</si>
  <si>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</si>
  <si>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</si>
  <si>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</si>
  <si>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</si>
  <si>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</si>
  <si>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</si>
  <si>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</si>
  <si>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</si>
  <si>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</si>
  <si>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</si>
  <si>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</si>
  <si>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</si>
  <si>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</si>
  <si>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</si>
  <si>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</si>
  <si>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</si>
  <si>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</si>
  <si>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</si>
  <si>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</si>
  <si>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</si>
  <si>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</si>
  <si>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</si>
  <si>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</si>
  <si>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</si>
  <si>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</si>
  <si>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</si>
  <si>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</si>
  <si>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</si>
  <si>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</si>
  <si>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</si>
  <si>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</si>
  <si>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</si>
  <si>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</si>
  <si>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</si>
  <si>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</si>
  <si>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</si>
  <si>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</si>
  <si>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</si>
  <si>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</si>
  <si>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</si>
  <si>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</si>
  <si>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</si>
  <si>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</si>
  <si>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</si>
  <si>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</si>
  <si>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</si>
  <si>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</si>
  <si>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</si>
  <si>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</si>
  <si>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</si>
  <si>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</si>
  <si>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</si>
  <si>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</si>
  <si>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</si>
  <si>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</si>
  <si>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</si>
  <si>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</si>
  <si>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</si>
  <si>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</si>
  <si>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</si>
  <si>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</si>
  <si>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</si>
  <si>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</si>
  <si>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</si>
  <si>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</si>
  <si>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</si>
  <si>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</si>
  <si>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</si>
  <si>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</si>
  <si>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</si>
  <si>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</si>
  <si>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</si>
  <si>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</si>
  <si>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</si>
  <si>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</si>
  <si>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</si>
  <si>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</si>
  <si>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</si>
  <si>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</si>
  <si>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</si>
  <si>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</si>
  <si>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</si>
  <si>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</si>
  <si>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</si>
  <si>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</si>
  <si>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100061</t>
  </si>
  <si>
    <t>McVicker</t>
  </si>
  <si>
    <t>Maureen</t>
  </si>
  <si>
    <t>Exec. Secretary</t>
  </si>
  <si>
    <t>P 00501189</t>
  </si>
  <si>
    <t>0011</t>
  </si>
  <si>
    <t>EB 4712B</t>
  </si>
  <si>
    <t>713-853-1808</t>
  </si>
  <si>
    <t>L</t>
  </si>
  <si>
    <t>Luther's BBQ - Enron Bldg.</t>
  </si>
  <si>
    <t>Sue Walden &amp; Guest - Mtg. W/ Lou Pai</t>
  </si>
  <si>
    <t>52003500</t>
  </si>
  <si>
    <t>52002500</t>
  </si>
  <si>
    <t>Flowers for funeral of Marcia Linton's mother</t>
  </si>
  <si>
    <t>101800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</si>
</sst>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8" fontId="49" fillId="0" borderId="28" xfId="4" quotePrefix="1" applyNumberFormat="1" applyFont="1" applyBorder="1" applyAlignment="1" applyProtection="1">
      <alignment horizontal="center"/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7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6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DD90049A-C6B4-437B-0C0C-619B046757BC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B08F8698-36CB-EAF2-91BA-51D160714C6C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C8DE446-126A-F4BE-3902-D8ABC9C5A4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F4FE4CE1-F331-C250-AE77-4EEA612943D2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1D7C1302-A5C8-0DA5-4F22-65169C5BECCC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2F6481C8-52CF-07D2-B89A-4103427CAC87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3A1D304D-44D6-622B-35A3-3398F546AA3B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284E1FEC-5C63-2072-E0F3-82EE54F74D6F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CF748FD3-0378-5663-8AC2-C0C482BA42B2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D91E40C5-EBD2-3FB6-74BF-DC7960B8687D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69253BE6-9E61-151D-777A-E4A37BB5264F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DBCC131F-F582-5A35-480C-14FCBB1F01B4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E2940F65-F34A-1749-9E29-1B77DBD22752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11361216-74FB-EB7C-A6F0-39374CE78D2A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0632B501-5E08-EDEF-52A8-04E72FF42CDB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F9A514C7-C8BF-503F-5F87-9584EEA580B0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D1D79CCE-B23D-DF4F-C46C-E7CBD16ED04E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42B89F92-70AA-ED37-7AAD-6C318DBAD629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22AFECAA-D65F-FDB9-0A02-5BB22711D7A9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4B4AE4B5-EA50-7C6F-47B1-7E3A3E69E89D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0F83EB84-AD13-C3E9-4772-C895420BB715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2A5D1769-F91A-19B9-A712-89121B7E7C59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D160225B-7238-5E98-3B62-DCAEB6291994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6E952729-A191-01A1-EC9C-A6A51A780DF7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D49398FB-4D3A-42F4-1644-19C2F38937BB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BD02D33F-6F79-A862-4795-FC97183B4460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0DFE47B3-7428-410E-F6AD-749A68C35DE3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4F971862-0402-1822-CD3B-43F64C75840D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C17D6B6F-E7BC-CB4D-50D1-DB7910BD7069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8C42D789-34E8-8340-23E9-797E0F197A4F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61C16B1F-B336-4B5A-5C51-B6C3F8646CBA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1ECCB633-DF8B-0052-61B3-888D52F75E9C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0DAF1E9B-6F5A-17B0-AEEB-CBD11256D00D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D96952FC-D7D5-528F-FBB2-E68D5722015C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F9C4A85F-B4DA-A458-11DF-E34A9EABDAA9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4" customWidth="1"/>
    <col min="11" max="11" width="8.42578125" style="364" customWidth="1"/>
    <col min="12" max="16384" width="9.140625" style="288"/>
  </cols>
  <sheetData>
    <row r="1" spans="1:11" ht="13.5" customHeight="1" x14ac:dyDescent="0.25">
      <c r="A1" s="380"/>
      <c r="B1" s="386" t="s">
        <v>0</v>
      </c>
      <c r="C1" s="381"/>
      <c r="D1" s="381"/>
      <c r="E1" s="381"/>
      <c r="F1" s="381"/>
      <c r="G1" s="381"/>
      <c r="H1" s="381"/>
      <c r="I1" s="381"/>
      <c r="J1" s="381"/>
      <c r="K1" s="387"/>
    </row>
    <row r="2" spans="1:11" ht="19.5" customHeight="1" x14ac:dyDescent="0.25">
      <c r="A2" s="382" t="s">
        <v>1</v>
      </c>
      <c r="B2" s="383" t="s">
        <v>97</v>
      </c>
      <c r="C2" s="383" t="s">
        <v>100</v>
      </c>
      <c r="D2" s="384"/>
      <c r="E2" s="391" t="s">
        <v>102</v>
      </c>
      <c r="F2" s="392"/>
      <c r="G2" s="385"/>
      <c r="H2" s="393" t="s">
        <v>103</v>
      </c>
      <c r="I2" s="391"/>
      <c r="J2" s="371" t="s">
        <v>98</v>
      </c>
      <c r="K2" s="370" t="s">
        <v>99</v>
      </c>
    </row>
    <row r="3" spans="1:11" ht="16.5" customHeight="1" x14ac:dyDescent="0.25">
      <c r="A3" s="292">
        <f>'Short Form'!N27</f>
        <v>16.600000000000001</v>
      </c>
      <c r="B3" s="350" t="str">
        <f>'Short Form'!A29</f>
        <v>52003500</v>
      </c>
      <c r="C3" s="293" t="str">
        <f>'Short Form'!B29</f>
        <v>0011</v>
      </c>
      <c r="D3" s="389" t="str">
        <f>'Short Form'!C29</f>
        <v>100061</v>
      </c>
      <c r="E3" s="389"/>
      <c r="F3" s="389"/>
      <c r="G3" s="389"/>
      <c r="H3" s="389">
        <f>'Short Form'!G29</f>
        <v>0</v>
      </c>
      <c r="I3" s="389"/>
      <c r="J3" s="365">
        <f>'Short Form'!I29</f>
        <v>0</v>
      </c>
      <c r="K3" s="366">
        <f>'Short Form'!J29</f>
        <v>0</v>
      </c>
    </row>
    <row r="4" spans="1:11" ht="16.5" customHeight="1" x14ac:dyDescent="0.25">
      <c r="A4" s="351"/>
      <c r="B4" s="351"/>
      <c r="C4" s="351"/>
      <c r="D4" s="389">
        <f>'Short Form'!C30</f>
        <v>0</v>
      </c>
      <c r="E4" s="389"/>
      <c r="F4" s="389"/>
      <c r="G4" s="389"/>
      <c r="H4" s="389">
        <f>'Short Form'!G30</f>
        <v>0</v>
      </c>
      <c r="I4" s="389"/>
      <c r="J4" s="363"/>
      <c r="K4" s="363"/>
    </row>
    <row r="5" spans="1:11" ht="16.5" customHeight="1" x14ac:dyDescent="0.25">
      <c r="A5" s="292">
        <f>'Short Form'!N42</f>
        <v>73.849999999999994</v>
      </c>
      <c r="B5" s="293" t="str">
        <f>'Short Form'!A44</f>
        <v>52002500</v>
      </c>
      <c r="C5" s="293" t="str">
        <f>'Short Form'!B44</f>
        <v>0011</v>
      </c>
      <c r="D5" s="389" t="str">
        <f>'Short Form'!C44</f>
        <v>100061</v>
      </c>
      <c r="E5" s="389"/>
      <c r="F5" s="389"/>
      <c r="G5" s="389"/>
      <c r="H5" s="389">
        <f>'Short Form'!G44</f>
        <v>0</v>
      </c>
      <c r="I5" s="389"/>
      <c r="J5" s="366">
        <f>'Short Form'!I44</f>
        <v>0</v>
      </c>
      <c r="K5" s="366">
        <f>'Short Form'!J44</f>
        <v>0</v>
      </c>
    </row>
    <row r="6" spans="1:11" ht="16.5" customHeight="1" x14ac:dyDescent="0.25">
      <c r="A6" s="351"/>
      <c r="B6" s="351"/>
      <c r="C6" s="351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3"/>
      <c r="K6" s="363"/>
    </row>
    <row r="7" spans="1:11" ht="16.5" customHeight="1" x14ac:dyDescent="0.25">
      <c r="A7" s="292">
        <f>'Travel Form'!O49</f>
        <v>0</v>
      </c>
      <c r="B7" s="293">
        <f>'Travel Form'!B49</f>
        <v>0</v>
      </c>
      <c r="C7" s="293">
        <f>'Travel Form'!C49</f>
        <v>0</v>
      </c>
      <c r="D7" s="389">
        <f>'Travel Form'!D49:G49</f>
        <v>0</v>
      </c>
      <c r="E7" s="389"/>
      <c r="F7" s="389"/>
      <c r="G7" s="389"/>
      <c r="H7" s="389">
        <f>'Travel Form'!H49:I49</f>
        <v>0</v>
      </c>
      <c r="I7" s="389"/>
      <c r="J7" s="366">
        <f>'Travel Form'!J49</f>
        <v>0</v>
      </c>
      <c r="K7" s="366">
        <f>'Travel Form'!K49</f>
        <v>0</v>
      </c>
    </row>
    <row r="8" spans="1:11" ht="16.5" customHeight="1" x14ac:dyDescent="0.25">
      <c r="A8" s="353"/>
      <c r="B8" s="351"/>
      <c r="C8" s="351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3"/>
      <c r="K8" s="363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6">
        <f>'Travel Form'!J51</f>
        <v>0</v>
      </c>
      <c r="K9" s="366">
        <f>'Travel Form'!K51</f>
        <v>0</v>
      </c>
    </row>
    <row r="10" spans="1:11" ht="16.5" customHeight="1" x14ac:dyDescent="0.25">
      <c r="A10" s="351"/>
      <c r="B10" s="351"/>
      <c r="C10" s="351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3"/>
      <c r="K10" s="363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6">
        <f>'Travel Form'!J53</f>
        <v>0</v>
      </c>
      <c r="K11" s="366">
        <f>'Travel Form'!K53</f>
        <v>0</v>
      </c>
    </row>
    <row r="12" spans="1:11" ht="16.5" customHeight="1" x14ac:dyDescent="0.25">
      <c r="A12" s="351"/>
      <c r="B12" s="351"/>
      <c r="C12" s="351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3"/>
      <c r="K12" s="363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89">
        <f>'Meals and Ent Sup'!D49</f>
        <v>0</v>
      </c>
      <c r="E13" s="389"/>
      <c r="F13" s="389"/>
      <c r="G13" s="389"/>
      <c r="H13" s="389">
        <f>'Meals and Ent Sup'!H49</f>
        <v>0</v>
      </c>
      <c r="I13" s="389"/>
      <c r="J13" s="366">
        <f>'Meals and Ent Sup'!J49</f>
        <v>0</v>
      </c>
      <c r="K13" s="366">
        <f>'Meals and Ent Sup'!K49</f>
        <v>0</v>
      </c>
    </row>
    <row r="14" spans="1:11" ht="16.5" customHeight="1" x14ac:dyDescent="0.25">
      <c r="A14" s="351"/>
      <c r="B14" s="354"/>
      <c r="C14" s="354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7"/>
      <c r="K14" s="367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6">
        <f>'Meals and Ent Sup'!J51</f>
        <v>0</v>
      </c>
      <c r="K15" s="366">
        <f>'Meals and Ent Sup'!K51</f>
        <v>0</v>
      </c>
    </row>
    <row r="16" spans="1:11" ht="16.5" customHeight="1" x14ac:dyDescent="0.25">
      <c r="A16" s="351"/>
      <c r="B16" s="351"/>
      <c r="C16" s="351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7"/>
      <c r="K16" s="367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6">
        <f>'Meals and Ent Sup'!J53</f>
        <v>0</v>
      </c>
      <c r="K17" s="366">
        <f>'Meals and Ent Sup'!K53</f>
        <v>0</v>
      </c>
    </row>
    <row r="18" spans="1:11" ht="16.5" customHeight="1" x14ac:dyDescent="0.25">
      <c r="A18" s="351"/>
      <c r="B18" s="351"/>
      <c r="C18" s="351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7"/>
      <c r="K18" s="367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0">
        <f>'Misc. Exp. Sup'!C49</f>
        <v>0</v>
      </c>
      <c r="D19" s="390">
        <f>'Misc. Exp. Sup'!D49</f>
        <v>0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6">
        <f>'Misc. Exp. Sup'!J49</f>
        <v>0</v>
      </c>
      <c r="K19" s="366">
        <f>'Misc. Exp. Sup'!K49</f>
        <v>0</v>
      </c>
    </row>
    <row r="20" spans="1:11" ht="16.5" customHeight="1" x14ac:dyDescent="0.25">
      <c r="A20" s="351"/>
      <c r="B20" s="351"/>
      <c r="C20" s="351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7"/>
      <c r="K20" s="367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89">
        <f>'Misc. Exp. Sup'!D51</f>
        <v>0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6">
        <f>'Misc. Exp. Sup'!J51</f>
        <v>0</v>
      </c>
      <c r="K21" s="366">
        <f>'Misc. Exp. Sup'!K51</f>
        <v>0</v>
      </c>
    </row>
    <row r="22" spans="1:11" ht="16.5" customHeight="1" x14ac:dyDescent="0.25">
      <c r="A22" s="354"/>
      <c r="B22" s="354"/>
      <c r="C22" s="354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7"/>
      <c r="K22" s="367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89">
        <f>'Misc. Exp. Sup'!D53</f>
        <v>0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6">
        <f>'Misc. Exp. Sup'!J53</f>
        <v>0</v>
      </c>
      <c r="K23" s="366">
        <f>'Misc. Exp. Sup'!K53</f>
        <v>0</v>
      </c>
    </row>
    <row r="24" spans="1:11" ht="16.5" customHeight="1" x14ac:dyDescent="0.25">
      <c r="A24" s="354"/>
      <c r="B24" s="354"/>
      <c r="C24" s="354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7"/>
      <c r="K24" s="367"/>
    </row>
    <row r="25" spans="1:11" ht="16.5" customHeight="1" x14ac:dyDescent="0.25">
      <c r="A25" s="292">
        <f>'Travel Sup (2)'!O49</f>
        <v>0</v>
      </c>
      <c r="B25" s="350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6">
        <f>'Travel Sup (2)'!J49</f>
        <v>0</v>
      </c>
      <c r="K25" s="366">
        <f>'Travel Sup (2)'!K49</f>
        <v>0</v>
      </c>
    </row>
    <row r="26" spans="1:11" ht="16.5" customHeight="1" x14ac:dyDescent="0.25">
      <c r="A26" s="354"/>
      <c r="B26" s="354"/>
      <c r="C26" s="354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7"/>
      <c r="K26" s="367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6">
        <f>'Travel Sup (2)'!J51</f>
        <v>0</v>
      </c>
      <c r="K27" s="366">
        <f>'Travel Sup (2)'!K51</f>
        <v>0</v>
      </c>
    </row>
    <row r="28" spans="1:11" ht="16.5" customHeight="1" x14ac:dyDescent="0.25">
      <c r="A28" s="354"/>
      <c r="B28" s="354"/>
      <c r="C28" s="354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7"/>
      <c r="K28" s="367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6">
        <f>'Travel Sup (2)'!J53</f>
        <v>0</v>
      </c>
      <c r="K29" s="366">
        <f>'Travel Sup (2)'!K53</f>
        <v>0</v>
      </c>
    </row>
    <row r="30" spans="1:11" ht="16.5" customHeight="1" x14ac:dyDescent="0.25">
      <c r="A30" s="354"/>
      <c r="B30" s="354"/>
      <c r="C30" s="354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7"/>
      <c r="K30" s="367"/>
    </row>
    <row r="31" spans="1:11" ht="16.5" customHeight="1" x14ac:dyDescent="0.25">
      <c r="A31" s="292">
        <f>'Meals and Ent Sup (2)'!N49</f>
        <v>0</v>
      </c>
      <c r="B31" s="350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6">
        <f>'Meals and Ent Sup (2)'!J49</f>
        <v>0</v>
      </c>
      <c r="K31" s="366">
        <f>'Meals and Ent Sup (2)'!K49</f>
        <v>0</v>
      </c>
    </row>
    <row r="32" spans="1:11" ht="16.5" customHeight="1" x14ac:dyDescent="0.25">
      <c r="A32" s="354"/>
      <c r="B32" s="354"/>
      <c r="C32" s="354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7"/>
      <c r="K32" s="367"/>
    </row>
    <row r="33" spans="1:11" ht="16.5" customHeight="1" x14ac:dyDescent="0.25">
      <c r="A33" s="292">
        <f>'Meals and Ent Sup (2)'!N51</f>
        <v>0</v>
      </c>
      <c r="B33" s="350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6">
        <f>'Meals and Ent Sup (2)'!J51</f>
        <v>0</v>
      </c>
      <c r="K33" s="366">
        <f>'Meals and Ent Sup (2)'!K51</f>
        <v>0</v>
      </c>
    </row>
    <row r="34" spans="1:11" ht="16.5" customHeight="1" x14ac:dyDescent="0.25">
      <c r="A34" s="354"/>
      <c r="B34" s="354"/>
      <c r="C34" s="354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7"/>
      <c r="K34" s="367"/>
    </row>
    <row r="35" spans="1:11" ht="16.5" customHeight="1" x14ac:dyDescent="0.25">
      <c r="A35" s="292">
        <f>'Meals and Ent Sup (2)'!N53</f>
        <v>0</v>
      </c>
      <c r="B35" s="350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6">
        <f>'Meals and Ent Sup (2)'!J53</f>
        <v>0</v>
      </c>
      <c r="K35" s="366">
        <f>'Meals and Ent Sup (2)'!K53</f>
        <v>0</v>
      </c>
    </row>
    <row r="36" spans="1:11" ht="16.5" customHeight="1" x14ac:dyDescent="0.25">
      <c r="A36" s="354"/>
      <c r="B36" s="354"/>
      <c r="C36" s="354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7"/>
      <c r="K36" s="367"/>
    </row>
    <row r="37" spans="1:11" ht="16.5" customHeight="1" x14ac:dyDescent="0.25">
      <c r="A37" s="292">
        <f>'Misc. Exp. Sup (2)'!O49</f>
        <v>0</v>
      </c>
      <c r="B37" s="350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6">
        <f>'Misc. Exp. Sup (2)'!J49</f>
        <v>0</v>
      </c>
      <c r="K37" s="366">
        <f>'Misc. Exp. Sup (2)'!K49</f>
        <v>0</v>
      </c>
    </row>
    <row r="38" spans="1:11" ht="16.5" customHeight="1" x14ac:dyDescent="0.25">
      <c r="A38" s="354"/>
      <c r="B38" s="354"/>
      <c r="C38" s="354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7"/>
      <c r="K38" s="367"/>
    </row>
    <row r="39" spans="1:11" ht="16.5" customHeight="1" x14ac:dyDescent="0.25">
      <c r="A39" s="292">
        <f>'Misc. Exp. Sup (2)'!O51</f>
        <v>0</v>
      </c>
      <c r="B39" s="350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6">
        <f>'Misc. Exp. Sup (2)'!J51</f>
        <v>0</v>
      </c>
      <c r="K39" s="366">
        <f>'Misc. Exp. Sup (2)'!K51</f>
        <v>0</v>
      </c>
    </row>
    <row r="40" spans="1:11" ht="16.5" customHeight="1" x14ac:dyDescent="0.25">
      <c r="A40" s="354"/>
      <c r="B40" s="354"/>
      <c r="C40" s="354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7"/>
      <c r="K40" s="367"/>
    </row>
    <row r="41" spans="1:11" ht="16.5" customHeight="1" x14ac:dyDescent="0.25">
      <c r="A41" s="292">
        <f>'Misc. Exp. Sup (2)'!O53</f>
        <v>0</v>
      </c>
      <c r="B41" s="350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6">
        <f>'Misc. Exp. Sup (2)'!J53</f>
        <v>0</v>
      </c>
      <c r="K41" s="366">
        <f>'Misc. Exp. Sup (2)'!K53</f>
        <v>0</v>
      </c>
    </row>
    <row r="42" spans="1:11" ht="16.5" customHeight="1" x14ac:dyDescent="0.25">
      <c r="A42" s="354"/>
      <c r="B42" s="354"/>
      <c r="C42" s="354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7"/>
      <c r="K42" s="367"/>
    </row>
    <row r="43" spans="1:11" ht="16.5" customHeight="1" x14ac:dyDescent="0.2">
      <c r="A43" s="369">
        <f>SUM(A3:A42)</f>
        <v>90.45</v>
      </c>
      <c r="B43" s="364"/>
      <c r="C43" s="364"/>
      <c r="D43" s="364"/>
      <c r="E43" s="364"/>
      <c r="F43" s="364"/>
      <c r="G43" s="364"/>
      <c r="H43" s="364"/>
      <c r="I43" s="364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honeticPr fontId="19" type="noConversion"/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C1" zoomScale="75" workbookViewId="0">
      <selection activeCell="N3" sqref="N3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4"/>
      <c r="N1" s="306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2" t="s">
        <v>101</v>
      </c>
      <c r="I2" s="72"/>
      <c r="J2" s="242"/>
      <c r="K2" s="242"/>
      <c r="L2" s="72"/>
      <c r="M2" s="305" t="s">
        <v>4</v>
      </c>
      <c r="N2" s="388" t="s">
        <v>122</v>
      </c>
      <c r="P2" s="261">
        <f ca="1">TODAY()</f>
        <v>36824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1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9" t="s">
        <v>14</v>
      </c>
      <c r="B13" s="300" t="s">
        <v>15</v>
      </c>
      <c r="C13" s="301"/>
      <c r="D13" s="301" t="s">
        <v>16</v>
      </c>
      <c r="E13" s="301"/>
      <c r="F13" s="301"/>
      <c r="G13" s="302"/>
      <c r="H13" s="303" t="s">
        <v>17</v>
      </c>
      <c r="I13" s="303"/>
      <c r="J13" s="303"/>
      <c r="K13" s="302"/>
      <c r="L13" s="299" t="s">
        <v>18</v>
      </c>
      <c r="M13" s="299" t="s">
        <v>19</v>
      </c>
      <c r="N13" s="299" t="s">
        <v>20</v>
      </c>
    </row>
    <row r="14" spans="1:64" s="4" customFormat="1" ht="24" customHeight="1" x14ac:dyDescent="0.2">
      <c r="A14" s="146">
        <v>36755</v>
      </c>
      <c r="B14" s="135" t="s">
        <v>116</v>
      </c>
      <c r="C14" s="126" t="s">
        <v>117</v>
      </c>
      <c r="D14" s="155"/>
      <c r="E14" s="155"/>
      <c r="F14" s="156"/>
      <c r="G14" s="157"/>
      <c r="H14" s="265" t="s">
        <v>118</v>
      </c>
      <c r="I14" s="262"/>
      <c r="J14" s="263"/>
      <c r="K14" s="263"/>
      <c r="L14" s="259">
        <v>16.600000000000001</v>
      </c>
      <c r="M14" s="196"/>
      <c r="N14" s="189">
        <f>IF(M14=" ",L14*1,L14*M14)</f>
        <v>16.600000000000001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7" t="s">
        <v>22</v>
      </c>
      <c r="M27" s="308"/>
      <c r="N27" s="130">
        <f>SUM(N14:N26)</f>
        <v>16.600000000000001</v>
      </c>
    </row>
    <row r="28" spans="1:64" ht="24" customHeight="1" x14ac:dyDescent="0.2">
      <c r="A28" s="309" t="s">
        <v>97</v>
      </c>
      <c r="B28" s="309" t="s">
        <v>100</v>
      </c>
      <c r="C28" s="333"/>
      <c r="D28" s="403" t="s">
        <v>102</v>
      </c>
      <c r="E28" s="404"/>
      <c r="F28" s="334"/>
      <c r="G28" s="398" t="s">
        <v>103</v>
      </c>
      <c r="H28" s="399"/>
      <c r="I28" s="347" t="s">
        <v>98</v>
      </c>
      <c r="J28" s="347" t="s">
        <v>99</v>
      </c>
      <c r="K28" s="68"/>
      <c r="L28" s="307" t="s">
        <v>23</v>
      </c>
      <c r="M28" s="308"/>
      <c r="N28" s="231">
        <f>'Meals and Ent Sup'!N55+'Meals and Ent Sup (2)'!N55</f>
        <v>0</v>
      </c>
    </row>
    <row r="29" spans="1:64" ht="24" customHeight="1" x14ac:dyDescent="0.2">
      <c r="A29" s="298" t="s">
        <v>119</v>
      </c>
      <c r="B29" s="298" t="s">
        <v>113</v>
      </c>
      <c r="C29" s="400" t="s">
        <v>108</v>
      </c>
      <c r="D29" s="401"/>
      <c r="E29" s="401"/>
      <c r="F29" s="402"/>
      <c r="G29" s="295"/>
      <c r="H29" s="373"/>
      <c r="I29" s="296"/>
      <c r="J29" s="297"/>
      <c r="K29" s="66"/>
      <c r="L29" s="308" t="s">
        <v>24</v>
      </c>
      <c r="M29" s="308"/>
      <c r="N29" s="184">
        <f>SUM(N27:N28)</f>
        <v>16.600000000000001</v>
      </c>
    </row>
    <row r="30" spans="1:64" ht="24" customHeight="1" x14ac:dyDescent="0.2">
      <c r="A30" s="375"/>
      <c r="B30" s="375"/>
      <c r="C30" s="395"/>
      <c r="D30" s="396"/>
      <c r="E30" s="396"/>
      <c r="F30" s="397"/>
      <c r="G30" s="295"/>
      <c r="H30" s="377"/>
      <c r="I30" s="375"/>
      <c r="J30" s="375"/>
      <c r="K30" s="66"/>
      <c r="L30" s="66"/>
      <c r="M30" s="66"/>
      <c r="N30" s="336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0" t="s">
        <v>14</v>
      </c>
      <c r="B33" s="301"/>
      <c r="C33" s="301"/>
      <c r="D33" s="301"/>
      <c r="E33" s="301"/>
      <c r="F33" s="301" t="s">
        <v>26</v>
      </c>
      <c r="G33" s="301"/>
      <c r="H33" s="301"/>
      <c r="I33" s="301"/>
      <c r="J33" s="301"/>
      <c r="K33" s="302"/>
      <c r="L33" s="299" t="s">
        <v>18</v>
      </c>
      <c r="M33" s="299" t="s">
        <v>19</v>
      </c>
      <c r="N33" s="299" t="s">
        <v>20</v>
      </c>
    </row>
    <row r="34" spans="1:64" s="4" customFormat="1" ht="24" customHeight="1" x14ac:dyDescent="0.2">
      <c r="A34" s="146">
        <v>36794</v>
      </c>
      <c r="B34" s="129" t="s">
        <v>121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73.849999999999994</v>
      </c>
      <c r="M34" s="196"/>
      <c r="N34" s="189">
        <f t="shared" ref="N34:N41" si="1">IF(M34=" ",L34*1,L34*M34)</f>
        <v>73.849999999999994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7" t="s">
        <v>27</v>
      </c>
      <c r="M42" s="303"/>
      <c r="N42" s="130">
        <f>SUM(N34:N41)</f>
        <v>73.849999999999994</v>
      </c>
    </row>
    <row r="43" spans="1:64" ht="24" customHeight="1" x14ac:dyDescent="0.2">
      <c r="A43" s="309" t="s">
        <v>97</v>
      </c>
      <c r="B43" s="309" t="s">
        <v>100</v>
      </c>
      <c r="C43" s="333"/>
      <c r="D43" s="403" t="s">
        <v>102</v>
      </c>
      <c r="E43" s="404"/>
      <c r="F43" s="334"/>
      <c r="G43" s="398" t="s">
        <v>103</v>
      </c>
      <c r="H43" s="399"/>
      <c r="I43" s="347" t="s">
        <v>98</v>
      </c>
      <c r="J43" s="347" t="s">
        <v>99</v>
      </c>
      <c r="K43" s="68"/>
      <c r="L43" s="307" t="s">
        <v>28</v>
      </c>
      <c r="M43" s="308"/>
      <c r="N43" s="229">
        <f>'Misc. Exp. Sup'!O55+'Misc. Exp. Sup (2)'!O55</f>
        <v>0</v>
      </c>
    </row>
    <row r="44" spans="1:64" ht="24" customHeight="1" x14ac:dyDescent="0.2">
      <c r="A44" s="298" t="s">
        <v>120</v>
      </c>
      <c r="B44" s="298" t="s">
        <v>113</v>
      </c>
      <c r="C44" s="395" t="s">
        <v>108</v>
      </c>
      <c r="D44" s="396"/>
      <c r="E44" s="396"/>
      <c r="F44" s="397"/>
      <c r="G44" s="349"/>
      <c r="H44" s="374"/>
      <c r="I44" s="296"/>
      <c r="J44" s="335"/>
      <c r="K44" s="122"/>
      <c r="L44" s="308" t="s">
        <v>29</v>
      </c>
      <c r="M44" s="308"/>
      <c r="N44" s="184">
        <f>SUM(N42:N43)</f>
        <v>73.849999999999994</v>
      </c>
    </row>
    <row r="45" spans="1:64" ht="24.75" customHeight="1" x14ac:dyDescent="0.2">
      <c r="A45" s="41"/>
      <c r="B45" s="376"/>
      <c r="C45" s="395"/>
      <c r="D45" s="396"/>
      <c r="E45" s="396"/>
      <c r="F45" s="397"/>
      <c r="G45" s="295"/>
      <c r="H45" s="377"/>
      <c r="I45" s="375"/>
      <c r="J45" s="375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5" t="s">
        <v>31</v>
      </c>
      <c r="K48" s="316"/>
      <c r="L48" s="316"/>
      <c r="M48" s="316"/>
      <c r="N48" s="213">
        <f>'Travel Form'!O55+'Travel Sup (2)'!O55</f>
        <v>0</v>
      </c>
    </row>
    <row r="49" spans="1:64" ht="24" customHeight="1" x14ac:dyDescent="0.2">
      <c r="A49" s="310" t="s">
        <v>32</v>
      </c>
      <c r="B49" s="311"/>
      <c r="C49" s="299"/>
      <c r="D49" s="311"/>
      <c r="E49" s="311"/>
      <c r="F49" s="312"/>
      <c r="G49" s="313"/>
      <c r="H49" s="41"/>
      <c r="I49" s="67"/>
      <c r="J49" s="317" t="s">
        <v>33</v>
      </c>
      <c r="K49" s="318"/>
      <c r="L49" s="318"/>
      <c r="M49" s="318"/>
      <c r="N49" s="160">
        <f>N48+N44+N29</f>
        <v>90.45</v>
      </c>
    </row>
    <row r="50" spans="1:64" ht="24" customHeight="1" x14ac:dyDescent="0.25">
      <c r="A50" s="299" t="s">
        <v>34</v>
      </c>
      <c r="B50" s="147"/>
      <c r="C50" s="300" t="s">
        <v>35</v>
      </c>
      <c r="D50" s="141"/>
      <c r="E50" s="300" t="s">
        <v>1</v>
      </c>
      <c r="F50" s="143"/>
      <c r="G50" s="138"/>
      <c r="H50" s="41"/>
      <c r="I50" s="41"/>
      <c r="J50" s="319" t="s">
        <v>36</v>
      </c>
      <c r="K50" s="320"/>
      <c r="L50" s="320"/>
      <c r="M50" s="320"/>
      <c r="N50" s="161">
        <f>F53</f>
        <v>0</v>
      </c>
    </row>
    <row r="51" spans="1:64" ht="24" customHeight="1" x14ac:dyDescent="0.25">
      <c r="A51" s="299" t="s">
        <v>34</v>
      </c>
      <c r="B51" s="147"/>
      <c r="C51" s="300" t="s">
        <v>35</v>
      </c>
      <c r="D51" s="142"/>
      <c r="E51" s="300" t="s">
        <v>1</v>
      </c>
      <c r="F51" s="143"/>
      <c r="G51" s="138"/>
      <c r="H51" s="41"/>
      <c r="I51" s="41"/>
      <c r="J51" s="321" t="s">
        <v>37</v>
      </c>
      <c r="K51" s="322"/>
      <c r="L51" s="323" t="str">
        <f>IF($N$49-$N$50&lt;0,"X","  ")</f>
        <v xml:space="preserve">  </v>
      </c>
      <c r="M51" s="322" t="s">
        <v>38</v>
      </c>
      <c r="N51" s="132"/>
    </row>
    <row r="52" spans="1:64" ht="24" customHeight="1" x14ac:dyDescent="0.25">
      <c r="A52" s="299" t="s">
        <v>34</v>
      </c>
      <c r="B52" s="147"/>
      <c r="C52" s="300" t="s">
        <v>35</v>
      </c>
      <c r="D52" s="142"/>
      <c r="E52" s="300" t="s">
        <v>1</v>
      </c>
      <c r="F52" s="143"/>
      <c r="G52" s="138"/>
      <c r="H52" s="41"/>
      <c r="I52" s="41"/>
      <c r="J52" s="319"/>
      <c r="K52" s="324"/>
      <c r="L52" s="325" t="str">
        <f>IF($N$49-$N$50&gt;0,"X","  ")</f>
        <v>X</v>
      </c>
      <c r="M52" s="326" t="s">
        <v>39</v>
      </c>
      <c r="N52" s="140">
        <f>ABS(N49-N50)</f>
        <v>90.45</v>
      </c>
    </row>
    <row r="53" spans="1:64" ht="24" customHeight="1" x14ac:dyDescent="0.2">
      <c r="A53" s="312"/>
      <c r="B53" s="312"/>
      <c r="C53" s="312"/>
      <c r="D53" s="314" t="s">
        <v>40</v>
      </c>
      <c r="E53" s="299"/>
      <c r="F53" s="162">
        <f>SUM(F50:F52)</f>
        <v>0</v>
      </c>
      <c r="G53" s="139"/>
      <c r="H53" s="41"/>
      <c r="I53" s="41"/>
      <c r="J53" s="327" t="s">
        <v>41</v>
      </c>
      <c r="K53" s="324"/>
      <c r="L53" s="324"/>
      <c r="M53" s="324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8" t="s">
        <v>42</v>
      </c>
      <c r="B55" s="329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30"/>
      <c r="N55" s="331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McVicker</v>
      </c>
      <c r="B62" s="250" t="str">
        <f>IF(ISBLANK($E$6),TRIM(" "),$E$6)</f>
        <v>Maureen</v>
      </c>
      <c r="C62" s="294" t="str">
        <f>TEXT(IF(ISBLANK($N$2),"      ",$N$2),"000000")</f>
        <v>101800</v>
      </c>
      <c r="D62" s="110" t="str">
        <f>TEXT($K$6,"###-##-####")</f>
        <v>P 00501189</v>
      </c>
      <c r="E62" s="251" t="str">
        <f>TEXT($N$52,"######0.00")</f>
        <v>90.45</v>
      </c>
      <c r="F62" s="286" t="s">
        <v>61</v>
      </c>
      <c r="G62" s="286" t="s">
        <v>62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honeticPr fontId="19" type="noConversion"/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:A25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2" t="s">
        <v>101</v>
      </c>
      <c r="H2" s="72"/>
      <c r="I2" s="72"/>
      <c r="J2" s="72"/>
      <c r="K2"/>
      <c r="L2"/>
      <c r="M2" s="267" t="s">
        <v>65</v>
      </c>
      <c r="N2" s="268" t="str">
        <f>IF(VALUE('Short Form'!H62)&lt;&gt;0,2,"")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McVicker</v>
      </c>
      <c r="B5" s="121"/>
      <c r="C5" s="121"/>
      <c r="D5" s="121"/>
      <c r="E5" s="253" t="str">
        <f>'Short Form'!E6</f>
        <v>Maureen</v>
      </c>
      <c r="F5" s="121"/>
      <c r="G5" s="121"/>
      <c r="H5" s="178" t="str">
        <f>'Short Form'!H6</f>
        <v>Exec. Secretary</v>
      </c>
      <c r="I5" s="177"/>
      <c r="J5" s="179"/>
      <c r="K5" s="116" t="str">
        <f>'Short Form'!K6</f>
        <v>P 00501189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0" t="s">
        <v>69</v>
      </c>
      <c r="B11" s="300" t="s">
        <v>14</v>
      </c>
      <c r="C11" s="301"/>
      <c r="D11" s="301"/>
      <c r="E11" s="301" t="s">
        <v>70</v>
      </c>
      <c r="F11" s="301"/>
      <c r="G11" s="301"/>
      <c r="H11" s="301"/>
      <c r="I11" s="301"/>
      <c r="J11" s="301"/>
      <c r="K11" s="302"/>
      <c r="L11" s="300" t="s">
        <v>71</v>
      </c>
      <c r="M11" s="299" t="s">
        <v>72</v>
      </c>
      <c r="N11" s="299" t="s">
        <v>19</v>
      </c>
      <c r="O11" s="299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60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9" t="s">
        <v>76</v>
      </c>
      <c r="N41" s="299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37" t="s">
        <v>85</v>
      </c>
      <c r="M48" s="271"/>
      <c r="N48" s="93"/>
      <c r="O48" s="299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344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43"/>
      <c r="M50" s="94"/>
      <c r="N50" s="93"/>
      <c r="O50" s="352"/>
      <c r="P50" s="78"/>
      <c r="Q50" s="78"/>
      <c r="R50" s="78"/>
      <c r="S50" s="78"/>
      <c r="T50" s="78"/>
      <c r="U50" s="78"/>
    </row>
    <row r="51" spans="1:21" ht="24" customHeight="1" x14ac:dyDescent="0.25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344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43"/>
      <c r="M52" s="73"/>
      <c r="N52" s="73"/>
      <c r="O52" s="352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344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43"/>
      <c r="M54" s="73"/>
      <c r="N54" s="73"/>
      <c r="O54" s="352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5"/>
      <c r="L55" s="346"/>
      <c r="M55" s="299" t="s">
        <v>76</v>
      </c>
      <c r="N55" s="299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honeticPr fontId="19" type="noConversion"/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A5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2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McVicker</v>
      </c>
      <c r="B5" s="121"/>
      <c r="C5" s="121"/>
      <c r="D5" s="121"/>
      <c r="E5" s="254" t="str">
        <f>'Short Form'!E6</f>
        <v>Maureen</v>
      </c>
      <c r="F5" s="121"/>
      <c r="G5" s="121"/>
      <c r="H5" s="178" t="str">
        <f>'Short Form'!H6</f>
        <v>Exec. Secretary</v>
      </c>
      <c r="I5" s="121"/>
      <c r="J5" s="121"/>
      <c r="K5" s="19"/>
      <c r="L5" s="144" t="str">
        <f>'Short Form'!K6</f>
        <v>P 00501189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9" t="s">
        <v>69</v>
      </c>
      <c r="B9" s="300" t="s">
        <v>14</v>
      </c>
      <c r="C9" s="359" t="s">
        <v>15</v>
      </c>
      <c r="D9" s="301"/>
      <c r="E9" s="302" t="s">
        <v>16</v>
      </c>
      <c r="F9" s="360"/>
      <c r="G9" s="301"/>
      <c r="H9" s="306"/>
      <c r="I9" s="303" t="s">
        <v>17</v>
      </c>
      <c r="J9" s="303"/>
      <c r="K9" s="303"/>
      <c r="L9" s="299" t="s">
        <v>90</v>
      </c>
      <c r="M9" s="300" t="s">
        <v>19</v>
      </c>
      <c r="N9" s="299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9" t="s">
        <v>76</v>
      </c>
      <c r="M41" s="357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56" t="s">
        <v>85</v>
      </c>
      <c r="M48" s="110"/>
      <c r="N48" s="358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78"/>
      <c r="M50" s="41"/>
      <c r="N50" s="352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78"/>
      <c r="M52" s="41"/>
      <c r="N52" s="352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78"/>
      <c r="M54" s="41"/>
      <c r="N54" s="352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1"/>
      <c r="M55" s="357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honeticPr fontId="19" type="noConversion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J49" sqref="J49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2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McVicker</v>
      </c>
      <c r="B5" s="121"/>
      <c r="C5" s="121"/>
      <c r="D5" s="121"/>
      <c r="E5" s="253" t="str">
        <f>'Short Form'!E6</f>
        <v>Maureen</v>
      </c>
      <c r="F5" s="172"/>
      <c r="G5" s="121"/>
      <c r="H5" s="178" t="str">
        <f>'Short Form'!H6</f>
        <v>Exec. Secretary</v>
      </c>
      <c r="I5" s="177"/>
      <c r="J5" s="179"/>
      <c r="K5" s="116" t="str">
        <f>'Short Form'!K6</f>
        <v>P 00501189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0" t="s">
        <v>69</v>
      </c>
      <c r="B9" s="300" t="s">
        <v>14</v>
      </c>
      <c r="C9" s="301"/>
      <c r="D9" s="301"/>
      <c r="E9" s="301" t="s">
        <v>16</v>
      </c>
      <c r="F9" s="301"/>
      <c r="G9" s="301"/>
      <c r="H9" s="301"/>
      <c r="I9" s="301"/>
      <c r="J9" s="301"/>
      <c r="K9" s="301"/>
      <c r="L9" s="301"/>
      <c r="M9" s="300" t="s">
        <v>72</v>
      </c>
      <c r="N9" s="300" t="s">
        <v>19</v>
      </c>
      <c r="O9" s="299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9" t="s">
        <v>76</v>
      </c>
      <c r="N41" s="299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55" t="s">
        <v>85</v>
      </c>
      <c r="M48" s="271"/>
      <c r="N48" s="93"/>
      <c r="O48" s="299" t="s">
        <v>86</v>
      </c>
      <c r="P48" s="91"/>
      <c r="Q48" s="91"/>
      <c r="R48" s="91"/>
      <c r="S48" s="91"/>
      <c r="T48" s="91"/>
    </row>
    <row r="49" spans="1:20" ht="24" customHeight="1" x14ac:dyDescent="0.25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79"/>
      <c r="M50" s="94"/>
      <c r="N50" s="93"/>
      <c r="O50" s="352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79"/>
      <c r="M52" s="73"/>
      <c r="N52" s="73"/>
      <c r="O52" s="352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79"/>
      <c r="M54" s="73"/>
      <c r="N54" s="73"/>
      <c r="O54" s="352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2">
        <f>SUM(L49:L54)</f>
        <v>0</v>
      </c>
      <c r="M55" s="306" t="s">
        <v>76</v>
      </c>
      <c r="N55" s="299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2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honeticPr fontId="19" type="noConversion"/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27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2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McVicker</v>
      </c>
      <c r="B5" s="121"/>
      <c r="C5" s="121"/>
      <c r="D5" s="121"/>
      <c r="E5" s="253" t="str">
        <f>'Short Form'!E6</f>
        <v>Maureen</v>
      </c>
      <c r="F5" s="121"/>
      <c r="G5" s="121"/>
      <c r="H5" s="178" t="str">
        <f>'Short Form'!H6</f>
        <v>Exec. Secretary</v>
      </c>
      <c r="I5" s="177"/>
      <c r="J5" s="179"/>
      <c r="K5" s="116" t="str">
        <f>'Short Form'!K6</f>
        <v>P 00501189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0" t="s">
        <v>69</v>
      </c>
      <c r="B11" s="300" t="s">
        <v>14</v>
      </c>
      <c r="C11" s="301"/>
      <c r="D11" s="301"/>
      <c r="E11" s="301" t="s">
        <v>70</v>
      </c>
      <c r="F11" s="301"/>
      <c r="G11" s="301"/>
      <c r="H11" s="301"/>
      <c r="I11" s="301"/>
      <c r="J11" s="301"/>
      <c r="K11" s="302"/>
      <c r="L11" s="300" t="s">
        <v>71</v>
      </c>
      <c r="M11" s="299" t="s">
        <v>72</v>
      </c>
      <c r="N11" s="299" t="s">
        <v>19</v>
      </c>
      <c r="O11" s="299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9" t="s">
        <v>76</v>
      </c>
      <c r="N41" s="299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37" t="s">
        <v>85</v>
      </c>
      <c r="M48" s="271"/>
      <c r="N48" s="93"/>
      <c r="O48" s="299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344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43"/>
      <c r="M50" s="94"/>
      <c r="N50" s="93"/>
      <c r="O50" s="352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344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43"/>
      <c r="M52" s="73"/>
      <c r="N52" s="73"/>
      <c r="O52" s="352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344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43"/>
      <c r="M54" s="73"/>
      <c r="N54" s="73"/>
      <c r="O54" s="352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5"/>
      <c r="L55" s="361">
        <f>L49+L50+L51+L52+L53+L54</f>
        <v>0</v>
      </c>
      <c r="M55" s="306" t="s">
        <v>76</v>
      </c>
      <c r="N55" s="299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honeticPr fontId="19" type="noConversion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2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McVicker</v>
      </c>
      <c r="B5" s="121"/>
      <c r="C5" s="121"/>
      <c r="D5" s="121"/>
      <c r="E5" s="254" t="str">
        <f>'Short Form'!E6</f>
        <v>Maureen</v>
      </c>
      <c r="F5" s="121"/>
      <c r="G5" s="121"/>
      <c r="H5" s="178" t="str">
        <f>'Short Form'!H6</f>
        <v>Exec. Secretary</v>
      </c>
      <c r="I5" s="121"/>
      <c r="J5" s="121"/>
      <c r="K5" s="19"/>
      <c r="L5" s="144" t="str">
        <f>'Short Form'!K6</f>
        <v>P 00501189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9" t="s">
        <v>69</v>
      </c>
      <c r="B9" s="300" t="s">
        <v>14</v>
      </c>
      <c r="C9" s="359" t="s">
        <v>15</v>
      </c>
      <c r="D9" s="301"/>
      <c r="E9" s="302" t="s">
        <v>16</v>
      </c>
      <c r="F9" s="360"/>
      <c r="G9" s="301"/>
      <c r="H9" s="306"/>
      <c r="I9" s="303" t="s">
        <v>17</v>
      </c>
      <c r="J9" s="303"/>
      <c r="K9" s="303"/>
      <c r="L9" s="299" t="s">
        <v>90</v>
      </c>
      <c r="M9" s="300" t="s">
        <v>19</v>
      </c>
      <c r="N9" s="299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9" t="s">
        <v>76</v>
      </c>
      <c r="M41" s="357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56" t="s">
        <v>85</v>
      </c>
      <c r="M48" s="110"/>
      <c r="N48" s="358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78"/>
      <c r="M50" s="41"/>
      <c r="N50" s="352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78"/>
      <c r="M52" s="41"/>
      <c r="N52" s="352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78"/>
      <c r="M54" s="41"/>
      <c r="N54" s="352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1">
        <f>SUM(L49:L54)</f>
        <v>0</v>
      </c>
      <c r="M55" s="357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honeticPr fontId="19" type="noConversion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2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McVicker</v>
      </c>
      <c r="B5" s="121"/>
      <c r="C5" s="121"/>
      <c r="D5" s="121"/>
      <c r="E5" s="253" t="str">
        <f>'Short Form'!E6</f>
        <v>Maureen</v>
      </c>
      <c r="F5" s="172"/>
      <c r="G5" s="121"/>
      <c r="H5" s="178" t="str">
        <f>'Short Form'!H6</f>
        <v>Exec. Secretary</v>
      </c>
      <c r="I5" s="177"/>
      <c r="J5" s="179"/>
      <c r="K5" s="116" t="str">
        <f>'Short Form'!K6</f>
        <v>P 00501189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0" t="s">
        <v>69</v>
      </c>
      <c r="B9" s="300" t="s">
        <v>14</v>
      </c>
      <c r="C9" s="301"/>
      <c r="D9" s="301"/>
      <c r="E9" s="301" t="s">
        <v>16</v>
      </c>
      <c r="F9" s="301"/>
      <c r="G9" s="301"/>
      <c r="H9" s="301"/>
      <c r="I9" s="301"/>
      <c r="J9" s="301"/>
      <c r="K9" s="301"/>
      <c r="L9" s="301"/>
      <c r="M9" s="300" t="s">
        <v>72</v>
      </c>
      <c r="N9" s="300" t="s">
        <v>19</v>
      </c>
      <c r="O9" s="299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9" t="s">
        <v>76</v>
      </c>
      <c r="N41" s="299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55" t="s">
        <v>85</v>
      </c>
      <c r="M48" s="271"/>
      <c r="N48" s="93"/>
      <c r="O48" s="299" t="s">
        <v>86</v>
      </c>
      <c r="P48" s="91"/>
      <c r="Q48" s="91"/>
      <c r="R48" s="91"/>
      <c r="S48" s="91"/>
      <c r="T48" s="91"/>
    </row>
    <row r="49" spans="1:20" ht="24" customHeight="1" x14ac:dyDescent="0.25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79"/>
      <c r="M50" s="94"/>
      <c r="N50" s="93"/>
      <c r="O50" s="352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79"/>
      <c r="M52" s="73"/>
      <c r="N52" s="73"/>
      <c r="O52" s="352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79"/>
      <c r="M54" s="73"/>
      <c r="N54" s="73"/>
      <c r="O54" s="352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8">
        <f>SUM(L49:L54)</f>
        <v>0</v>
      </c>
      <c r="M55" s="299" t="s">
        <v>76</v>
      </c>
      <c r="N55" s="299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honeticPr fontId="19" type="noConversion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2000-10-25T21:01:03Z</cp:lastPrinted>
  <dcterms:created xsi:type="dcterms:W3CDTF">1997-11-03T17:34:07Z</dcterms:created>
  <dcterms:modified xsi:type="dcterms:W3CDTF">2023-09-19T15:35:05Z</dcterms:modified>
</cp:coreProperties>
</file>