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48D5DD6-A4C5-4F87-9922-85C63D1D09A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2" i="1" l="1"/>
  <c r="F2" i="1"/>
  <c r="G2" i="1"/>
  <c r="H2" i="1"/>
  <c r="B3" i="1"/>
  <c r="C3" i="1"/>
  <c r="F3" i="1"/>
  <c r="G3" i="1"/>
  <c r="H3" i="1"/>
  <c r="B4" i="1"/>
  <c r="C4" i="1"/>
  <c r="D4" i="1"/>
  <c r="F4" i="1"/>
  <c r="H4" i="1"/>
  <c r="F5" i="1"/>
  <c r="G5" i="1"/>
  <c r="H5" i="1"/>
  <c r="B6" i="1"/>
  <c r="C6" i="1"/>
  <c r="C7" i="1"/>
  <c r="D7" i="1"/>
  <c r="E7" i="1"/>
  <c r="F7" i="1"/>
  <c r="G7" i="1"/>
  <c r="H7" i="1"/>
  <c r="B10" i="1"/>
  <c r="C10" i="1"/>
  <c r="D10" i="1"/>
  <c r="F10" i="1"/>
  <c r="H10" i="1"/>
  <c r="C11" i="1"/>
  <c r="D11" i="1"/>
  <c r="F11" i="1"/>
  <c r="G11" i="1"/>
  <c r="H11" i="1"/>
  <c r="C12" i="1"/>
  <c r="C13" i="1"/>
  <c r="B14" i="1"/>
  <c r="C14" i="1"/>
  <c r="C15" i="1"/>
  <c r="D15" i="1"/>
  <c r="E15" i="1"/>
  <c r="F15" i="1"/>
  <c r="G15" i="1"/>
  <c r="H15" i="1"/>
  <c r="B18" i="1"/>
  <c r="B19" i="1"/>
  <c r="B23" i="1"/>
  <c r="D23" i="1"/>
  <c r="F23" i="1"/>
  <c r="B31" i="1"/>
  <c r="D31" i="1"/>
  <c r="F31" i="1"/>
  <c r="B34" i="1"/>
  <c r="C34" i="1"/>
  <c r="D34" i="1"/>
  <c r="B36" i="1"/>
  <c r="C36" i="1"/>
  <c r="D36" i="1"/>
  <c r="E36" i="1"/>
  <c r="F36" i="1"/>
  <c r="G36" i="1"/>
  <c r="B41" i="1"/>
  <c r="C41" i="1"/>
  <c r="D41" i="1"/>
  <c r="E41" i="1"/>
  <c r="F41" i="1"/>
  <c r="G41" i="1"/>
</calcChain>
</file>

<file path=xl/sharedStrings.xml><?xml version="1.0" encoding="utf-8"?>
<sst xmlns="http://schemas.openxmlformats.org/spreadsheetml/2006/main" count="60" uniqueCount="32">
  <si>
    <t>Coal</t>
  </si>
  <si>
    <t>Palo Verde</t>
  </si>
  <si>
    <t>SONGS</t>
  </si>
  <si>
    <t>Hydro</t>
  </si>
  <si>
    <t>WEIGHTED AVERAGE</t>
  </si>
  <si>
    <t>SCE</t>
  </si>
  <si>
    <t>PG&amp;E</t>
  </si>
  <si>
    <t>Diablo Canyon</t>
  </si>
  <si>
    <t>Other</t>
  </si>
  <si>
    <t>Fossil</t>
  </si>
  <si>
    <t>Pumped Storage</t>
  </si>
  <si>
    <t>Transmission</t>
  </si>
  <si>
    <t>Distribution</t>
  </si>
  <si>
    <t>Nuclear Decommissioning</t>
  </si>
  <si>
    <t>Public Goods</t>
  </si>
  <si>
    <t>FTA</t>
  </si>
  <si>
    <t>TOTAL</t>
  </si>
  <si>
    <t>QF CAPACITY ADDER</t>
  </si>
  <si>
    <t>RRQ ($ Million)</t>
  </si>
  <si>
    <t>Sales @ Meter (GWH)</t>
  </si>
  <si>
    <t>Delivery Rate ($/MWH)</t>
  </si>
  <si>
    <t>Bundled Rate ($/MWH)</t>
  </si>
  <si>
    <t>Shopping Credit ($/MWH)</t>
  </si>
  <si>
    <t>QF (GWH)</t>
  </si>
  <si>
    <t>QF Capacity Payment ($000)</t>
  </si>
  <si>
    <t>Fixed Costs ($000)</t>
  </si>
  <si>
    <t>Variable Costs ($000)</t>
  </si>
  <si>
    <t>Generation (GWH)</t>
  </si>
  <si>
    <t>Fixed Average Rate ($/MWH)</t>
  </si>
  <si>
    <t>Variable Rate ($/MWH)</t>
  </si>
  <si>
    <t>Average Price ($/MWH)</t>
  </si>
  <si>
    <t>Net Book ($000)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</si>
</sst>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165" fontId="2" fillId="0" borderId="0" xfId="1" applyNumberFormat="1" applyFont="1"/>
    <xf numFmtId="165" fontId="0" fillId="0" borderId="0" xfId="1" applyNumberFormat="1" applyFont="1" applyAlignment="1">
      <alignment horizontal="right"/>
    </xf>
    <xf numFmtId="164" fontId="2" fillId="2" borderId="0" xfId="1" applyNumberFormat="1" applyFont="1" applyFill="1"/>
    <xf numFmtId="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="75" workbookViewId="0">
      <selection activeCell="E1" sqref="E1"/>
    </sheetView>
  </sheetViews>
  <sheetFormatPr defaultRowHeight="12.75" x14ac:dyDescent="0.2"/>
  <cols>
    <col min="1" max="1" width="26.28515625" style="2" bestFit="1" customWidth="1"/>
    <col min="2" max="2" width="15.7109375" style="2" bestFit="1" customWidth="1"/>
    <col min="3" max="3" width="20.85546875" style="2" bestFit="1" customWidth="1"/>
    <col min="4" max="4" width="21" style="2" bestFit="1" customWidth="1"/>
    <col min="5" max="5" width="21.28515625" style="2" bestFit="1" customWidth="1"/>
    <col min="6" max="6" width="26.28515625" style="1" bestFit="1" customWidth="1"/>
    <col min="7" max="7" width="21.28515625" style="1" bestFit="1" customWidth="1"/>
    <col min="8" max="8" width="21.5703125" style="1" bestFit="1" customWidth="1"/>
    <col min="9" max="16384" width="9.140625" style="2"/>
  </cols>
  <sheetData>
    <row r="1" spans="1:8" x14ac:dyDescent="0.2">
      <c r="A1" s="3" t="s">
        <v>5</v>
      </c>
      <c r="B1" s="2" t="s">
        <v>31</v>
      </c>
      <c r="C1" s="2" t="s">
        <v>25</v>
      </c>
      <c r="D1" s="2" t="s">
        <v>26</v>
      </c>
      <c r="E1" s="2" t="s">
        <v>27</v>
      </c>
      <c r="F1" s="1" t="s">
        <v>28</v>
      </c>
      <c r="G1" s="1" t="s">
        <v>29</v>
      </c>
      <c r="H1" s="1" t="s">
        <v>30</v>
      </c>
    </row>
    <row r="2" spans="1:8" x14ac:dyDescent="0.2">
      <c r="A2" s="2" t="s">
        <v>0</v>
      </c>
      <c r="C2" s="2">
        <v>117539</v>
      </c>
      <c r="D2" s="2">
        <f>115763+97021</f>
        <v>212784</v>
      </c>
      <c r="E2" s="2">
        <v>10700</v>
      </c>
      <c r="F2" s="1">
        <f>C2/E2</f>
        <v>10.984953271028038</v>
      </c>
      <c r="G2" s="1">
        <f>D2/E2</f>
        <v>19.886355140186915</v>
      </c>
      <c r="H2" s="1">
        <f>SUM(F2:G2)</f>
        <v>30.871308411214955</v>
      </c>
    </row>
    <row r="3" spans="1:8" x14ac:dyDescent="0.2">
      <c r="A3" s="2" t="s">
        <v>1</v>
      </c>
      <c r="B3" s="2">
        <f>363021-6*20180</f>
        <v>241941</v>
      </c>
      <c r="C3" s="2">
        <f>B3*0.2</f>
        <v>48388.200000000004</v>
      </c>
      <c r="D3" s="2">
        <v>95870</v>
      </c>
      <c r="E3" s="2">
        <v>4800</v>
      </c>
      <c r="F3" s="1">
        <f>C3/E3</f>
        <v>10.080875000000001</v>
      </c>
      <c r="G3" s="1">
        <f>D3/E3</f>
        <v>19.972916666666666</v>
      </c>
      <c r="H3" s="1">
        <f>SUM(F3:G3)</f>
        <v>30.053791666666669</v>
      </c>
    </row>
    <row r="4" spans="1:8" x14ac:dyDescent="0.2">
      <c r="A4" s="2" t="s">
        <v>2</v>
      </c>
      <c r="B4" s="2">
        <f>774274-6*43017</f>
        <v>516172</v>
      </c>
      <c r="C4" s="2">
        <f>B4*0.2</f>
        <v>103234.40000000001</v>
      </c>
      <c r="D4" s="2">
        <f>E4*G4</f>
        <v>518750</v>
      </c>
      <c r="E4" s="2">
        <v>12500</v>
      </c>
      <c r="F4" s="1">
        <f>C4/E4</f>
        <v>8.2587520000000012</v>
      </c>
      <c r="G4" s="1">
        <v>41.5</v>
      </c>
      <c r="H4" s="1">
        <f>SUM(F4:G4)</f>
        <v>49.758752000000001</v>
      </c>
    </row>
    <row r="5" spans="1:8" x14ac:dyDescent="0.2">
      <c r="A5" s="2" t="s">
        <v>3</v>
      </c>
      <c r="C5" s="2">
        <v>77154</v>
      </c>
      <c r="D5" s="2">
        <v>46373</v>
      </c>
      <c r="E5" s="2">
        <v>4200</v>
      </c>
      <c r="F5" s="1">
        <f>C5/E5</f>
        <v>18.37</v>
      </c>
      <c r="G5" s="1">
        <f>D5/E5</f>
        <v>11.041190476190476</v>
      </c>
      <c r="H5" s="1">
        <f>SUM(F5:G5)</f>
        <v>29.411190476190477</v>
      </c>
    </row>
    <row r="6" spans="1:8" x14ac:dyDescent="0.2">
      <c r="A6" s="2" t="s">
        <v>8</v>
      </c>
      <c r="B6" s="2">
        <f>70874+24263</f>
        <v>95137</v>
      </c>
      <c r="C6" s="2">
        <f>B6/5</f>
        <v>19027.400000000001</v>
      </c>
    </row>
    <row r="7" spans="1:8" x14ac:dyDescent="0.2">
      <c r="A7" s="4" t="s">
        <v>4</v>
      </c>
      <c r="C7" s="2">
        <f>SUM(C2:C6)</f>
        <v>365343.00000000006</v>
      </c>
      <c r="D7" s="2">
        <f>SUM(D2:D6)</f>
        <v>873777</v>
      </c>
      <c r="E7" s="2">
        <f>SUM(E2:E6)</f>
        <v>32200</v>
      </c>
      <c r="F7" s="1">
        <f>C7/E7</f>
        <v>11.346055900621121</v>
      </c>
      <c r="G7" s="1">
        <f>D7/E7</f>
        <v>27.135931677018633</v>
      </c>
      <c r="H7" s="5">
        <f>SUM(F7:G7)</f>
        <v>38.481987577639757</v>
      </c>
    </row>
    <row r="9" spans="1:8" x14ac:dyDescent="0.2">
      <c r="A9" s="3" t="s">
        <v>6</v>
      </c>
      <c r="B9" s="2" t="s">
        <v>31</v>
      </c>
      <c r="C9" s="2" t="s">
        <v>25</v>
      </c>
      <c r="D9" s="2" t="s">
        <v>26</v>
      </c>
      <c r="E9" s="2" t="s">
        <v>27</v>
      </c>
      <c r="F9" s="1" t="s">
        <v>28</v>
      </c>
      <c r="G9" s="1" t="s">
        <v>29</v>
      </c>
      <c r="H9" s="1" t="s">
        <v>30</v>
      </c>
    </row>
    <row r="10" spans="1:8" x14ac:dyDescent="0.2">
      <c r="A10" s="2" t="s">
        <v>7</v>
      </c>
      <c r="B10" s="2">
        <f>3286706/5</f>
        <v>657341.19999999995</v>
      </c>
      <c r="C10" s="2">
        <f>B10*0.2</f>
        <v>131468.24</v>
      </c>
      <c r="D10" s="2">
        <f>E10*G10</f>
        <v>584500</v>
      </c>
      <c r="E10" s="2">
        <v>16700</v>
      </c>
      <c r="F10" s="1">
        <f>C10/E10</f>
        <v>7.8723497005988019</v>
      </c>
      <c r="G10" s="1">
        <v>35</v>
      </c>
      <c r="H10" s="1">
        <f>SUM(F10:G10)</f>
        <v>42.872349700598804</v>
      </c>
    </row>
    <row r="11" spans="1:8" x14ac:dyDescent="0.2">
      <c r="A11" s="2" t="s">
        <v>3</v>
      </c>
      <c r="C11" s="2">
        <f>8000*12</f>
        <v>96000</v>
      </c>
      <c r="D11" s="2">
        <f>6000*12</f>
        <v>72000</v>
      </c>
      <c r="E11" s="2">
        <v>12700</v>
      </c>
      <c r="F11" s="1">
        <f>C11/E11</f>
        <v>7.5590551181102361</v>
      </c>
      <c r="G11" s="1">
        <f>D11/E11</f>
        <v>5.6692913385826769</v>
      </c>
      <c r="H11" s="1">
        <f>SUM(F11:G11)</f>
        <v>13.228346456692913</v>
      </c>
    </row>
    <row r="12" spans="1:8" x14ac:dyDescent="0.2">
      <c r="A12" s="2" t="s">
        <v>10</v>
      </c>
      <c r="B12" s="2">
        <v>318000</v>
      </c>
      <c r="C12" s="2">
        <f>B12/5</f>
        <v>63600</v>
      </c>
    </row>
    <row r="13" spans="1:8" x14ac:dyDescent="0.2">
      <c r="A13" s="2" t="s">
        <v>9</v>
      </c>
      <c r="B13" s="2">
        <v>24000</v>
      </c>
      <c r="C13" s="2">
        <f>B13/5</f>
        <v>4800</v>
      </c>
    </row>
    <row r="14" spans="1:8" x14ac:dyDescent="0.2">
      <c r="A14" s="2" t="s">
        <v>8</v>
      </c>
      <c r="B14" s="2">
        <f>22608*12</f>
        <v>271296</v>
      </c>
      <c r="C14" s="2">
        <f>B14/5</f>
        <v>54259.199999999997</v>
      </c>
    </row>
    <row r="15" spans="1:8" x14ac:dyDescent="0.2">
      <c r="A15" s="4" t="s">
        <v>4</v>
      </c>
      <c r="C15" s="2">
        <f>SUM(C10:C14)</f>
        <v>350127.44</v>
      </c>
      <c r="D15" s="2">
        <f>SUM(D10:D14)</f>
        <v>656500</v>
      </c>
      <c r="E15" s="2">
        <f>SUM(E10:E14)</f>
        <v>29400</v>
      </c>
      <c r="F15" s="1">
        <f>C15/E15</f>
        <v>11.909096598639456</v>
      </c>
      <c r="G15" s="1">
        <f>D15/E15</f>
        <v>22.329931972789115</v>
      </c>
      <c r="H15" s="5">
        <f>SUM(F15:G15)</f>
        <v>34.23902857142857</v>
      </c>
    </row>
    <row r="17" spans="1:6" x14ac:dyDescent="0.2">
      <c r="A17" s="3" t="s">
        <v>5</v>
      </c>
      <c r="B17" s="2" t="s">
        <v>18</v>
      </c>
      <c r="C17" s="2" t="s">
        <v>19</v>
      </c>
      <c r="D17" s="2" t="s">
        <v>20</v>
      </c>
      <c r="E17" s="2" t="s">
        <v>21</v>
      </c>
      <c r="F17" s="1" t="s">
        <v>22</v>
      </c>
    </row>
    <row r="18" spans="1:6" x14ac:dyDescent="0.2">
      <c r="A18" s="2" t="s">
        <v>11</v>
      </c>
      <c r="B18" s="2">
        <f>117+18</f>
        <v>135</v>
      </c>
    </row>
    <row r="19" spans="1:6" x14ac:dyDescent="0.2">
      <c r="A19" s="2" t="s">
        <v>12</v>
      </c>
      <c r="B19" s="2">
        <f>2089+47</f>
        <v>2136</v>
      </c>
    </row>
    <row r="20" spans="1:6" x14ac:dyDescent="0.2">
      <c r="A20" s="2" t="s">
        <v>13</v>
      </c>
      <c r="B20" s="2">
        <v>31</v>
      </c>
    </row>
    <row r="21" spans="1:6" x14ac:dyDescent="0.2">
      <c r="A21" s="2" t="s">
        <v>14</v>
      </c>
      <c r="B21" s="2">
        <v>174</v>
      </c>
    </row>
    <row r="22" spans="1:6" x14ac:dyDescent="0.2">
      <c r="A22" s="2" t="s">
        <v>15</v>
      </c>
      <c r="B22" s="2">
        <v>328</v>
      </c>
    </row>
    <row r="23" spans="1:6" x14ac:dyDescent="0.2">
      <c r="A23" s="4" t="s">
        <v>16</v>
      </c>
      <c r="B23" s="2">
        <f>SUM(B18:B22)</f>
        <v>2804</v>
      </c>
      <c r="C23" s="2">
        <v>84000</v>
      </c>
      <c r="D23" s="1">
        <f>B23/C23*1000</f>
        <v>33.38095238095238</v>
      </c>
      <c r="E23" s="1">
        <v>105</v>
      </c>
      <c r="F23" s="5">
        <f>E23-D23</f>
        <v>71.61904761904762</v>
      </c>
    </row>
    <row r="25" spans="1:6" x14ac:dyDescent="0.2">
      <c r="A25" s="3" t="s">
        <v>6</v>
      </c>
      <c r="B25" s="2" t="s">
        <v>18</v>
      </c>
      <c r="C25" s="2" t="s">
        <v>19</v>
      </c>
      <c r="D25" s="2" t="s">
        <v>20</v>
      </c>
      <c r="E25" s="2" t="s">
        <v>21</v>
      </c>
      <c r="F25" s="1" t="s">
        <v>22</v>
      </c>
    </row>
    <row r="26" spans="1:6" x14ac:dyDescent="0.2">
      <c r="A26" s="2" t="s">
        <v>11</v>
      </c>
      <c r="B26" s="2">
        <v>500</v>
      </c>
    </row>
    <row r="27" spans="1:6" x14ac:dyDescent="0.2">
      <c r="A27" s="2" t="s">
        <v>12</v>
      </c>
      <c r="B27" s="2">
        <v>2300</v>
      </c>
    </row>
    <row r="28" spans="1:6" x14ac:dyDescent="0.2">
      <c r="A28" s="2" t="s">
        <v>13</v>
      </c>
      <c r="B28" s="2">
        <v>33</v>
      </c>
    </row>
    <row r="29" spans="1:6" x14ac:dyDescent="0.2">
      <c r="A29" s="2" t="s">
        <v>14</v>
      </c>
      <c r="B29" s="2">
        <v>267</v>
      </c>
    </row>
    <row r="30" spans="1:6" x14ac:dyDescent="0.2">
      <c r="A30" s="2" t="s">
        <v>15</v>
      </c>
      <c r="B30" s="2">
        <v>444</v>
      </c>
    </row>
    <row r="31" spans="1:6" x14ac:dyDescent="0.2">
      <c r="A31" s="4" t="s">
        <v>16</v>
      </c>
      <c r="B31" s="2">
        <f>SUM(B26:B30)</f>
        <v>3544</v>
      </c>
      <c r="C31" s="2">
        <v>82000</v>
      </c>
      <c r="D31" s="1">
        <f>B31/C31*1000</f>
        <v>43.219512195121951</v>
      </c>
      <c r="E31" s="1">
        <v>105</v>
      </c>
      <c r="F31" s="5">
        <f>E31-D31</f>
        <v>61.780487804878049</v>
      </c>
    </row>
    <row r="33" spans="1:7" x14ac:dyDescent="0.2">
      <c r="A33" s="3" t="s">
        <v>5</v>
      </c>
      <c r="B33" s="6">
        <v>2001</v>
      </c>
      <c r="C33" s="6">
        <v>2002</v>
      </c>
      <c r="D33" s="6">
        <v>2003</v>
      </c>
      <c r="E33" s="6">
        <v>2004</v>
      </c>
      <c r="F33" s="6">
        <v>2005</v>
      </c>
      <c r="G33" s="6">
        <v>2006</v>
      </c>
    </row>
    <row r="34" spans="1:7" x14ac:dyDescent="0.2">
      <c r="A34" s="2" t="s">
        <v>24</v>
      </c>
      <c r="B34" s="2">
        <f>860065+2493</f>
        <v>862558</v>
      </c>
      <c r="C34" s="2">
        <f>584577</f>
        <v>584577</v>
      </c>
      <c r="D34" s="2">
        <f>584577</f>
        <v>584577</v>
      </c>
      <c r="E34" s="2">
        <v>579727</v>
      </c>
      <c r="F34" s="2">
        <v>550087</v>
      </c>
      <c r="G34" s="2">
        <v>528575</v>
      </c>
    </row>
    <row r="35" spans="1:7" x14ac:dyDescent="0.2">
      <c r="A35" s="2" t="s">
        <v>23</v>
      </c>
      <c r="B35" s="2">
        <v>26963</v>
      </c>
      <c r="C35" s="2">
        <v>26963</v>
      </c>
      <c r="D35" s="2">
        <v>26291</v>
      </c>
      <c r="E35" s="2">
        <v>25207</v>
      </c>
      <c r="F35" s="2">
        <v>23808</v>
      </c>
      <c r="G35" s="2">
        <v>21962</v>
      </c>
    </row>
    <row r="36" spans="1:7" x14ac:dyDescent="0.2">
      <c r="A36" s="4" t="s">
        <v>17</v>
      </c>
      <c r="B36" s="5">
        <f t="shared" ref="B36:G36" si="0">B34/B35</f>
        <v>31.990431331825093</v>
      </c>
      <c r="C36" s="5">
        <f t="shared" si="0"/>
        <v>21.680710603419502</v>
      </c>
      <c r="D36" s="5">
        <f t="shared" si="0"/>
        <v>22.234871248716292</v>
      </c>
      <c r="E36" s="5">
        <f t="shared" si="0"/>
        <v>22.998651168326258</v>
      </c>
      <c r="F36" s="5">
        <f t="shared" si="0"/>
        <v>23.105132728494624</v>
      </c>
      <c r="G36" s="5">
        <f t="shared" si="0"/>
        <v>24.067707859029234</v>
      </c>
    </row>
    <row r="38" spans="1:7" x14ac:dyDescent="0.2">
      <c r="A38" s="3" t="s">
        <v>6</v>
      </c>
      <c r="B38" s="6">
        <v>2001</v>
      </c>
      <c r="C38" s="6">
        <v>2002</v>
      </c>
      <c r="D38" s="6">
        <v>2003</v>
      </c>
      <c r="E38" s="6">
        <v>2004</v>
      </c>
      <c r="F38" s="6">
        <v>2005</v>
      </c>
      <c r="G38" s="6">
        <v>2006</v>
      </c>
    </row>
    <row r="39" spans="1:7" x14ac:dyDescent="0.2">
      <c r="A39" s="2" t="s">
        <v>24</v>
      </c>
      <c r="B39" s="2">
        <v>524462</v>
      </c>
      <c r="C39" s="2">
        <v>519625</v>
      </c>
      <c r="D39" s="2">
        <v>515297</v>
      </c>
      <c r="E39" s="2">
        <v>515297</v>
      </c>
      <c r="F39" s="2">
        <v>503651</v>
      </c>
      <c r="G39" s="2">
        <v>499989</v>
      </c>
    </row>
    <row r="40" spans="1:7" x14ac:dyDescent="0.2">
      <c r="A40" s="2" t="s">
        <v>23</v>
      </c>
      <c r="B40" s="2">
        <v>20464</v>
      </c>
      <c r="C40" s="2">
        <v>20198</v>
      </c>
      <c r="D40" s="2">
        <v>19986</v>
      </c>
      <c r="E40" s="2">
        <v>19515</v>
      </c>
      <c r="F40" s="2">
        <v>19214</v>
      </c>
      <c r="G40" s="2">
        <v>19178</v>
      </c>
    </row>
    <row r="41" spans="1:7" x14ac:dyDescent="0.2">
      <c r="A41" s="4" t="s">
        <v>17</v>
      </c>
      <c r="B41" s="5">
        <f t="shared" ref="B41:G41" si="1">B39/B40</f>
        <v>25.628518373729477</v>
      </c>
      <c r="C41" s="5">
        <f t="shared" si="1"/>
        <v>25.726557084859888</v>
      </c>
      <c r="D41" s="5">
        <f t="shared" si="1"/>
        <v>25.782898028620036</v>
      </c>
      <c r="E41" s="5">
        <f t="shared" si="1"/>
        <v>26.40517550602101</v>
      </c>
      <c r="F41" s="5">
        <f t="shared" si="1"/>
        <v>26.212709482668888</v>
      </c>
      <c r="G41" s="5">
        <f t="shared" si="1"/>
        <v>26.07096673271457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ryang</dc:creator>
  <cp:lastModifiedBy>Jan Havlíček</cp:lastModifiedBy>
  <dcterms:created xsi:type="dcterms:W3CDTF">2001-01-12T20:13:25Z</dcterms:created>
  <dcterms:modified xsi:type="dcterms:W3CDTF">2023-09-19T15:41:27Z</dcterms:modified>
</cp:coreProperties>
</file>