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7849D7-9CBC-4211-97F5-47C5251E042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6866" r:id="rId1"/>
    <sheet name="Headcount by Month" sheetId="36865" r:id="rId2"/>
    <sheet name="New Deals vs Headcount" sheetId="36859" r:id="rId3"/>
    <sheet name="Active Deals vs Headcount" sheetId="36860" r:id="rId4"/>
    <sheet name="Headcount Graph" sheetId="36858" state="hidden" r:id="rId5"/>
    <sheet name="Transaction Growth (2)" sheetId="36862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Month'!$B$4:$AQ$116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5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5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6860" l="1"/>
  <c r="O15" i="36860"/>
  <c r="Q15" i="36860"/>
  <c r="S15" i="36860"/>
  <c r="U15" i="36860"/>
  <c r="N16" i="36860"/>
  <c r="O16" i="36860"/>
  <c r="Q16" i="36860"/>
  <c r="S16" i="36860"/>
  <c r="U16" i="36860"/>
  <c r="N17" i="36860"/>
  <c r="O17" i="36860"/>
  <c r="Q17" i="36860"/>
  <c r="S17" i="36860"/>
  <c r="U17" i="36860"/>
  <c r="O18" i="36860"/>
  <c r="Q18" i="36860"/>
  <c r="S18" i="36860"/>
  <c r="U18" i="36860"/>
  <c r="S37" i="36860"/>
  <c r="U37" i="36860"/>
  <c r="S39" i="36860"/>
  <c r="U39" i="36860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S15" i="36859"/>
  <c r="U15" i="36859"/>
  <c r="N16" i="36859"/>
  <c r="O16" i="36859"/>
  <c r="Q16" i="36859"/>
  <c r="S16" i="36859"/>
  <c r="U16" i="36859"/>
  <c r="N17" i="36859"/>
  <c r="O17" i="36859"/>
  <c r="Q17" i="36859"/>
  <c r="S17" i="36859"/>
  <c r="U17" i="36859"/>
  <c r="O18" i="36859"/>
  <c r="Q18" i="36859"/>
  <c r="S18" i="36859"/>
  <c r="U18" i="36859"/>
  <c r="S37" i="36859"/>
  <c r="U37" i="36859"/>
  <c r="S39" i="36859"/>
  <c r="U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Q9" i="36862"/>
  <c r="S9" i="36862"/>
  <c r="C11" i="36862"/>
  <c r="D11" i="36862"/>
  <c r="E11" i="36862"/>
  <c r="F11" i="36862"/>
  <c r="G11" i="36862"/>
  <c r="H11" i="36862"/>
  <c r="I11" i="36862"/>
  <c r="J11" i="36862"/>
  <c r="K11" i="36862"/>
  <c r="L11" i="36862"/>
  <c r="Q12" i="36862"/>
  <c r="S12" i="36862"/>
  <c r="Q13" i="36862"/>
  <c r="S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Q14" i="36862"/>
  <c r="S14" i="36862"/>
  <c r="C17" i="36862"/>
  <c r="D17" i="36862"/>
  <c r="E17" i="36862"/>
  <c r="Q18" i="36862"/>
  <c r="S18" i="36862"/>
  <c r="Q19" i="36862"/>
  <c r="S19" i="36862"/>
  <c r="C20" i="36862"/>
  <c r="D20" i="36862"/>
  <c r="E20" i="36862"/>
  <c r="F20" i="36862"/>
  <c r="G20" i="36862"/>
  <c r="H20" i="36862"/>
  <c r="I20" i="36862"/>
  <c r="J20" i="36862"/>
  <c r="K20" i="36862"/>
  <c r="L20" i="36862"/>
  <c r="Q25" i="36862"/>
  <c r="S25" i="36862"/>
  <c r="C27" i="36862"/>
  <c r="D27" i="36862"/>
  <c r="E27" i="36862"/>
  <c r="F27" i="36862"/>
  <c r="G27" i="36862"/>
  <c r="H27" i="36862"/>
  <c r="I27" i="36862"/>
  <c r="J27" i="36862"/>
  <c r="K27" i="36862"/>
  <c r="L27" i="36862"/>
  <c r="Q28" i="36862"/>
  <c r="S28" i="36862"/>
  <c r="Q29" i="36862"/>
  <c r="S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Q30" i="36862"/>
  <c r="S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E43" i="36862"/>
  <c r="F43" i="36862"/>
  <c r="G43" i="36862"/>
  <c r="H43" i="36862"/>
  <c r="I43" i="36862"/>
  <c r="J43" i="36862"/>
  <c r="K43" i="36862"/>
  <c r="L43" i="36862"/>
  <c r="Q43" i="36862"/>
  <c r="S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Q46" i="36862"/>
  <c r="S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<sst xmlns="http://schemas.openxmlformats.org/spreadsheetml/2006/main" count="667" uniqueCount="390">
  <si>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</si>
  <si>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</si>
  <si>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</si>
  <si>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</si>
  <si>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</si>
  <si>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</si>
  <si>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</si>
  <si>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</si>
  <si>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</si>
  <si>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</si>
  <si>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</si>
  <si>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</si>
  <si>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</si>
  <si>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</si>
  <si>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</si>
  <si>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</si>
  <si>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</si>
  <si>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</si>
  <si>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</si>
  <si>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</si>
  <si>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</si>
  <si>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</si>
  <si>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</si>
  <si>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</si>
  <si>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</si>
  <si>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</si>
  <si>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</si>
  <si>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</si>
  <si>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</si>
  <si>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</si>
  <si>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</si>
  <si>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</si>
  <si>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</si>
  <si>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</si>
  <si>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</si>
  <si>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</si>
  <si>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</si>
  <si>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</si>
  <si>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</si>
  <si>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</si>
  <si>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</si>
  <si>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</si>
  <si>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</si>
  <si>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</si>
  <si>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</si>
  <si>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</si>
  <si>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</si>
  <si>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</si>
  <si>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</si>
  <si>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</si>
  <si>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</si>
  <si>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</si>
  <si>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</si>
  <si>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</si>
  <si>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</si>
  <si>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</si>
  <si>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</si>
  <si>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</si>
  <si>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</si>
  <si>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</si>
  <si>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</si>
  <si>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</si>
  <si>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</si>
  <si>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</si>
  <si>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</si>
  <si>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</si>
  <si>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</si>
  <si>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</si>
  <si>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</si>
  <si>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</si>
  <si>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</si>
  <si>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</si>
  <si>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</si>
  <si>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</si>
  <si>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</si>
  <si>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</si>
  <si>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</si>
  <si>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</si>
  <si>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</si>
  <si>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</si>
  <si>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</si>
  <si>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</si>
  <si>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</si>
  <si>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</si>
  <si>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</si>
  <si>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</si>
  <si>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</si>
  <si>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</si>
  <si>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</si>
  <si>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</si>
  <si>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</si>
  <si>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</si>
  <si>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</si>
  <si>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</si>
  <si>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</si>
  <si>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</si>
  <si>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</si>
  <si>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</si>
  <si>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</si>
  <si>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</si>
  <si>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</si>
  <si>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</si>
  <si>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</si>
  <si>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</si>
  <si>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</si>
  <si>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</si>
  <si>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</si>
  <si>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</si>
  <si>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</si>
  <si>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</si>
  <si>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</si>
  <si>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</si>
  <si>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</si>
  <si>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</si>
  <si>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</si>
  <si>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</si>
  <si>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</si>
  <si>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</si>
  <si>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</si>
  <si>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</si>
  <si>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</si>
  <si>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</si>
  <si>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</si>
  <si>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</si>
  <si>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</si>
  <si>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</si>
  <si>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</si>
  <si>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</si>
  <si>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</si>
  <si>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</si>
  <si>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</si>
  <si>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</si>
  <si>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</si>
  <si>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</si>
  <si>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</si>
  <si>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</si>
  <si>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</si>
  <si>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</si>
  <si>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</si>
  <si>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</si>
  <si>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</si>
  <si>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</si>
  <si>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</si>
  <si>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</si>
  <si>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</si>
  <si>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</si>
  <si>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</si>
  <si>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</si>
  <si>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</si>
  <si>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</si>
  <si>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</si>
  <si>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</si>
  <si>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</si>
  <si>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</si>
  <si>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</si>
  <si>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</si>
  <si>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</si>
  <si>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</si>
  <si>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</si>
  <si>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</si>
  <si>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</si>
  <si>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</si>
  <si>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</si>
  <si>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</si>
  <si>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</si>
  <si>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</si>
  <si>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</si>
  <si>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</si>
  <si>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</si>
  <si>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</si>
  <si>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</si>
  <si>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</si>
  <si>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</si>
  <si>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</si>
  <si>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</si>
  <si>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</si>
  <si>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</si>
  <si>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</si>
  <si>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</si>
  <si>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</si>
  <si>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</si>
  <si>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</si>
  <si>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</si>
  <si>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</si>
  <si>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</si>
  <si>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</si>
  <si>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</si>
  <si>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</si>
  <si>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</si>
  <si>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</si>
  <si>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</si>
  <si>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</si>
  <si>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</si>
  <si>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</si>
  <si>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</si>
  <si>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</si>
  <si>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</si>
  <si>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</si>
  <si>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</si>
  <si>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</si>
  <si>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</si>
  <si>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</si>
  <si>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</si>
  <si>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</si>
  <si>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</si>
  <si>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</si>
  <si>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</si>
  <si>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</si>
  <si>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</si>
  <si>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</si>
  <si>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</si>
  <si>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</si>
  <si>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</si>
  <si>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</si>
  <si>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</si>
  <si>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</si>
  <si>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</si>
  <si>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</si>
  <si>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</si>
  <si>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</si>
  <si>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</si>
  <si>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</si>
  <si>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</si>
  <si>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</si>
  <si>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</si>
  <si>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</si>
  <si>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</si>
  <si>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</si>
  <si>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</si>
  <si>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</si>
  <si>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</si>
  <si>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</si>
  <si>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</si>
  <si>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</si>
  <si>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</si>
  <si>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</si>
  <si>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</si>
  <si>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</si>
  <si>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</si>
  <si>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</si>
  <si>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</si>
  <si>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</si>
  <si>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</si>
  <si>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</si>
  <si>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</si>
  <si>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</si>
  <si>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</si>
  <si>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</si>
  <si>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</si>
  <si>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</si>
  <si>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</si>
  <si>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</si>
  <si>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</si>
  <si>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</si>
  <si>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</si>
  <si>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</si>
  <si>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</si>
  <si>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</si>
  <si>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</si>
  <si>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</si>
  <si>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</si>
  <si>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</si>
  <si>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</si>
  <si>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</si>
  <si>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</si>
  <si>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</si>
  <si>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</si>
  <si>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</si>
  <si>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</si>
  <si>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</si>
  <si>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</si>
  <si>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</si>
  <si>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</si>
  <si>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</si>
  <si>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</si>
  <si>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</si>
  <si>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</si>
  <si>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</si>
  <si>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</si>
  <si>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</si>
  <si>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</si>
  <si>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</si>
  <si>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</si>
  <si>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</si>
  <si>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</si>
  <si>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</si>
  <si>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</si>
  <si>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</si>
  <si>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</si>
  <si>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</si>
  <si>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</si>
  <si>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</si>
  <si>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</si>
  <si>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</si>
  <si>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</si>
  <si>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</si>
  <si>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</si>
  <si>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</si>
  <si>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</si>
  <si>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</si>
  <si>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</si>
  <si>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</si>
  <si>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</si>
  <si>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</si>
  <si>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</si>
  <si>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</si>
  <si>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</si>
  <si>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</si>
  <si>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</si>
  <si>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</si>
  <si>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</si>
  <si>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</si>
  <si>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</si>
  <si>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</si>
  <si>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</si>
  <si>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</si>
  <si>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</si>
  <si>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</si>
  <si>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</si>
  <si>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</si>
  <si>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</si>
  <si>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</si>
  <si>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</si>
  <si>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</si>
  <si>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</si>
  <si>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</si>
  <si>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</si>
  <si>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</si>
  <si>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</si>
  <si>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</si>
  <si>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</si>
  <si>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</si>
  <si>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</si>
  <si>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</si>
  <si>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</si>
  <si>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</si>
  <si>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</si>
  <si>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</si>
  <si>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</si>
  <si>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</si>
  <si>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</si>
  <si>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</si>
  <si>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</si>
  <si>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</si>
  <si>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</si>
  <si>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</si>
  <si>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</si>
  <si>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</si>
  <si>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</si>
  <si>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</si>
  <si>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</si>
  <si>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</si>
  <si>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</si>
  <si>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</si>
  <si>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</si>
  <si>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</si>
  <si>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</si>
  <si>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</si>
  <si>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</si>
  <si>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</si>
  <si>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</si>
  <si>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</si>
  <si>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</si>
  <si>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</si>
  <si>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</si>
  <si>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</si>
  <si>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</si>
  <si>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</si>
  <si>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</si>
  <si>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</si>
  <si>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</si>
  <si>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</si>
  <si>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</si>
  <si>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</si>
  <si>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</si>
  <si>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</si>
  <si>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</si>
  <si>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</si>
  <si>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</si>
  <si>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</si>
  <si>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</si>
  <si>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</si>
  <si>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</si>
  <si>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</si>
  <si>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</si>
  <si>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Total Energy Operations Headcount</t>
  </si>
  <si>
    <t>Energy Operations</t>
  </si>
  <si>
    <t>Enron Industrial Markets</t>
  </si>
  <si>
    <t>Enron Global Markets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</si>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</sst>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33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9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10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38" fontId="4" fillId="0" borderId="8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35135135135137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69157392686804E-2"/>
          <c:y val="0.1021671826625387"/>
          <c:w val="0.7074721780604134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F-4F39-880B-3C9B78DA4921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F-4F39-880B-3C9B78DA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89808"/>
        <c:axId val="1"/>
      </c:lineChart>
      <c:catAx>
        <c:axId val="4171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718980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06836248012717"/>
          <c:y val="0.30340557275541796"/>
          <c:w val="0.16057233704292528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680031000024218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00071250055664E-2"/>
          <c:y val="0.18805970149253731"/>
          <c:w val="0.72320056500044139"/>
          <c:h val="0.680597014925373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834-B92A-B1A066D323A5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834-B92A-B1A066D323A5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834-B92A-B1A066D3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75168"/>
        <c:axId val="1"/>
      </c:lineChart>
      <c:catAx>
        <c:axId val="5066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667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00065000050782"/>
          <c:y val="0.43880597014925371"/>
          <c:w val="0.15520012125009472"/>
          <c:h val="0.18208955223880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40393373257680465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446276834251E-2"/>
          <c:y val="0.16242038216560509"/>
          <c:w val="0.74281446702326248"/>
          <c:h val="0.6847133757961783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4135-A12E-C7F2127B32CE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D-4135-A12E-C7F2127B32CE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D-4135-A12E-C7F2127B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05392"/>
        <c:axId val="1"/>
      </c:lineChart>
      <c:catAx>
        <c:axId val="50540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40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20183611614452"/>
          <c:y val="0.28025477707006369"/>
          <c:w val="0.14674746089868931"/>
          <c:h val="0.191082802547770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22764397689835E-2"/>
          <c:y val="0.11455108359133127"/>
          <c:w val="0.71945807329679445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4E1E-A471-19569DA5E959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E-4E1E-A471-19569DA5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07312"/>
        <c:axId val="1"/>
      </c:lineChart>
      <c:catAx>
        <c:axId val="50540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40731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4984520123839008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9-4A55-A6D3-9F9D60B30BC1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9-4A55-A6D3-9F9D60B3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03952"/>
        <c:axId val="1"/>
      </c:lineChart>
      <c:catAx>
        <c:axId val="505403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40395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81-4071-B142-CCEBAFC20ECF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1-4071-B142-CCEBAFC2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0</xdr:colOff>
      <xdr:row>46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5A3CBD0-5D0C-D858-8F30-ABF79314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11</xdr:col>
      <xdr:colOff>485775</xdr:colOff>
      <xdr:row>24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3B1DBB9-A889-D4F0-56BC-62A7931B9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295275</xdr:colOff>
      <xdr:row>23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7A642E1-D713-C800-4446-50DE276E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273053A-CE4D-B834-F8F3-DBC00067C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D957748-04EE-EAD7-1DB7-D0A37894B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</xdr:row>
      <xdr:rowOff>0</xdr:rowOff>
    </xdr:from>
    <xdr:to>
      <xdr:col>28</xdr:col>
      <xdr:colOff>428625</xdr:colOff>
      <xdr:row>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49FC7A7-B5FC-238E-2758-C21BE65E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0" sqref="I10"/>
    </sheetView>
  </sheetViews>
  <sheetFormatPr defaultRowHeight="15.75"/>
  <cols>
    <col min="1" max="1" width="9.140625" style="5"/>
    <col min="2" max="2" width="26" style="5" bestFit="1" customWidth="1"/>
    <col min="3" max="3" width="2.5703125" style="5" customWidth="1"/>
    <col min="4" max="16384" width="9.140625" style="5"/>
  </cols>
  <sheetData>
    <row r="1" spans="1:7">
      <c r="A1" s="1" t="s">
        <v>340</v>
      </c>
    </row>
    <row r="5" spans="1:7">
      <c r="D5" s="123" t="s">
        <v>389</v>
      </c>
      <c r="E5" s="124" t="s">
        <v>355</v>
      </c>
      <c r="F5" s="125"/>
      <c r="G5" s="126"/>
    </row>
    <row r="6" spans="1:7">
      <c r="D6" s="112">
        <v>37226</v>
      </c>
      <c r="E6" s="112">
        <v>36861</v>
      </c>
      <c r="F6" s="112">
        <v>36495</v>
      </c>
      <c r="G6" s="117">
        <v>36130</v>
      </c>
    </row>
    <row r="7" spans="1:7">
      <c r="D7" s="121"/>
      <c r="E7" s="121"/>
      <c r="F7" s="121"/>
      <c r="G7" s="121"/>
    </row>
    <row r="8" spans="1:7">
      <c r="B8" s="22" t="s">
        <v>386</v>
      </c>
      <c r="D8" s="39">
        <f>+'Headcount by Month'!P110</f>
        <v>466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</row>
    <row r="9" spans="1:7">
      <c r="B9" s="22"/>
      <c r="D9" s="39"/>
      <c r="E9" s="39"/>
      <c r="F9" s="39"/>
      <c r="G9" s="39"/>
    </row>
    <row r="10" spans="1:7">
      <c r="B10" s="22" t="s">
        <v>388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</row>
    <row r="11" spans="1:7">
      <c r="B11" s="22"/>
      <c r="D11" s="39"/>
      <c r="E11" s="39"/>
      <c r="F11" s="39"/>
      <c r="G11" s="39"/>
    </row>
    <row r="12" spans="1:7">
      <c r="B12" s="22" t="s">
        <v>387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</row>
    <row r="13" spans="1:7">
      <c r="B13" s="22"/>
      <c r="D13" s="39"/>
      <c r="E13" s="39"/>
      <c r="F13" s="39"/>
      <c r="G13" s="39"/>
    </row>
    <row r="14" spans="1:7" ht="16.5" thickBot="1">
      <c r="B14" s="53" t="s">
        <v>329</v>
      </c>
      <c r="D14" s="122">
        <f>SUM(D8:D13)</f>
        <v>738</v>
      </c>
      <c r="E14" s="122">
        <f>SUM(E8:E13)</f>
        <v>558</v>
      </c>
      <c r="F14" s="122">
        <f>SUM(F8:F13)</f>
        <v>484</v>
      </c>
      <c r="G14" s="122">
        <f>SUM(G8:G13)</f>
        <v>484</v>
      </c>
    </row>
    <row r="15" spans="1:7" ht="16.5" thickTop="1">
      <c r="B15" s="22"/>
      <c r="D15" s="39"/>
      <c r="E15" s="39"/>
      <c r="F15" s="39"/>
      <c r="G15" s="39"/>
    </row>
    <row r="16" spans="1:7">
      <c r="D16" s="39"/>
      <c r="E16" s="39"/>
      <c r="F16" s="39"/>
      <c r="G16" s="39"/>
    </row>
  </sheetData>
  <mergeCells count="1">
    <mergeCell ref="E5:G5"/>
  </mergeCells>
  <phoneticPr fontId="1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5" activePane="bottomRight" state="frozen"/>
      <selection activeCell="D13" sqref="D13"/>
      <selection pane="topRight" activeCell="D13" sqref="D13"/>
      <selection pane="bottomLeft" activeCell="D13" sqref="D13"/>
      <selection pane="bottomRight" activeCell="AR5" sqref="AR5:AT6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0" hidden="1" customWidth="1"/>
    <col min="6" max="11" width="12.7109375" style="5" hidden="1" customWidth="1"/>
    <col min="12" max="12" width="12.5703125" style="11" hidden="1" customWidth="1"/>
    <col min="13" max="14" width="12.7109375" style="5" hidden="1" customWidth="1"/>
    <col min="15" max="15" width="12.5703125" style="5" hidden="1" customWidth="1"/>
    <col min="16" max="16" width="12.28515625" style="5" customWidth="1"/>
    <col min="17" max="17" width="12.85546875" style="5" hidden="1" customWidth="1"/>
    <col min="18" max="18" width="1.7109375" style="5" hidden="1" customWidth="1"/>
    <col min="19" max="19" width="9.140625" style="41" hidden="1" customWidth="1"/>
    <col min="20" max="20" width="9.140625" style="5" hidden="1" customWidth="1"/>
    <col min="21" max="21" width="10.85546875" style="5" hidden="1" customWidth="1"/>
    <col min="22" max="28" width="9.140625" style="5" hidden="1" customWidth="1"/>
    <col min="29" max="29" width="10.85546875" style="5" hidden="1" customWidth="1"/>
    <col min="30" max="39" width="9.140625" style="5" hidden="1" customWidth="1"/>
    <col min="40" max="40" width="11" style="5" hidden="1" customWidth="1"/>
    <col min="41" max="42" width="9.140625" style="5" hidden="1" customWidth="1"/>
    <col min="43" max="43" width="1.28515625" style="5" hidden="1" customWidth="1"/>
    <col min="44" max="44" width="11" style="5" customWidth="1"/>
    <col min="45" max="45" width="12.42578125" style="5" customWidth="1"/>
    <col min="46" max="46" width="10.85546875" style="5" customWidth="1"/>
    <col min="47" max="16384" width="9.14062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27" t="s">
        <v>7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9" t="s">
        <v>355</v>
      </c>
      <c r="AS5" s="129"/>
      <c r="AT5" s="129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v>16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v>2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18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5" thickBot="1">
      <c r="D110" s="46" t="s">
        <v>385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466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5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5" thickBot="1">
      <c r="D116" s="22" t="s">
        <v>329</v>
      </c>
      <c r="P116" s="65">
        <f>+P114+P112+P110</f>
        <v>738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5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2" width="8" style="67" customWidth="1"/>
    <col min="13" max="13" width="4.42578125" style="67" customWidth="1"/>
    <col min="14" max="14" width="17.85546875" style="67" customWidth="1"/>
    <col min="15" max="15" width="8" style="67" customWidth="1"/>
    <col min="16" max="16" width="1.5703125" style="67" customWidth="1"/>
    <col min="17" max="17" width="8" style="67" customWidth="1"/>
    <col min="18" max="18" width="1.5703125" style="67" customWidth="1"/>
    <col min="19" max="19" width="8" style="67" customWidth="1"/>
    <col min="20" max="20" width="1.5703125" style="67" customWidth="1"/>
    <col min="21" max="21" width="8" style="67" customWidth="1"/>
    <col min="22" max="22" width="2.5703125" style="67" customWidth="1"/>
    <col min="23" max="16384" width="8" style="67"/>
  </cols>
  <sheetData>
    <row r="1" spans="1:21" ht="27">
      <c r="A1" s="66" t="s">
        <v>378</v>
      </c>
    </row>
    <row r="2" spans="1:21" ht="20.25">
      <c r="A2" s="68" t="s">
        <v>341</v>
      </c>
    </row>
    <row r="3" spans="1:21" ht="20.25">
      <c r="A3" s="68" t="s">
        <v>342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343</v>
      </c>
      <c r="P13" s="130"/>
      <c r="Q13" s="130"/>
      <c r="R13" s="130"/>
      <c r="S13" s="130"/>
      <c r="T13" s="130"/>
      <c r="U13" s="130"/>
    </row>
    <row r="14" spans="1:21" ht="25.5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3"/>
      <c r="S15" s="72">
        <f>Q15-O15</f>
        <v>22083</v>
      </c>
      <c r="T15" s="73"/>
      <c r="U15" s="74">
        <f>ROUND(S15/O15,6)</f>
        <v>6.0801210000000001</v>
      </c>
    </row>
    <row r="16" spans="1:21">
      <c r="N16" s="72" t="str">
        <f>'Transaction Growth (2)'!B28</f>
        <v>Power</v>
      </c>
      <c r="O16" s="72">
        <f>'Transaction Growth (2)'!C18</f>
        <v>8611</v>
      </c>
      <c r="P16" s="73"/>
      <c r="Q16" s="72">
        <f>'Transaction Growth (2)'!L18</f>
        <v>19670</v>
      </c>
      <c r="R16" s="73"/>
      <c r="S16" s="72">
        <f>Q16-O16</f>
        <v>11059</v>
      </c>
      <c r="T16" s="73"/>
      <c r="U16" s="74">
        <f>ROUND(S16/O16,6)</f>
        <v>1.2842880000000001</v>
      </c>
    </row>
    <row r="17" spans="14:21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3"/>
      <c r="S17" s="72">
        <f>Q17-O17</f>
        <v>20686</v>
      </c>
      <c r="T17" s="73"/>
      <c r="U17" s="74">
        <f>ROUND(S17/O17,6)</f>
        <v>5.1051330000000004</v>
      </c>
    </row>
    <row r="18" spans="14:21" ht="13.5" thickBot="1">
      <c r="N18" s="67" t="s">
        <v>329</v>
      </c>
      <c r="O18" s="75">
        <f>SUM(O15:O17)</f>
        <v>16295</v>
      </c>
      <c r="P18" s="73"/>
      <c r="Q18" s="75">
        <f>SUM(Q15:Q17)</f>
        <v>70123</v>
      </c>
      <c r="R18" s="73"/>
      <c r="S18" s="75">
        <f>SUM(S15:S17)</f>
        <v>53828</v>
      </c>
      <c r="T18" s="73"/>
      <c r="U18" s="76">
        <f>ROUND(S18/O18,6)</f>
        <v>3.3033450000000002</v>
      </c>
    </row>
    <row r="19" spans="14:21" ht="13.5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5.5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81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3" width="8" style="67" customWidth="1"/>
    <col min="14" max="14" width="17.85546875" style="67" customWidth="1"/>
    <col min="15" max="15" width="8" style="67" customWidth="1"/>
    <col min="16" max="16" width="1.5703125" style="67" customWidth="1"/>
    <col min="17" max="17" width="8" style="67" customWidth="1"/>
    <col min="18" max="18" width="1.5703125" style="67" customWidth="1"/>
    <col min="19" max="19" width="8" style="67" customWidth="1"/>
    <col min="20" max="20" width="1.5703125" style="67" customWidth="1"/>
    <col min="21" max="21" width="8" style="67" customWidth="1"/>
    <col min="22" max="22" width="2.5703125" style="67" customWidth="1"/>
    <col min="23" max="16384" width="8" style="67"/>
  </cols>
  <sheetData>
    <row r="1" spans="1:21" ht="27">
      <c r="A1" s="66" t="s">
        <v>378</v>
      </c>
    </row>
    <row r="2" spans="1:21" ht="20.25">
      <c r="A2" s="68" t="s">
        <v>341</v>
      </c>
    </row>
    <row r="3" spans="1:21" ht="20.25">
      <c r="A3" s="68" t="s">
        <v>349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350</v>
      </c>
      <c r="P13" s="130"/>
      <c r="Q13" s="130"/>
      <c r="R13" s="130"/>
      <c r="S13" s="130"/>
      <c r="T13" s="130"/>
      <c r="U13" s="130"/>
    </row>
    <row r="14" spans="1:21" ht="25.5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3"/>
      <c r="S15" s="72">
        <f>Q15-O15</f>
        <v>17378</v>
      </c>
      <c r="T15" s="73"/>
      <c r="U15" s="74">
        <f>ROUND(S15/O15,6)</f>
        <v>1.458253</v>
      </c>
    </row>
    <row r="16" spans="1:21">
      <c r="N16" s="72" t="str">
        <f>'Transaction Growth (2)'!B28</f>
        <v>Power</v>
      </c>
      <c r="O16" s="72">
        <f>'Transaction Growth (2)'!C28</f>
        <v>9551</v>
      </c>
      <c r="P16" s="73"/>
      <c r="Q16" s="72">
        <f>'Transaction Growth (2)'!L28</f>
        <v>22855</v>
      </c>
      <c r="R16" s="73"/>
      <c r="S16" s="72">
        <f>Q16-O16</f>
        <v>13304</v>
      </c>
      <c r="T16" s="73"/>
      <c r="U16" s="74">
        <f>ROUND(S16/O16,6)</f>
        <v>1.392943</v>
      </c>
    </row>
    <row r="17" spans="14:21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3"/>
      <c r="S17" s="72">
        <f>Q17-O17</f>
        <v>27236</v>
      </c>
      <c r="T17" s="73"/>
      <c r="U17" s="74">
        <f>ROUND(S17/O17,6)</f>
        <v>3.6314669999999998</v>
      </c>
    </row>
    <row r="18" spans="14:21" ht="13.5" thickBot="1">
      <c r="N18" s="67" t="s">
        <v>329</v>
      </c>
      <c r="O18" s="75">
        <f>SUM(O15:O17)</f>
        <v>28968</v>
      </c>
      <c r="P18" s="73"/>
      <c r="Q18" s="75">
        <f>SUM(Q15:Q17)</f>
        <v>86886</v>
      </c>
      <c r="R18" s="73"/>
      <c r="S18" s="75">
        <f>SUM(S15:S17)</f>
        <v>57918</v>
      </c>
      <c r="T18" s="73"/>
      <c r="U18" s="76">
        <f>ROUND(S18/O18,6)</f>
        <v>1.999379</v>
      </c>
    </row>
    <row r="19" spans="14:21" ht="13.5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5.5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80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67" customWidth="1"/>
    <col min="2" max="2" width="7.7109375" style="67" customWidth="1"/>
    <col min="3" max="3" width="15" style="67" customWidth="1"/>
    <col min="4" max="4" width="11" style="67" customWidth="1"/>
    <col min="5" max="5" width="3.7109375" style="67" customWidth="1"/>
    <col min="6" max="6" width="8" style="67" customWidth="1"/>
    <col min="7" max="7" width="2.5703125" style="67" customWidth="1"/>
    <col min="8" max="8" width="11.7109375" style="67" customWidth="1"/>
    <col min="9" max="9" width="1.7109375" style="67" customWidth="1"/>
    <col min="10" max="10" width="10.85546875" style="67" customWidth="1"/>
    <col min="11" max="18" width="8" style="67" customWidth="1"/>
    <col min="19" max="19" width="9.5703125" style="67" customWidth="1"/>
    <col min="20" max="24" width="8" style="67" customWidth="1"/>
    <col min="25" max="25" width="9.42578125" style="67" customWidth="1"/>
    <col min="26" max="16384" width="8" style="67"/>
  </cols>
  <sheetData>
    <row r="2" spans="14:25" ht="63.75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2.75"/>
  <cols>
    <col min="1" max="1" width="4.28515625" style="67" customWidth="1"/>
    <col min="2" max="2" width="28.7109375" style="67" customWidth="1"/>
    <col min="3" max="4" width="11" style="67" bestFit="1" customWidth="1"/>
    <col min="5" max="5" width="11.28515625" style="67" customWidth="1"/>
    <col min="6" max="6" width="11.5703125" style="67" bestFit="1" customWidth="1"/>
    <col min="7" max="7" width="10.5703125" style="67" customWidth="1"/>
    <col min="8" max="8" width="11.85546875" style="67" customWidth="1"/>
    <col min="9" max="9" width="10.42578125" style="67" customWidth="1"/>
    <col min="10" max="10" width="10" style="67" bestFit="1" customWidth="1"/>
    <col min="11" max="11" width="11.42578125" style="67" bestFit="1" customWidth="1"/>
    <col min="12" max="12" width="10.140625" style="67" bestFit="1" customWidth="1"/>
    <col min="13" max="13" width="9.85546875" style="67" customWidth="1"/>
    <col min="14" max="14" width="11.28515625" style="67" customWidth="1"/>
    <col min="15" max="15" width="10" style="67" customWidth="1"/>
    <col min="16" max="16" width="1.5703125" style="67" customWidth="1"/>
    <col min="17" max="17" width="11.5703125" style="67" customWidth="1"/>
    <col min="18" max="18" width="0.7109375" style="67" customWidth="1"/>
    <col min="19" max="19" width="11.28515625" style="67" customWidth="1"/>
    <col min="20" max="20" width="9.85546875" style="67" customWidth="1"/>
    <col min="21" max="23" width="8" style="67" customWidth="1"/>
    <col min="24" max="24" width="3.85546875" style="67" customWidth="1"/>
    <col min="25" max="16384" width="8" style="67"/>
  </cols>
  <sheetData>
    <row r="1" spans="2:27">
      <c r="B1" s="69" t="s">
        <v>357</v>
      </c>
    </row>
    <row r="2" spans="2:27">
      <c r="B2" s="69" t="s">
        <v>358</v>
      </c>
    </row>
    <row r="3" spans="2:27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2:27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</row>
    <row r="5" spans="2:27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</row>
    <row r="6" spans="2:27" ht="14.25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131" t="s">
        <v>345</v>
      </c>
      <c r="R6" s="131"/>
      <c r="S6" s="132"/>
      <c r="T6" s="84"/>
      <c r="AA6" s="67" t="s">
        <v>359</v>
      </c>
    </row>
    <row r="7" spans="2:27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88"/>
      <c r="Q7" s="89" t="s">
        <v>343</v>
      </c>
      <c r="R7" s="89"/>
      <c r="S7" s="89" t="s">
        <v>350</v>
      </c>
      <c r="T7" s="84"/>
      <c r="AA7" s="67" t="s">
        <v>360</v>
      </c>
    </row>
    <row r="8" spans="2:27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84"/>
      <c r="R8" s="84"/>
      <c r="S8" s="84"/>
      <c r="T8" s="84"/>
      <c r="AA8" s="67" t="s">
        <v>361</v>
      </c>
    </row>
    <row r="9" spans="2:27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3"/>
      <c r="Q9" s="94">
        <f>+J9/D9</f>
        <v>1.9233157047597149</v>
      </c>
      <c r="R9" s="94"/>
      <c r="S9" s="94">
        <f>+K9/E9</f>
        <v>2.481737975524144</v>
      </c>
      <c r="T9" s="84"/>
    </row>
    <row r="10" spans="2:27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3"/>
      <c r="Q10" s="94"/>
      <c r="R10" s="94"/>
      <c r="S10" s="94"/>
      <c r="T10" s="84"/>
    </row>
    <row r="11" spans="2:27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3"/>
      <c r="Q11" s="94"/>
      <c r="R11" s="94"/>
      <c r="S11" s="94"/>
      <c r="T11" s="84"/>
    </row>
    <row r="12" spans="2:27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3"/>
      <c r="Q12" s="94">
        <f>+J12/D12</f>
        <v>1.3876581003786352</v>
      </c>
      <c r="R12" s="94"/>
      <c r="S12" s="94">
        <f>+K12/E12</f>
        <v>1.7098848749503772</v>
      </c>
      <c r="T12" s="84"/>
    </row>
    <row r="13" spans="2:27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3"/>
      <c r="Q13" s="94">
        <f>+J13/D13</f>
        <v>2.078001356545331</v>
      </c>
      <c r="R13" s="94"/>
      <c r="S13" s="94">
        <f>+K13/E13</f>
        <v>2.5323851624063041</v>
      </c>
      <c r="T13" s="84"/>
    </row>
    <row r="14" spans="2:27" ht="13.5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>SUM(M9:M13)</f>
        <v>0</v>
      </c>
      <c r="N14" s="97">
        <f>SUM(N9:N13)</f>
        <v>0</v>
      </c>
      <c r="O14" s="98">
        <f>SUM(O9:O13)</f>
        <v>0</v>
      </c>
      <c r="P14" s="93"/>
      <c r="Q14" s="99">
        <f>+J14/D14</f>
        <v>1.7139459980133049</v>
      </c>
      <c r="R14" s="99"/>
      <c r="S14" s="99">
        <f>+K14/E14</f>
        <v>2.1337965819762292</v>
      </c>
    </row>
    <row r="15" spans="2:27" ht="13.5" thickTop="1">
      <c r="G15" s="100"/>
      <c r="H15" s="100"/>
      <c r="I15" s="100"/>
      <c r="M15" s="100"/>
      <c r="N15" s="100"/>
      <c r="O15" s="100"/>
      <c r="P15" s="100"/>
    </row>
    <row r="16" spans="2:27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88"/>
      <c r="Q16" s="89" t="s">
        <v>343</v>
      </c>
      <c r="R16" s="89"/>
      <c r="S16" s="89" t="s">
        <v>350</v>
      </c>
      <c r="T16" s="84"/>
      <c r="AA16" s="67" t="s">
        <v>360</v>
      </c>
    </row>
    <row r="17" spans="2:27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/>
      <c r="N17" s="100"/>
      <c r="O17" s="100"/>
      <c r="P17" s="100"/>
    </row>
    <row r="18" spans="2:27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19670</v>
      </c>
      <c r="M18" s="92"/>
      <c r="N18" s="92"/>
      <c r="O18" s="92"/>
      <c r="P18" s="93"/>
      <c r="Q18" s="94">
        <f>+J18/D18</f>
        <v>1.3876581003786352</v>
      </c>
      <c r="R18" s="94"/>
      <c r="S18" s="94">
        <f>+K18/E18</f>
        <v>1.7098848749503772</v>
      </c>
      <c r="T18" s="84"/>
    </row>
    <row r="19" spans="2:27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/>
      <c r="N19" s="92"/>
      <c r="O19" s="92"/>
      <c r="P19" s="93"/>
      <c r="Q19" s="94">
        <f>+J19/D19</f>
        <v>2.078001356545331</v>
      </c>
      <c r="R19" s="94"/>
      <c r="S19" s="94">
        <f>+K19/E19</f>
        <v>2.5323851624063041</v>
      </c>
      <c r="T19" s="84"/>
    </row>
    <row r="20" spans="2:27" s="69" customFormat="1" ht="13.5" thickBot="1">
      <c r="B20" s="69" t="s">
        <v>367</v>
      </c>
      <c r="C20" s="102">
        <f t="shared" ref="C20:L20" si="2">SUM(C17:C19)</f>
        <v>16295</v>
      </c>
      <c r="D20" s="102">
        <f t="shared" si="2"/>
        <v>29957</v>
      </c>
      <c r="E20" s="102">
        <f t="shared" si="2"/>
        <v>33542</v>
      </c>
      <c r="F20" s="102">
        <f t="shared" si="2"/>
        <v>47788</v>
      </c>
      <c r="G20" s="102">
        <f t="shared" si="2"/>
        <v>42231</v>
      </c>
      <c r="H20" s="102">
        <f t="shared" si="2"/>
        <v>55890</v>
      </c>
      <c r="I20" s="102">
        <f t="shared" si="2"/>
        <v>69028</v>
      </c>
      <c r="J20" s="102">
        <f t="shared" si="2"/>
        <v>56978</v>
      </c>
      <c r="K20" s="102">
        <f t="shared" si="2"/>
        <v>70255</v>
      </c>
      <c r="L20" s="102">
        <f t="shared" si="2"/>
        <v>70123</v>
      </c>
      <c r="M20" s="103"/>
      <c r="N20" s="103"/>
      <c r="O20" s="103"/>
      <c r="P20" s="103"/>
    </row>
    <row r="21" spans="2:27" ht="13.5" thickTop="1">
      <c r="G21" s="100"/>
      <c r="H21" s="100"/>
      <c r="I21" s="100"/>
      <c r="M21" s="100"/>
      <c r="N21" s="100"/>
      <c r="O21" s="100"/>
      <c r="P21" s="100"/>
    </row>
    <row r="22" spans="2:27" ht="14.25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7"/>
      <c r="Q22" s="131" t="s">
        <v>345</v>
      </c>
      <c r="R22" s="131"/>
      <c r="S22" s="132"/>
      <c r="T22" s="84"/>
      <c r="AA22" s="67" t="s">
        <v>359</v>
      </c>
    </row>
    <row r="23" spans="2:27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88"/>
      <c r="Q23" s="89" t="s">
        <v>343</v>
      </c>
      <c r="R23" s="89"/>
      <c r="S23" s="89" t="s">
        <v>350</v>
      </c>
      <c r="T23" s="84"/>
      <c r="AA23" s="67" t="s">
        <v>360</v>
      </c>
    </row>
    <row r="24" spans="2:27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84"/>
      <c r="R24" s="84"/>
      <c r="S24" s="84"/>
      <c r="T24" s="84"/>
      <c r="AA24" s="67" t="s">
        <v>361</v>
      </c>
    </row>
    <row r="25" spans="2:27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3"/>
      <c r="Q25" s="94">
        <f>+J25/D25</f>
        <v>1.2345409119300437</v>
      </c>
      <c r="R25" s="94"/>
      <c r="S25" s="94">
        <f>+K25/E25</f>
        <v>1.9589138746678763</v>
      </c>
      <c r="T25" s="84"/>
    </row>
    <row r="26" spans="2:27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3"/>
      <c r="Q26" s="94"/>
      <c r="R26" s="94"/>
      <c r="S26" s="94"/>
      <c r="T26" s="84"/>
    </row>
    <row r="27" spans="2:27">
      <c r="B27" s="67" t="s">
        <v>364</v>
      </c>
      <c r="C27" s="92">
        <f t="shared" ref="C27:L27" si="3">SUM(C25:C26)</f>
        <v>11917</v>
      </c>
      <c r="D27" s="92">
        <f t="shared" si="3"/>
        <v>16895</v>
      </c>
      <c r="E27" s="92">
        <f t="shared" si="3"/>
        <v>20198</v>
      </c>
      <c r="F27" s="92">
        <f t="shared" si="3"/>
        <v>19711</v>
      </c>
      <c r="G27" s="92">
        <f t="shared" si="3"/>
        <v>20778</v>
      </c>
      <c r="H27" s="92">
        <f t="shared" si="3"/>
        <v>20926</v>
      </c>
      <c r="I27" s="92">
        <f t="shared" si="3"/>
        <v>20801</v>
      </c>
      <c r="J27" s="92">
        <f t="shared" si="3"/>
        <v>20857</v>
      </c>
      <c r="K27" s="92">
        <f t="shared" si="3"/>
        <v>37812</v>
      </c>
      <c r="L27" s="92">
        <f t="shared" si="3"/>
        <v>20827</v>
      </c>
      <c r="M27" s="92"/>
      <c r="N27" s="92"/>
      <c r="O27" s="92"/>
      <c r="P27" s="93"/>
      <c r="Q27" s="94"/>
      <c r="R27" s="94"/>
      <c r="S27" s="94"/>
      <c r="T27" s="84"/>
    </row>
    <row r="28" spans="2:27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3"/>
      <c r="Q28" s="94">
        <f>+J28/D28</f>
        <v>1.7964031218187988</v>
      </c>
      <c r="R28" s="94"/>
      <c r="S28" s="94">
        <f>+K28/E28</f>
        <v>2.1996962794229309</v>
      </c>
      <c r="T28" s="84"/>
    </row>
    <row r="29" spans="2:27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3"/>
      <c r="Q29" s="94">
        <f>+J29/D29</f>
        <v>2.4378944242334248</v>
      </c>
      <c r="R29" s="94"/>
      <c r="S29" s="94">
        <f>+K29/E29</f>
        <v>2.0183985330073351</v>
      </c>
      <c r="T29" s="84"/>
    </row>
    <row r="30" spans="2:27" ht="13.5" thickBot="1">
      <c r="B30" s="96" t="s">
        <v>329</v>
      </c>
      <c r="C30" s="97">
        <f t="shared" ref="C30:L30" si="4">SUM(C27:C29)</f>
        <v>28968</v>
      </c>
      <c r="D30" s="97">
        <f t="shared" si="4"/>
        <v>42152</v>
      </c>
      <c r="E30" s="97">
        <f t="shared" si="4"/>
        <v>47094</v>
      </c>
      <c r="F30" s="97">
        <f t="shared" si="4"/>
        <v>51374</v>
      </c>
      <c r="G30" s="97">
        <f t="shared" si="4"/>
        <v>51441</v>
      </c>
      <c r="H30" s="97">
        <f t="shared" si="4"/>
        <v>57153</v>
      </c>
      <c r="I30" s="97">
        <f t="shared" si="4"/>
        <v>59086</v>
      </c>
      <c r="J30" s="97">
        <f t="shared" si="4"/>
        <v>74869</v>
      </c>
      <c r="K30" s="97">
        <f t="shared" si="4"/>
        <v>94009</v>
      </c>
      <c r="L30" s="97">
        <f t="shared" si="4"/>
        <v>78418</v>
      </c>
      <c r="M30" s="97">
        <f>SUM(M25:M29)</f>
        <v>0</v>
      </c>
      <c r="N30" s="97">
        <f>SUM(N25:N29)</f>
        <v>0</v>
      </c>
      <c r="O30" s="98">
        <f>SUM(O25:O29)</f>
        <v>0</v>
      </c>
      <c r="P30" s="93"/>
      <c r="Q30" s="99">
        <f>+J30/D30</f>
        <v>1.7761672044031125</v>
      </c>
      <c r="R30" s="99"/>
      <c r="S30" s="99">
        <f>+K30/E30</f>
        <v>1.9961990911793435</v>
      </c>
    </row>
    <row r="31" spans="2:27" ht="13.5" thickTop="1">
      <c r="G31" s="100"/>
      <c r="H31" s="100"/>
      <c r="I31" s="100"/>
      <c r="M31" s="100"/>
      <c r="N31" s="100"/>
      <c r="O31" s="100"/>
      <c r="P31" s="100"/>
    </row>
    <row r="32" spans="2:27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88"/>
      <c r="Q32" s="89" t="s">
        <v>343</v>
      </c>
      <c r="R32" s="89"/>
      <c r="S32" s="89" t="s">
        <v>350</v>
      </c>
      <c r="T32" s="84"/>
      <c r="AA32" s="67" t="s">
        <v>360</v>
      </c>
    </row>
    <row r="33" spans="1:27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/>
      <c r="N33" s="92"/>
      <c r="O33" s="92"/>
      <c r="P33" s="93"/>
      <c r="Q33" s="94">
        <f>+J33/D33</f>
        <v>1.941520924422236</v>
      </c>
      <c r="R33" s="94"/>
      <c r="S33" s="94">
        <f>+K33/E33</f>
        <v>1.9345473397705917</v>
      </c>
      <c r="T33" s="84"/>
    </row>
    <row r="34" spans="1:27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22855</v>
      </c>
      <c r="M34" s="92"/>
      <c r="N34" s="92"/>
      <c r="O34" s="92"/>
      <c r="P34" s="93"/>
      <c r="Q34" s="94">
        <f>+J34/D34</f>
        <v>1.7964031218187988</v>
      </c>
      <c r="R34" s="94"/>
      <c r="S34" s="94">
        <f>+K34/E34</f>
        <v>2.1996962794229309</v>
      </c>
      <c r="T34" s="84"/>
    </row>
    <row r="35" spans="1:27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/>
      <c r="N35" s="92"/>
      <c r="O35" s="92"/>
      <c r="P35" s="93"/>
      <c r="Q35" s="94">
        <f>+J35/D35</f>
        <v>2.4378944242334248</v>
      </c>
      <c r="R35" s="94"/>
      <c r="S35" s="94">
        <f>+K35/E35</f>
        <v>2.0183985330073351</v>
      </c>
      <c r="T35" s="84"/>
    </row>
    <row r="36" spans="1:27" s="69" customFormat="1" ht="13.5" thickBot="1">
      <c r="B36" s="69" t="s">
        <v>368</v>
      </c>
      <c r="C36" s="102">
        <f t="shared" ref="C36:L36" si="5">SUM(C33:C35)</f>
        <v>28968</v>
      </c>
      <c r="D36" s="102">
        <f t="shared" si="5"/>
        <v>38065</v>
      </c>
      <c r="E36" s="102">
        <f t="shared" si="5"/>
        <v>42327</v>
      </c>
      <c r="F36" s="102">
        <f t="shared" si="5"/>
        <v>52061</v>
      </c>
      <c r="G36" s="102">
        <f t="shared" si="5"/>
        <v>48809</v>
      </c>
      <c r="H36" s="102">
        <f t="shared" si="5"/>
        <v>57116</v>
      </c>
      <c r="I36" s="102">
        <f t="shared" si="5"/>
        <v>66199</v>
      </c>
      <c r="J36" s="102">
        <f t="shared" si="5"/>
        <v>78879</v>
      </c>
      <c r="K36" s="102">
        <f t="shared" si="5"/>
        <v>86049</v>
      </c>
      <c r="L36" s="102">
        <f t="shared" si="5"/>
        <v>86886</v>
      </c>
      <c r="M36" s="103">
        <f>SUM(A36:B36)</f>
        <v>0</v>
      </c>
      <c r="N36" s="103"/>
      <c r="O36" s="103"/>
      <c r="P36" s="103"/>
    </row>
    <row r="37" spans="1:27" ht="13.5" thickTop="1">
      <c r="G37" s="100"/>
      <c r="H37" s="100"/>
      <c r="I37" s="100"/>
      <c r="M37" s="100"/>
      <c r="N37" s="100"/>
      <c r="O37" s="100"/>
      <c r="P37" s="100"/>
    </row>
    <row r="38" spans="1:27">
      <c r="G38" s="100"/>
      <c r="H38" s="100"/>
      <c r="I38" s="100"/>
      <c r="M38" s="100"/>
      <c r="N38" s="100"/>
      <c r="O38" s="100"/>
      <c r="P38" s="100"/>
    </row>
    <row r="39" spans="1:27" ht="14.25">
      <c r="B39" s="85" t="s">
        <v>369</v>
      </c>
      <c r="G39" s="100"/>
      <c r="H39" s="100"/>
      <c r="I39" s="100"/>
      <c r="M39" s="100"/>
      <c r="N39" s="100"/>
      <c r="O39" s="100"/>
      <c r="P39" s="100"/>
    </row>
    <row r="40" spans="1:27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/>
      <c r="Q40" s="131" t="s">
        <v>345</v>
      </c>
      <c r="R40" s="131"/>
      <c r="S40" s="132"/>
      <c r="T40" s="84"/>
      <c r="AA40" s="67" t="s">
        <v>359</v>
      </c>
    </row>
    <row r="41" spans="1:27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88"/>
      <c r="Q41" s="89" t="s">
        <v>343</v>
      </c>
      <c r="R41" s="89"/>
      <c r="S41" s="89" t="s">
        <v>350</v>
      </c>
      <c r="T41" s="84"/>
      <c r="AA41" s="67" t="s">
        <v>360</v>
      </c>
    </row>
    <row r="42" spans="1:27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84"/>
      <c r="R42" s="84"/>
      <c r="S42" s="84"/>
      <c r="T42" s="84"/>
      <c r="AA42" s="67" t="s">
        <v>361</v>
      </c>
    </row>
    <row r="43" spans="1:27" ht="15.95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93"/>
      <c r="Q43" s="94">
        <f>+J43/D43</f>
        <v>1.0581449432187313</v>
      </c>
      <c r="R43" s="94"/>
      <c r="S43" s="94">
        <f>+K43/E43</f>
        <v>1.0833858781185219</v>
      </c>
      <c r="T43" s="84"/>
    </row>
    <row r="44" spans="1:27" ht="15.95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93"/>
      <c r="Q44" s="94"/>
      <c r="R44" s="94"/>
      <c r="S44" s="94"/>
      <c r="T44" s="84"/>
    </row>
    <row r="45" spans="1:27" ht="15.95" customHeight="1">
      <c r="A45" s="67" t="s">
        <v>372</v>
      </c>
      <c r="B45" s="107" t="s">
        <v>373</v>
      </c>
      <c r="C45" s="108"/>
      <c r="D45" s="108">
        <f t="shared" ref="D45:L45" si="6">+D44+D43</f>
        <v>20.43532316129032</v>
      </c>
      <c r="E45" s="108">
        <f t="shared" si="6"/>
        <v>21.167812448275861</v>
      </c>
      <c r="F45" s="108">
        <f t="shared" si="6"/>
        <v>23.205291741935483</v>
      </c>
      <c r="G45" s="108">
        <f t="shared" si="6"/>
        <v>21.373887166666666</v>
      </c>
      <c r="H45" s="108">
        <f t="shared" si="6"/>
        <v>22.269501064516128</v>
      </c>
      <c r="I45" s="108">
        <f t="shared" si="6"/>
        <v>26.11961063333333</v>
      </c>
      <c r="J45" s="108">
        <f t="shared" si="6"/>
        <v>24.572023774193546</v>
      </c>
      <c r="K45" s="108">
        <f t="shared" si="6"/>
        <v>24.783918999999997</v>
      </c>
      <c r="L45" s="108">
        <f t="shared" si="6"/>
        <v>24.747130166666665</v>
      </c>
      <c r="M45" s="106"/>
      <c r="N45" s="106"/>
      <c r="O45" s="106"/>
      <c r="P45" s="93"/>
      <c r="Q45" s="94"/>
      <c r="R45" s="94"/>
      <c r="S45" s="94"/>
      <c r="T45" s="84"/>
    </row>
    <row r="46" spans="1:27" ht="15.95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93"/>
      <c r="Q46" s="94">
        <f>+J46/D46</f>
        <v>1.7593348647589679</v>
      </c>
      <c r="R46" s="94"/>
      <c r="S46" s="94">
        <f>+K46/E46</f>
        <v>1.3574613354022065</v>
      </c>
      <c r="T46" s="84"/>
    </row>
    <row r="47" spans="1:27" ht="15.95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93"/>
      <c r="Q47" s="94"/>
      <c r="R47" s="94"/>
      <c r="S47" s="94"/>
      <c r="T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9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2001-05-07T13:56:51Z</cp:lastPrinted>
  <dcterms:created xsi:type="dcterms:W3CDTF">2001-05-03T21:15:30Z</dcterms:created>
  <dcterms:modified xsi:type="dcterms:W3CDTF">2023-09-19T15:52:29Z</dcterms:modified>
</cp:coreProperties>
</file>