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084B22-C24F-489D-89A9-778C3EFD0A18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1" r:id="rId1"/>
    <sheet name="Data" sheetId="2" r:id="rId2"/>
    <sheet name="EIM New Deals" sheetId="3" r:id="rId3"/>
    <sheet name="EIM Volumes" sheetId="4" r:id="rId4"/>
    <sheet name="WE 5-30 EOL Data" sheetId="5" r:id="rId5"/>
    <sheet name="WE 5-23 EOL Data" sheetId="6" state="hidden" r:id="rId6"/>
    <sheet name="WE 5-16 EOL Data" sheetId="7" state="hidden" r:id="rId7"/>
    <sheet name="WE 5-9 EOL Data" sheetId="8" state="hidden" r:id="rId8"/>
    <sheet name="WE 5-2 EOL Data" sheetId="9" state="hidden" r:id="rId9"/>
    <sheet name="WE 4-25 EOL Data" sheetId="10" state="hidden" r:id="rId10"/>
    <sheet name="WE 4-18 EOL Data" sheetId="11" state="hidden" r:id="rId11"/>
    <sheet name="WE 2-22 EOL Data" sheetId="12" state="hidden" r:id="rId12"/>
    <sheet name="WE 2-28 EOL Data" sheetId="13" state="hidden" r:id="rId13"/>
    <sheet name="WE 3-7 EOL Data" sheetId="14" state="hidden" r:id="rId14"/>
    <sheet name="WE 2-15 EOL Data" sheetId="15" state="hidden" r:id="rId15"/>
    <sheet name="WE 2-8 EOL Data" sheetId="16" state="hidden" r:id="rId16"/>
    <sheet name="WE 3-14 EOL Data" sheetId="17" state="hidden" r:id="rId17"/>
    <sheet name="WE 3-21 EOL Data" sheetId="18" state="hidden" r:id="rId18"/>
    <sheet name="WE 3-28 EOL Data" sheetId="19" state="hidden" r:id="rId19"/>
    <sheet name="WE 4-4 EOL Data" sheetId="20" state="hidden" r:id="rId20"/>
    <sheet name="WE 4-11 EOL Data" sheetId="21" state="hidden" r:id="rId21"/>
    <sheet name="WE 2-1 EOL Data" sheetId="22" state="hidden" r:id="rId22"/>
    <sheet name="template from individuals" sheetId="23" state="hidden" r:id="rId23"/>
    <sheet name="template from eol" sheetId="24" state="hidden" r:id="rId24"/>
    <sheet name="Data People" sheetId="25" state="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1" hidden="1">Data!$A$87:$G$111</definedName>
    <definedName name="DATARANGE" localSheetId="8">[3]DATA!$A$3:$Y$93</definedName>
    <definedName name="DATARANGE">[3]DATA!$A$3:$Y$93</definedName>
    <definedName name="DATE" localSheetId="8">[3]DATA!$C$1</definedName>
    <definedName name="DATE">[3]DATA!$C$1</definedName>
    <definedName name="_xlnm.Print_Area" localSheetId="1">Data!$O$10:$AC$79</definedName>
    <definedName name="_xlnm.Print_Area" localSheetId="2">'EIM New Deals'!$AJ$1:$AS$16</definedName>
    <definedName name="_xlnm.Print_Area" localSheetId="22">'template from individuals'!$A$1:$I$33</definedName>
    <definedName name="_xlnm.Print_Area" localSheetId="0">'Weekly Report'!$A$1:$W$87</definedName>
    <definedName name="_xlnm.Print_Titles" localSheetId="1">Data!$E:$E</definedName>
    <definedName name="_xlnm.Print_Titles" localSheetId="2">'EIM New Deals'!$A:$A</definedName>
    <definedName name="SUMM_ALLOC" localSheetId="8">[3]ALLOCATION!$A$6:$C$48</definedName>
    <definedName name="SUMM_ALLOC">[3]ALLOCATION!$A$6:$C$48</definedName>
  </definedNames>
  <calcPr calcId="8000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F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U66" i="2"/>
  <c r="V66" i="2"/>
  <c r="W66" i="2"/>
  <c r="X66" i="2"/>
  <c r="Y66" i="2"/>
  <c r="Z66" i="2"/>
  <c r="AA66" i="2"/>
  <c r="U67" i="2"/>
  <c r="V67" i="2"/>
  <c r="W67" i="2"/>
  <c r="X67" i="2"/>
  <c r="Y67" i="2"/>
  <c r="Z67" i="2"/>
  <c r="AA67" i="2"/>
  <c r="U68" i="2"/>
  <c r="V68" i="2"/>
  <c r="W68" i="2"/>
  <c r="X68" i="2"/>
  <c r="Y68" i="2"/>
  <c r="Z68" i="2"/>
  <c r="AA68" i="2"/>
  <c r="Y69" i="2"/>
  <c r="Z69" i="2"/>
  <c r="AA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AA75" i="2"/>
  <c r="E88" i="2"/>
  <c r="E96" i="2"/>
  <c r="E104" i="2"/>
  <c r="G46" i="25"/>
  <c r="G52" i="25"/>
  <c r="J19" i="4"/>
  <c r="K19" i="4"/>
  <c r="J20" i="4"/>
  <c r="K20" i="4"/>
  <c r="J21" i="4"/>
  <c r="K21" i="4"/>
  <c r="J22" i="4"/>
  <c r="K22" i="4"/>
  <c r="C55" i="24"/>
  <c r="E55" i="24"/>
  <c r="G55" i="24"/>
  <c r="I55" i="24"/>
  <c r="C58" i="24"/>
  <c r="E58" i="24"/>
  <c r="G58" i="24"/>
  <c r="I58" i="24"/>
  <c r="B66" i="24"/>
  <c r="C66" i="24"/>
  <c r="D66" i="24"/>
  <c r="E66" i="24"/>
  <c r="F66" i="24"/>
  <c r="G66" i="24"/>
  <c r="H66" i="24"/>
  <c r="I66" i="24"/>
  <c r="B67" i="24"/>
  <c r="C67" i="24"/>
  <c r="D67" i="24"/>
  <c r="E67" i="24"/>
  <c r="F67" i="24"/>
  <c r="G67" i="24"/>
  <c r="H67" i="24"/>
  <c r="I67" i="24"/>
  <c r="B68" i="24"/>
  <c r="C68" i="24"/>
  <c r="D68" i="24"/>
  <c r="E68" i="24"/>
  <c r="F68" i="24"/>
  <c r="G68" i="24"/>
  <c r="H68" i="24"/>
  <c r="I68" i="24"/>
  <c r="B69" i="24"/>
  <c r="C69" i="24"/>
  <c r="D69" i="24"/>
  <c r="E69" i="24"/>
  <c r="F69" i="24"/>
  <c r="G69" i="24"/>
  <c r="H69" i="24"/>
  <c r="I69" i="24"/>
  <c r="B70" i="24"/>
  <c r="C70" i="24"/>
  <c r="D70" i="24"/>
  <c r="E70" i="24"/>
  <c r="F70" i="24"/>
  <c r="G70" i="24"/>
  <c r="H70" i="24"/>
  <c r="I70" i="24"/>
  <c r="B71" i="24"/>
  <c r="C71" i="24"/>
  <c r="D71" i="24"/>
  <c r="E71" i="24"/>
  <c r="F71" i="24"/>
  <c r="G71" i="24"/>
  <c r="H71" i="24"/>
  <c r="I71" i="24"/>
  <c r="B72" i="24"/>
  <c r="C72" i="24"/>
  <c r="D72" i="24"/>
  <c r="E72" i="24"/>
  <c r="F72" i="24"/>
  <c r="G72" i="24"/>
  <c r="H72" i="24"/>
  <c r="I72" i="24"/>
  <c r="B73" i="24"/>
  <c r="C73" i="24"/>
  <c r="D73" i="24"/>
  <c r="E73" i="24"/>
  <c r="F73" i="24"/>
  <c r="G73" i="24"/>
  <c r="H73" i="24"/>
  <c r="I73" i="24"/>
  <c r="B74" i="24"/>
  <c r="C74" i="24"/>
  <c r="D74" i="24"/>
  <c r="E74" i="24"/>
  <c r="F74" i="24"/>
  <c r="G74" i="24"/>
  <c r="H74" i="24"/>
  <c r="I74" i="24"/>
  <c r="B75" i="24"/>
  <c r="C75" i="24"/>
  <c r="D75" i="24"/>
  <c r="E75" i="24"/>
  <c r="F75" i="24"/>
  <c r="G75" i="24"/>
  <c r="H75" i="24"/>
  <c r="I75" i="24"/>
  <c r="B76" i="24"/>
  <c r="C76" i="24"/>
  <c r="D76" i="24"/>
  <c r="E76" i="24"/>
  <c r="F76" i="24"/>
  <c r="G76" i="24"/>
  <c r="H76" i="24"/>
  <c r="I76" i="24"/>
  <c r="B77" i="24"/>
  <c r="C77" i="24"/>
  <c r="D77" i="24"/>
  <c r="E77" i="24"/>
  <c r="F77" i="24"/>
  <c r="G77" i="24"/>
  <c r="H77" i="24"/>
  <c r="I77" i="24"/>
  <c r="J37" i="23"/>
  <c r="J38" i="23"/>
  <c r="J39" i="23"/>
  <c r="J40" i="23"/>
  <c r="J41" i="23"/>
  <c r="B42" i="23"/>
  <c r="H42" i="23"/>
  <c r="J42" i="23"/>
  <c r="B43" i="23"/>
  <c r="C43" i="23"/>
  <c r="D43" i="23"/>
  <c r="E43" i="23"/>
  <c r="F43" i="23"/>
  <c r="G43" i="23"/>
  <c r="H43" i="23"/>
  <c r="I43" i="23"/>
  <c r="J43" i="23"/>
  <c r="J44" i="23"/>
  <c r="J45" i="23"/>
  <c r="J46" i="23"/>
  <c r="J47" i="23"/>
  <c r="J48" i="23"/>
  <c r="J49" i="23"/>
  <c r="B52" i="23"/>
  <c r="C52" i="23"/>
  <c r="D52" i="23"/>
  <c r="E52" i="23"/>
  <c r="F52" i="23"/>
  <c r="G52" i="23"/>
  <c r="H52" i="23"/>
  <c r="I52" i="23"/>
  <c r="B53" i="23"/>
  <c r="C53" i="23"/>
  <c r="D53" i="23"/>
  <c r="E53" i="23"/>
  <c r="F53" i="23"/>
  <c r="G53" i="23"/>
  <c r="H53" i="23"/>
  <c r="I53" i="23"/>
  <c r="B55" i="23"/>
  <c r="C55" i="23"/>
  <c r="D55" i="23"/>
  <c r="E55" i="23"/>
  <c r="F55" i="23"/>
  <c r="G55" i="23"/>
  <c r="H55" i="23"/>
  <c r="I55" i="23"/>
  <c r="J55" i="23"/>
  <c r="B56" i="23"/>
  <c r="C56" i="23"/>
  <c r="D56" i="23"/>
  <c r="E56" i="23"/>
  <c r="F56" i="23"/>
  <c r="G56" i="23"/>
  <c r="H56" i="23"/>
  <c r="I56" i="23"/>
  <c r="J56" i="23"/>
  <c r="B57" i="23"/>
  <c r="C57" i="23"/>
  <c r="D57" i="23"/>
  <c r="E57" i="23"/>
  <c r="F57" i="23"/>
  <c r="G57" i="23"/>
  <c r="H57" i="23"/>
  <c r="I57" i="23"/>
  <c r="J57" i="23"/>
  <c r="B58" i="23"/>
  <c r="C58" i="23"/>
  <c r="D58" i="23"/>
  <c r="E58" i="23"/>
  <c r="F58" i="23"/>
  <c r="G58" i="23"/>
  <c r="H58" i="23"/>
  <c r="I58" i="23"/>
  <c r="B60" i="23"/>
  <c r="C60" i="23"/>
  <c r="D60" i="23"/>
  <c r="E60" i="23"/>
  <c r="F60" i="23"/>
  <c r="G60" i="23"/>
  <c r="H60" i="23"/>
  <c r="I60" i="23"/>
  <c r="B62" i="23"/>
  <c r="C62" i="23"/>
  <c r="D62" i="23"/>
  <c r="E62" i="23"/>
  <c r="F62" i="23"/>
  <c r="G62" i="23"/>
  <c r="H62" i="23"/>
  <c r="I62" i="23"/>
  <c r="B68" i="23"/>
  <c r="C68" i="23"/>
  <c r="D68" i="23"/>
  <c r="E68" i="23"/>
  <c r="F68" i="23"/>
  <c r="G68" i="23"/>
  <c r="H68" i="23"/>
  <c r="I68" i="23"/>
  <c r="B69" i="23"/>
  <c r="C69" i="23"/>
  <c r="D69" i="23"/>
  <c r="E69" i="23"/>
  <c r="F69" i="23"/>
  <c r="G69" i="23"/>
  <c r="H69" i="23"/>
  <c r="I69" i="23"/>
  <c r="B70" i="23"/>
  <c r="C70" i="23"/>
  <c r="D70" i="23"/>
  <c r="E70" i="23"/>
  <c r="F70" i="23"/>
  <c r="G70" i="23"/>
  <c r="H70" i="23"/>
  <c r="I70" i="23"/>
  <c r="B71" i="23"/>
  <c r="C71" i="23"/>
  <c r="D71" i="23"/>
  <c r="E71" i="23"/>
  <c r="F71" i="23"/>
  <c r="G71" i="23"/>
  <c r="H71" i="23"/>
  <c r="I71" i="23"/>
  <c r="B72" i="23"/>
  <c r="C72" i="23"/>
  <c r="D72" i="23"/>
  <c r="E72" i="23"/>
  <c r="F72" i="23"/>
  <c r="G72" i="23"/>
  <c r="H72" i="23"/>
  <c r="I72" i="23"/>
  <c r="B73" i="23"/>
  <c r="C73" i="23"/>
  <c r="D73" i="23"/>
  <c r="E73" i="23"/>
  <c r="F73" i="23"/>
  <c r="G73" i="23"/>
  <c r="H73" i="23"/>
  <c r="I73" i="23"/>
  <c r="B74" i="23"/>
  <c r="C74" i="23"/>
  <c r="D74" i="23"/>
  <c r="E74" i="23"/>
  <c r="F74" i="23"/>
  <c r="G74" i="23"/>
  <c r="H74" i="23"/>
  <c r="I74" i="23"/>
  <c r="B75" i="23"/>
  <c r="C75" i="23"/>
  <c r="D75" i="23"/>
  <c r="E75" i="23"/>
  <c r="F75" i="23"/>
  <c r="G75" i="23"/>
  <c r="H75" i="23"/>
  <c r="I75" i="23"/>
  <c r="B76" i="23"/>
  <c r="C76" i="23"/>
  <c r="D76" i="23"/>
  <c r="E76" i="23"/>
  <c r="F76" i="23"/>
  <c r="G76" i="23"/>
  <c r="H76" i="23"/>
  <c r="I76" i="23"/>
  <c r="B77" i="23"/>
  <c r="C77" i="23"/>
  <c r="D77" i="23"/>
  <c r="E77" i="23"/>
  <c r="F77" i="23"/>
  <c r="G77" i="23"/>
  <c r="H77" i="23"/>
  <c r="I77" i="23"/>
  <c r="B78" i="23"/>
  <c r="C78" i="23"/>
  <c r="D78" i="23"/>
  <c r="E78" i="23"/>
  <c r="F78" i="23"/>
  <c r="G78" i="23"/>
  <c r="H78" i="23"/>
  <c r="I78" i="23"/>
  <c r="B79" i="23"/>
  <c r="C79" i="23"/>
  <c r="D79" i="23"/>
  <c r="E79" i="23"/>
  <c r="F79" i="23"/>
  <c r="G79" i="23"/>
  <c r="H79" i="23"/>
  <c r="I79" i="23"/>
  <c r="B80" i="23"/>
  <c r="C80" i="23"/>
  <c r="D80" i="23"/>
  <c r="E80" i="23"/>
  <c r="F80" i="23"/>
  <c r="G80" i="23"/>
  <c r="H80" i="23"/>
  <c r="I80" i="23"/>
  <c r="B6" i="22"/>
  <c r="C6" i="22"/>
  <c r="B7" i="22"/>
  <c r="C7" i="22"/>
  <c r="B9" i="22"/>
  <c r="C9" i="22"/>
  <c r="B10" i="22"/>
  <c r="C10" i="22"/>
  <c r="B11" i="22"/>
  <c r="C11" i="22"/>
  <c r="B12" i="22"/>
  <c r="C12" i="22"/>
  <c r="B14" i="22"/>
  <c r="C14" i="22"/>
  <c r="B29" i="22"/>
  <c r="C29" i="22"/>
  <c r="B30" i="22"/>
  <c r="C30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9" i="22"/>
  <c r="C55" i="22"/>
  <c r="C58" i="22"/>
  <c r="B6" i="15"/>
  <c r="C6" i="15"/>
  <c r="B7" i="15"/>
  <c r="C7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6" i="15"/>
  <c r="C16" i="15"/>
  <c r="B17" i="15"/>
  <c r="C17" i="15"/>
  <c r="B29" i="15"/>
  <c r="C29" i="15"/>
  <c r="B30" i="15"/>
  <c r="C30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9" i="15"/>
  <c r="B40" i="15"/>
  <c r="C40" i="15"/>
  <c r="C55" i="15"/>
  <c r="C58" i="15"/>
  <c r="B25" i="12"/>
  <c r="B45" i="12"/>
  <c r="C55" i="12"/>
  <c r="C58" i="12"/>
  <c r="B6" i="16"/>
  <c r="C6" i="16"/>
  <c r="B7" i="16"/>
  <c r="C7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6" i="16"/>
  <c r="C16" i="16"/>
  <c r="B17" i="16"/>
  <c r="C17" i="16"/>
  <c r="B29" i="16"/>
  <c r="C29" i="16"/>
  <c r="B30" i="16"/>
  <c r="C30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9" i="16"/>
  <c r="C39" i="16"/>
  <c r="B40" i="16"/>
  <c r="C40" i="16"/>
  <c r="C55" i="16"/>
  <c r="C58" i="16"/>
  <c r="B6" i="7"/>
  <c r="C6" i="7"/>
  <c r="B7" i="7"/>
  <c r="C7" i="7"/>
  <c r="B9" i="7"/>
  <c r="C9" i="7"/>
  <c r="B10" i="7"/>
  <c r="C10" i="7"/>
  <c r="B11" i="7"/>
  <c r="C11" i="7"/>
  <c r="B12" i="7"/>
  <c r="C12" i="7"/>
  <c r="B13" i="7"/>
  <c r="C13" i="7"/>
  <c r="B14" i="7"/>
  <c r="C14" i="7"/>
  <c r="B16" i="7"/>
  <c r="C16" i="7"/>
  <c r="B17" i="7"/>
  <c r="C17" i="7"/>
  <c r="B25" i="7"/>
  <c r="B29" i="7"/>
  <c r="C29" i="7"/>
  <c r="B30" i="7"/>
  <c r="C30" i="7"/>
  <c r="B32" i="7"/>
  <c r="C32" i="7"/>
  <c r="B33" i="7"/>
  <c r="C33" i="7"/>
  <c r="B34" i="7"/>
  <c r="C34" i="7"/>
  <c r="B35" i="7"/>
  <c r="C35" i="7"/>
  <c r="B36" i="7"/>
  <c r="B37" i="7"/>
  <c r="C37" i="7"/>
  <c r="B39" i="7"/>
  <c r="C39" i="7"/>
  <c r="B40" i="7"/>
  <c r="C40" i="7"/>
  <c r="B45" i="7"/>
  <c r="C55" i="7"/>
  <c r="C58" i="7"/>
  <c r="B24" i="6"/>
  <c r="B24" i="5"/>
  <c r="J12" i="1"/>
  <c r="K12" i="1"/>
  <c r="L12" i="1"/>
  <c r="M12" i="1"/>
  <c r="O12" i="1"/>
  <c r="R12" i="1"/>
  <c r="S12" i="1"/>
  <c r="T12" i="1"/>
  <c r="U12" i="1"/>
  <c r="W12" i="1"/>
  <c r="J13" i="1"/>
  <c r="K13" i="1"/>
  <c r="L13" i="1"/>
  <c r="M13" i="1"/>
  <c r="O13" i="1"/>
  <c r="R13" i="1"/>
  <c r="S13" i="1"/>
  <c r="T13" i="1"/>
  <c r="U13" i="1"/>
  <c r="W13" i="1"/>
  <c r="J14" i="1"/>
  <c r="K14" i="1"/>
  <c r="L14" i="1"/>
  <c r="M14" i="1"/>
  <c r="R15" i="1"/>
  <c r="S15" i="1"/>
  <c r="T15" i="1"/>
  <c r="U15" i="1"/>
  <c r="W15" i="1"/>
  <c r="J16" i="1"/>
  <c r="K16" i="1"/>
  <c r="L16" i="1"/>
  <c r="M16" i="1"/>
  <c r="O16" i="1"/>
  <c r="R16" i="1"/>
  <c r="S16" i="1"/>
  <c r="T16" i="1"/>
  <c r="U16" i="1"/>
  <c r="W16" i="1"/>
  <c r="J17" i="1"/>
  <c r="K17" i="1"/>
  <c r="L17" i="1"/>
  <c r="M17" i="1"/>
  <c r="O17" i="1"/>
  <c r="R17" i="1"/>
  <c r="S17" i="1"/>
  <c r="T17" i="1"/>
  <c r="U17" i="1"/>
  <c r="W17" i="1"/>
  <c r="J18" i="1"/>
  <c r="K18" i="1"/>
  <c r="L18" i="1"/>
  <c r="M18" i="1"/>
  <c r="O18" i="1"/>
  <c r="J19" i="1"/>
  <c r="K19" i="1"/>
  <c r="L19" i="1"/>
  <c r="M19" i="1"/>
  <c r="O19" i="1"/>
  <c r="R19" i="1"/>
  <c r="S19" i="1"/>
  <c r="T19" i="1"/>
  <c r="U19" i="1"/>
  <c r="W19" i="1"/>
  <c r="J20" i="1"/>
  <c r="K20" i="1"/>
  <c r="L20" i="1"/>
  <c r="M20" i="1"/>
  <c r="O20" i="1"/>
  <c r="R20" i="1"/>
  <c r="S20" i="1"/>
  <c r="T20" i="1"/>
  <c r="U20" i="1"/>
  <c r="W20" i="1"/>
  <c r="J21" i="1"/>
  <c r="K21" i="1"/>
  <c r="L21" i="1"/>
  <c r="M21" i="1"/>
  <c r="R21" i="1"/>
  <c r="S21" i="1"/>
  <c r="T21" i="1"/>
  <c r="U21" i="1"/>
  <c r="W21" i="1"/>
  <c r="R22" i="1"/>
  <c r="S22" i="1"/>
  <c r="T22" i="1"/>
  <c r="U22" i="1"/>
  <c r="W22" i="1"/>
  <c r="J23" i="1"/>
  <c r="K23" i="1"/>
  <c r="L23" i="1"/>
  <c r="M23" i="1"/>
  <c r="O23" i="1"/>
  <c r="J24" i="1"/>
  <c r="K24" i="1"/>
  <c r="L24" i="1"/>
  <c r="M24" i="1"/>
  <c r="O24" i="1"/>
  <c r="J25" i="1"/>
  <c r="K25" i="1"/>
  <c r="L25" i="1"/>
  <c r="M25" i="1"/>
  <c r="O25" i="1"/>
  <c r="J26" i="1"/>
  <c r="K26" i="1"/>
  <c r="L26" i="1"/>
  <c r="M26" i="1"/>
  <c r="O26" i="1"/>
  <c r="J27" i="1"/>
  <c r="K27" i="1"/>
  <c r="L27" i="1"/>
  <c r="M27" i="1"/>
</calcChain>
</file>

<file path=xl/comments1.xml><?xml version="1.0" encoding="utf-8"?>
<comments xmlns="http://schemas.openxmlformats.org/spreadsheetml/2006/main">
  <authors>
    <author>bheinri</author>
  </authors>
  <commentList>
    <comment ref="U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</commentList>
</comments>
</file>

<file path=xl/sharedStrings.xml><?xml version="1.0" encoding="utf-8"?>
<sst xmlns="http://schemas.openxmlformats.org/spreadsheetml/2006/main" count="2100" uniqueCount="237">
  <si>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</si>
  <si>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</si>
  <si>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</si>
  <si>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</si>
  <si>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</si>
  <si>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</si>
  <si>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</si>
  <si>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</si>
  <si>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</si>
  <si>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</si>
  <si>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</si>
  <si>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</si>
  <si>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</si>
  <si>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</si>
  <si>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</si>
  <si>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</si>
  <si>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</si>
  <si>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</si>
  <si>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</si>
  <si>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</si>
  <si>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</si>
  <si>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</si>
  <si>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</si>
  <si>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</si>
  <si>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</si>
  <si>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</si>
  <si>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</si>
  <si>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</si>
  <si>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</si>
  <si>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</si>
  <si>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</si>
  <si>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</si>
  <si>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</si>
  <si>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</si>
  <si>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</si>
  <si>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</si>
  <si>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</si>
  <si>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</si>
  <si>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</si>
  <si>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</si>
  <si>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</si>
  <si>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</si>
  <si>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</si>
  <si>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</si>
  <si>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</si>
  <si>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</si>
  <si>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</si>
  <si>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</si>
  <si>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</si>
  <si>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</si>
  <si>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</si>
  <si>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</si>
  <si>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</si>
  <si>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</si>
  <si>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</si>
  <si>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</si>
  <si>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</si>
  <si>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</si>
  <si>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</si>
  <si>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</si>
  <si>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</si>
  <si>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</si>
  <si>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</si>
  <si>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</si>
  <si>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</si>
  <si>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</si>
  <si>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</si>
  <si>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</si>
  <si>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</si>
  <si>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</si>
  <si>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</si>
  <si>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</si>
  <si>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</si>
  <si>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</si>
  <si>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</si>
  <si>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</si>
  <si>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</si>
  <si>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</si>
  <si>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</si>
  <si>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</si>
  <si>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</si>
  <si>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</si>
  <si>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</si>
  <si>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</si>
  <si>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</si>
  <si>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</si>
  <si>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</si>
  <si>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</si>
  <si>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</si>
  <si>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</si>
  <si>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</si>
  <si>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</si>
  <si>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</si>
  <si>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</si>
  <si>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</si>
  <si>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</si>
  <si>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</si>
  <si>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</si>
  <si>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</si>
  <si>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</si>
  <si>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</si>
  <si>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</si>
  <si>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</si>
  <si>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</si>
  <si>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</si>
  <si>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</si>
  <si>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</si>
  <si>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</si>
  <si>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</si>
  <si>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</si>
  <si>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</si>
  <si>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</si>
  <si>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</si>
  <si>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</si>
  <si>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</si>
  <si>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</si>
  <si>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</si>
  <si>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</si>
  <si>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</si>
  <si>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</si>
  <si>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</si>
  <si>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</si>
  <si>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</si>
  <si>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</si>
  <si>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</si>
  <si>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</si>
  <si>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</si>
  <si>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</si>
  <si>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</si>
  <si>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</si>
  <si>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</si>
  <si>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</si>
  <si>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</si>
  <si>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</si>
  <si>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</si>
  <si>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</si>
  <si>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</si>
  <si>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</si>
  <si>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</si>
  <si>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</si>
  <si>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</si>
  <si>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</si>
  <si>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</si>
  <si>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</si>
  <si>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</si>
  <si>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</si>
  <si>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</si>
  <si>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</si>
  <si>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</si>
  <si>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</si>
  <si>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</si>
  <si>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</si>
  <si>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Week ending 3/07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</si>
  <si>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</si>
  <si>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</si>
  <si>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</si>
  <si>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</si>
  <si>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</si>
  <si>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</si>
  <si>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</si>
  <si>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</si>
  <si>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</si>
  <si>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</si>
  <si>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</si>
  <si>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</si>
  <si>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</si>
  <si>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</si>
  <si>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</si>
  <si>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</si>
  <si>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</si>
  <si>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</si>
  <si>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</si>
  <si>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</si>
  <si>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</si>
  <si>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</si>
  <si>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</si>
  <si>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</si>
  <si>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</si>
  <si>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</si>
  <si>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</si>
  <si>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</si>
  <si>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</si>
  <si>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</si>
  <si>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</si>
  <si>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</si>
  <si>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</si>
  <si>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</si>
  <si>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</si>
  <si>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</si>
  <si>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>Week ending 04/11</t>
  </si>
  <si>
    <t>4/12 - 4/18</t>
  </si>
  <si>
    <t>Week ending 04/18</t>
  </si>
  <si>
    <t>4/19 - 4/25</t>
  </si>
  <si>
    <t>Week ending 04/25</t>
  </si>
  <si>
    <t>Operational Risk:</t>
  </si>
  <si>
    <t>4/26-5/2</t>
  </si>
  <si>
    <t>MAY</t>
  </si>
  <si>
    <t>Week Ending 2</t>
  </si>
  <si>
    <t>Week Ending 9</t>
  </si>
  <si>
    <t>Week Ending 23</t>
  </si>
  <si>
    <t>Week Ending 30</t>
  </si>
  <si>
    <t>for WE Apr 11 - up to limit on trading of lumber (wanted to go short, but didn't have room to trade)</t>
  </si>
  <si>
    <t>4/26 - 5/2</t>
  </si>
  <si>
    <t>Week ending 05/02</t>
  </si>
  <si>
    <t>Traded Volume for Physical New Deals</t>
  </si>
  <si>
    <t>5/3 - 5/9</t>
  </si>
  <si>
    <t>5/3-5/9</t>
  </si>
  <si>
    <t>Week ending 05/09</t>
  </si>
  <si>
    <t>5/10 - 5/16</t>
  </si>
  <si>
    <t>5/10-5/16</t>
  </si>
  <si>
    <t>does not include EOL Trades</t>
  </si>
  <si>
    <t xml:space="preserve">Click paper and </t>
  </si>
  <si>
    <t>VOLUMES</t>
  </si>
  <si>
    <t>Lumber - MBFs</t>
  </si>
  <si>
    <t>Newsprint - MT</t>
  </si>
  <si>
    <t>Pulp (recycled paper) - MT</t>
  </si>
  <si>
    <t>Steel - MT</t>
  </si>
  <si>
    <t>Lumber - Converted</t>
  </si>
  <si>
    <t>Total Financial &amp; Physical</t>
  </si>
  <si>
    <t xml:space="preserve">exchange </t>
  </si>
  <si>
    <t>Week ending 05/16</t>
  </si>
  <si>
    <t>5/17 - 5/23</t>
  </si>
  <si>
    <t>5/17-5/23</t>
  </si>
  <si>
    <r>
      <t xml:space="preserve">EIM </t>
    </r>
    <r>
      <rPr>
        <b/>
        <sz val="10"/>
        <rFont val="Arial"/>
        <family val="2"/>
      </rPr>
      <t>(Metric Tonne)</t>
    </r>
  </si>
  <si>
    <t>Week ending 05/23</t>
  </si>
  <si>
    <t>5/24-5/30</t>
  </si>
  <si>
    <t>5/24 - 5/30</t>
  </si>
  <si>
    <t>Week ending 05/30</t>
  </si>
  <si>
    <t xml:space="preserve">-  AEP transition work was the priority this week due to June 1 transition.       </t>
  </si>
  <si>
    <t xml:space="preserve"> going live June 8.       </t>
  </si>
  <si>
    <t xml:space="preserve">and other risk aggregation issues.       </t>
  </si>
  <si>
    <t xml:space="preserve">- Held 1st of three RAC / Risk Management meetings to review risk policy            </t>
  </si>
  <si>
    <t xml:space="preserve">- Progress on Operational DPR Reporting.       </t>
  </si>
  <si>
    <t xml:space="preserve"> Team.</t>
  </si>
  <si>
    <t xml:space="preserve">-  Working on Seoul SK Gas joint venture issue with the Global Assets               </t>
  </si>
  <si>
    <t xml:space="preserve">-  Agreed review process for Merchant Portfolio with Commercial and RAC.       </t>
  </si>
  <si>
    <t xml:space="preserve">-  Unify testing being finalized; dry run conversion this weekend, on track for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</si>
</sst>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2" formatCode="_(* #,##0.000_);_(* \(#,##0.00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 applyAlignment="1">
      <alignment horizontal="left" indent="2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165" fontId="0" fillId="5" borderId="27" xfId="0" applyNumberForma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7" xfId="0" applyBorder="1"/>
    <xf numFmtId="0" fontId="0" fillId="5" borderId="26" xfId="0" applyFill="1" applyBorder="1"/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6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165" fontId="11" fillId="0" borderId="6" xfId="1" applyNumberFormat="1" applyFont="1" applyBorder="1" applyAlignment="1">
      <alignment horizontal="left" indent="4"/>
    </xf>
    <xf numFmtId="3" fontId="0" fillId="6" borderId="0" xfId="0" applyNumberFormat="1" applyFill="1" applyAlignment="1">
      <alignment horizontal="right"/>
    </xf>
    <xf numFmtId="0" fontId="0" fillId="0" borderId="6" xfId="0" applyBorder="1"/>
    <xf numFmtId="172" fontId="2" fillId="4" borderId="13" xfId="1" applyNumberFormat="1" applyFont="1" applyFill="1" applyBorder="1" applyAlignment="1">
      <alignment horizontal="center"/>
    </xf>
    <xf numFmtId="172" fontId="2" fillId="4" borderId="14" xfId="1" applyNumberFormat="1" applyFont="1" applyFill="1" applyBorder="1" applyAlignment="1">
      <alignment horizontal="center"/>
    </xf>
    <xf numFmtId="172" fontId="1" fillId="0" borderId="0" xfId="1" applyNumberFormat="1"/>
    <xf numFmtId="0" fontId="0" fillId="0" borderId="0" xfId="0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172" fontId="1" fillId="0" borderId="0" xfId="1" applyNumberFormat="1" applyFont="1"/>
    <xf numFmtId="172" fontId="0" fillId="5" borderId="17" xfId="1" applyNumberFormat="1" applyFont="1" applyFill="1" applyBorder="1"/>
    <xf numFmtId="172" fontId="0" fillId="5" borderId="18" xfId="1" applyNumberFormat="1" applyFont="1" applyFill="1" applyBorder="1"/>
    <xf numFmtId="172" fontId="0" fillId="2" borderId="17" xfId="1" applyNumberFormat="1" applyFont="1" applyFill="1" applyBorder="1" applyAlignment="1">
      <alignment horizontal="center"/>
    </xf>
    <xf numFmtId="172" fontId="0" fillId="2" borderId="18" xfId="1" applyNumberFormat="1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5" borderId="27" xfId="1" applyNumberFormat="1" applyFont="1" applyFill="1" applyBorder="1" applyAlignment="1">
      <alignment horizontal="center"/>
    </xf>
    <xf numFmtId="165" fontId="0" fillId="2" borderId="27" xfId="1" applyNumberFormat="1" applyFont="1" applyFill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3" fontId="6" fillId="0" borderId="0" xfId="0" applyNumberFormat="1" applyFont="1" applyBorder="1"/>
    <xf numFmtId="165" fontId="11" fillId="0" borderId="6" xfId="1" quotePrefix="1" applyNumberFormat="1" applyFont="1" applyBorder="1" applyAlignment="1">
      <alignment horizontal="left" indent="3"/>
    </xf>
    <xf numFmtId="37" fontId="0" fillId="0" borderId="20" xfId="1" applyNumberFormat="1" applyFont="1" applyBorder="1" applyAlignment="1">
      <alignment horizontal="center"/>
    </xf>
    <xf numFmtId="37" fontId="0" fillId="0" borderId="21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24" xfId="1" applyNumberFormat="1" applyFont="1" applyBorder="1" applyAlignment="1">
      <alignment horizontal="center"/>
    </xf>
    <xf numFmtId="37" fontId="0" fillId="0" borderId="13" xfId="1" applyNumberFormat="1" applyFont="1" applyBorder="1" applyAlignment="1">
      <alignment horizontal="center"/>
    </xf>
    <xf numFmtId="37" fontId="0" fillId="0" borderId="14" xfId="1" applyNumberFormat="1" applyFont="1" applyBorder="1" applyAlignment="1">
      <alignment horizontal="center"/>
    </xf>
    <xf numFmtId="37" fontId="0" fillId="5" borderId="27" xfId="1" applyNumberFormat="1" applyFont="1" applyFill="1" applyBorder="1" applyAlignment="1">
      <alignment horizontal="center"/>
    </xf>
    <xf numFmtId="37" fontId="0" fillId="5" borderId="28" xfId="1" applyNumberFormat="1" applyFont="1" applyFill="1" applyBorder="1" applyAlignment="1">
      <alignment horizontal="center"/>
    </xf>
    <xf numFmtId="37" fontId="0" fillId="2" borderId="27" xfId="1" applyNumberFormat="1" applyFont="1" applyFill="1" applyBorder="1" applyAlignment="1">
      <alignment horizontal="center"/>
    </xf>
    <xf numFmtId="37" fontId="0" fillId="2" borderId="28" xfId="1" applyNumberFormat="1" applyFont="1" applyFill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37" fontId="0" fillId="0" borderId="30" xfId="1" applyNumberFormat="1" applyFont="1" applyBorder="1" applyAlignment="1">
      <alignment horizontal="center"/>
    </xf>
    <xf numFmtId="165" fontId="0" fillId="0" borderId="6" xfId="1" applyNumberFormat="1" applyFont="1" applyBorder="1"/>
    <xf numFmtId="37" fontId="11" fillId="0" borderId="0" xfId="1" applyNumberFormat="1" applyFont="1"/>
    <xf numFmtId="9" fontId="11" fillId="0" borderId="0" xfId="1" applyNumberFormat="1" applyFont="1"/>
    <xf numFmtId="165" fontId="11" fillId="0" borderId="0" xfId="1" applyNumberFormat="1" applyFont="1"/>
    <xf numFmtId="37" fontId="11" fillId="0" borderId="0" xfId="0" applyNumberFormat="1" applyFont="1"/>
    <xf numFmtId="3" fontId="11" fillId="0" borderId="0" xfId="1" applyNumberFormat="1" applyFont="1"/>
    <xf numFmtId="3" fontId="11" fillId="0" borderId="9" xfId="1" applyNumberFormat="1" applyFont="1" applyBorder="1"/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172" fontId="2" fillId="4" borderId="20" xfId="1" applyNumberFormat="1" applyFont="1" applyFill="1" applyBorder="1" applyAlignment="1">
      <alignment horizontal="center"/>
    </xf>
    <xf numFmtId="172" fontId="2" fillId="4" borderId="21" xfId="1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344535390427899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05387295895594"/>
          <c:y val="0.11321125078093219"/>
          <c:w val="0.880836319425092"/>
          <c:h val="0.761031185805155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84427767817288"/>
                  <c:y val="0.788285746178342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D9-466B-9D77-ACD19988D3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5061542672957"/>
                  <c:y val="0.79667176475470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D9-466B-9D77-ACD19988D3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08696370572959"/>
                  <c:y val="0.807154287975164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D9-466B-9D77-ACD19988D3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76910708252469"/>
                  <c:y val="0.8008647740428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D9-466B-9D77-ACD19988D3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37018330863078"/>
                  <c:y val="0.79667176475470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D9-466B-9D77-ACD19988D3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Data!$W$23:$AA$23</c:f>
              <c:numCache>
                <c:formatCode>#,##0</c:formatCode>
                <c:ptCount val="5"/>
                <c:pt idx="0">
                  <c:v>477</c:v>
                </c:pt>
                <c:pt idx="1">
                  <c:v>357</c:v>
                </c:pt>
                <c:pt idx="2">
                  <c:v>430</c:v>
                </c:pt>
                <c:pt idx="3">
                  <c:v>532</c:v>
                </c:pt>
                <c:pt idx="4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9-466B-9D77-ACD19988D38C}"/>
            </c:ext>
          </c:extLst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66187658912282"/>
                  <c:y val="0.5388016935314735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D9-466B-9D77-ACD19988D3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536428675359009"/>
                  <c:y val="0.5891178049896657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D9-466B-9D77-ACD19988D3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94509619202398"/>
                  <c:y val="0.5346086842432908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D9-466B-9D77-ACD19988D3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062723956881908"/>
                  <c:y val="0.4780030588528248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D9-466B-9D77-ACD19988D3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22831579492517"/>
                  <c:y val="0.5408981981755649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D9-466B-9D77-ACD19988D38C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Data!$W$26:$AA$26</c:f>
              <c:numCache>
                <c:formatCode>#,##0</c:formatCode>
                <c:ptCount val="5"/>
                <c:pt idx="0">
                  <c:v>2744</c:v>
                </c:pt>
                <c:pt idx="1">
                  <c:v>2320</c:v>
                </c:pt>
                <c:pt idx="2">
                  <c:v>2922</c:v>
                </c:pt>
                <c:pt idx="3">
                  <c:v>3442</c:v>
                </c:pt>
                <c:pt idx="4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D9-466B-9D77-ACD19988D38C}"/>
            </c:ext>
          </c:extLst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081708348643991"/>
                  <c:y val="0.3102826873255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D9-466B-9D77-ACD19988D3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03168257741849"/>
                  <c:y val="0.40462539630962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D9-466B-9D77-ACD19988D3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991790200029104"/>
                  <c:y val="0.29141414552869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D9-466B-9D77-ACD19988D3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164057895243054"/>
                  <c:y val="0.20965046440913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D9-466B-9D77-ACD19988D3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932272232922553"/>
                  <c:y val="0.29351065017278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D9-466B-9D77-ACD19988D3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Data!$W$29:$AA$29</c:f>
              <c:numCache>
                <c:formatCode>#,##0</c:formatCode>
                <c:ptCount val="5"/>
                <c:pt idx="0">
                  <c:v>31</c:v>
                </c:pt>
                <c:pt idx="1">
                  <c:v>12</c:v>
                </c:pt>
                <c:pt idx="2">
                  <c:v>39</c:v>
                </c:pt>
                <c:pt idx="3">
                  <c:v>22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D9-466B-9D77-ACD19988D38C}"/>
            </c:ext>
          </c:extLst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39840834938383"/>
                  <c:y val="0.3165722012577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D9-466B-9D77-ACD19988D3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01975136316217"/>
                  <c:y val="0.40881840559781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6D9-466B-9D77-ACD19988D3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466136116461276"/>
                  <c:y val="0.30608967803733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D9-466B-9D77-ACD19988D3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022190381537445"/>
                  <c:y val="0.21174696905322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6D9-466B-9D77-ACD19988D3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386351361682505"/>
                  <c:y val="0.3102826873255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D9-466B-9D77-ACD19988D3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Data!$W$32:$AA$32</c:f>
              <c:numCache>
                <c:formatCode>#,##0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26</c:v>
                </c:pt>
                <c:pt idx="3">
                  <c:v>36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D9-466B-9D77-ACD19988D38C}"/>
            </c:ext>
          </c:extLst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06721234256742"/>
                  <c:y val="0.27883511766414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6D9-466B-9D77-ACD19988D3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970882214401801"/>
                  <c:y val="0.358502294139618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6D9-466B-9D77-ACD19988D3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72896315824519"/>
                  <c:y val="0.262063080511417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D9-466B-9D77-ACD19988D3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10325753222636"/>
                  <c:y val="0.165623866883215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D9-466B-9D77-ACD19988D3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69445191138639"/>
                  <c:y val="0.2536770619350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D9-466B-9D77-ACD19988D3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Data!$W$35:$AA$35</c:f>
              <c:numCache>
                <c:formatCode>#,##0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6D9-466B-9D77-ACD19988D3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6214656"/>
        <c:axId val="1"/>
        <c:axId val="0"/>
      </c:bar3DChart>
      <c:catAx>
        <c:axId val="13662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214656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2932272232922553E-2"/>
          <c:y val="0.93923408055291902"/>
          <c:w val="0.84245125045931968"/>
          <c:h val="5.2412616102283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426274256100132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38843614844044"/>
          <c:y val="0.11530775542502354"/>
          <c:w val="0.86642545037776331"/>
          <c:h val="0.7757067183137946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2432378468061"/>
                  <c:y val="0.561863244616478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46-4020-9B54-FCB7CC8793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01915727180126"/>
                  <c:y val="0.6121793560746704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46-4020-9B54-FCB7CC8793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596783958540186"/>
                  <c:y val="0.603793337498305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46-4020-9B54-FCB7CC8793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981908778332242"/>
                  <c:y val="0.5975038235660310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46-4020-9B54-FCB7CC8793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176777009692314"/>
                  <c:y val="0.603793337498305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46-4020-9B54-FCB7CC8793E8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Data!$W$11:$AA$11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Data!$W$12:$AA$12</c:f>
              <c:numCache>
                <c:formatCode>#,##0</c:formatCode>
                <c:ptCount val="5"/>
                <c:pt idx="0">
                  <c:v>20552</c:v>
                </c:pt>
                <c:pt idx="1">
                  <c:v>17060</c:v>
                </c:pt>
                <c:pt idx="2">
                  <c:v>18249</c:v>
                </c:pt>
                <c:pt idx="3">
                  <c:v>18093</c:v>
                </c:pt>
                <c:pt idx="4">
                  <c:v>17677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6-4020-9B54-FCB7CC8793E8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09483348712065"/>
                  <c:y val="0.2452910433586864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46-4020-9B54-FCB7CC8793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01915727180126"/>
                  <c:y val="0.3501162755632532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46-4020-9B54-FCB7CC8793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91912252756187"/>
                  <c:y val="0.322861715190065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46-4020-9B54-FCB7CC8793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994088042792254"/>
                  <c:y val="0.3186687059018832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46-4020-9B54-FCB7CC8793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188956274152314"/>
                  <c:y val="0.3438267616309792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46-4020-9B54-FCB7CC8793E8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Data!$W$11:$AA$11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Data!$W$15:$AA$15</c:f>
              <c:numCache>
                <c:formatCode>#,##0</c:formatCode>
                <c:ptCount val="5"/>
                <c:pt idx="0">
                  <c:v>6088</c:v>
                </c:pt>
                <c:pt idx="1">
                  <c:v>4946</c:v>
                </c:pt>
                <c:pt idx="2">
                  <c:v>4960</c:v>
                </c:pt>
                <c:pt idx="3">
                  <c:v>5325</c:v>
                </c:pt>
                <c:pt idx="4">
                  <c:v>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46-4020-9B54-FCB7CC879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6219936"/>
        <c:axId val="1"/>
        <c:axId val="0"/>
      </c:bar3DChart>
      <c:catAx>
        <c:axId val="13662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21993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45761079236139"/>
          <c:y val="0.94342708984110168"/>
          <c:w val="0.25102045758608094"/>
          <c:h val="5.031611145819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701327586777704"/>
          <c:y val="2.73117625279998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980614403910224E-2"/>
          <c:y val="0.11975157416123025"/>
          <c:w val="0.91127145552990607"/>
          <c:h val="0.7689311604036890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71327014931214"/>
                  <c:y val="0.82145378064984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7D-45F7-A048-B45F6E5E1F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100205563765399"/>
                  <c:y val="0.7668302555938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7D-45F7-A048-B45F6E5E1F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631839208805236"/>
                  <c:y val="0.81935287583999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7D-45F7-A048-B45F6E5E1F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Data!$W$43:$AA$43</c:f>
              <c:numCache>
                <c:formatCode>#,##0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53</c:v>
                </c:pt>
                <c:pt idx="3">
                  <c:v>77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D-45F7-A048-B45F6E5E1F36}"/>
            </c:ext>
          </c:extLst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65816822519916"/>
                  <c:y val="0.75842663635445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7D-45F7-A048-B45F6E5E1F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Data!$W$46:$AA$46</c:f>
              <c:numCache>
                <c:formatCode>#,##0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D-45F7-A048-B45F6E5E1F36}"/>
            </c:ext>
          </c:extLst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82347399753804"/>
                  <c:y val="0.49371263031384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7D-45F7-A048-B45F6E5E1F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348164222273723"/>
                  <c:y val="0.53783163132061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7D-45F7-A048-B45F6E5E1F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Data!$W$49:$AA$49</c:f>
              <c:numCache>
                <c:formatCode>#,##0</c:formatCode>
                <c:ptCount val="5"/>
                <c:pt idx="0">
                  <c:v>131</c:v>
                </c:pt>
                <c:pt idx="1">
                  <c:v>102</c:v>
                </c:pt>
                <c:pt idx="2">
                  <c:v>121</c:v>
                </c:pt>
                <c:pt idx="3">
                  <c:v>67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7D-45F7-A048-B45F6E5E1F36}"/>
            </c:ext>
          </c:extLst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63061726314269"/>
                  <c:y val="0.331942959955690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7D-45F7-A048-B45F6E5E1F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15103067805947"/>
                  <c:y val="0.394970104251075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7D-45F7-A048-B45F6E5E1F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297450467559746"/>
                  <c:y val="0.2542094819913835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7D-45F7-A048-B45F6E5E1F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260512193874022"/>
                  <c:y val="0.3403465791950754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7D-45F7-A048-B45F6E5E1F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407043342954403"/>
                  <c:y val="0.46219905816615187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7D-45F7-A048-B45F6E5E1F36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Data!$W$52:$AA$52</c:f>
              <c:numCache>
                <c:formatCode>#,##0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7D-45F7-A048-B45F6E5E1F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6218016"/>
        <c:axId val="1"/>
        <c:axId val="0"/>
      </c:bar3DChart>
      <c:catAx>
        <c:axId val="13662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218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06387826291094"/>
          <c:y val="0.94330625962091896"/>
          <c:w val="0.56609287388979013"/>
          <c:h val="5.0421715436307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84683404411861"/>
          <c:y val="1.8868541796822035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6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394577589924316E-2"/>
          <c:y val="8.1763681119562143E-2"/>
          <c:w val="0.89252273754217759"/>
          <c:h val="0.8176368111956214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3378290558765"/>
                  <c:y val="0.22851900620595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CD-4772-9312-D1D5AD29E90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280986964688182"/>
                  <c:y val="0.27464210837596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CD-4772-9312-D1D5AD29E90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17211331961077"/>
                  <c:y val="0.272545603731873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CD-4772-9312-D1D5AD29E90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547743545805716"/>
                  <c:y val="9.85357182722928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CD-4772-9312-D1D5AD29E9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789660066506867"/>
                  <c:y val="0.15514134366275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CD-4772-9312-D1D5AD29E9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Data!$W$61:$AA$61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Data!$W$62:$AA$62</c:f>
              <c:numCache>
                <c:formatCode>#,##0</c:formatCode>
                <c:ptCount val="5"/>
                <c:pt idx="0">
                  <c:v>4660.280191529997</c:v>
                </c:pt>
                <c:pt idx="1">
                  <c:v>4226.5836308100033</c:v>
                </c:pt>
                <c:pt idx="2">
                  <c:v>4371.7276664399988</c:v>
                </c:pt>
                <c:pt idx="3">
                  <c:v>5698.3712623199981</c:v>
                </c:pt>
                <c:pt idx="4">
                  <c:v>5240.3550066800044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CD-4772-9312-D1D5AD29E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72686160"/>
        <c:axId val="1"/>
        <c:axId val="0"/>
      </c:bar3DChart>
      <c:catAx>
        <c:axId val="137268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68616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1451742694669"/>
          <c:y val="0.94762009912928435"/>
          <c:w val="0.58622516170383931"/>
          <c:h val="4.6123102170009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297966005762245"/>
          <c:y val="3.9917191387076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52626366731784"/>
          <c:y val="0.10504524049230723"/>
          <c:w val="0.86147334020429778"/>
          <c:h val="0.7941420181218427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2736769134245"/>
                  <c:y val="0.5399325361304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0-4560-9054-EDB3A86FCE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40067099147676"/>
                  <c:y val="0.61766601409476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0-4560-9054-EDB3A86FCE0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80888619410462"/>
                  <c:y val="0.53783163132061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0-4560-9054-EDB3A86FCE0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275276379827798"/>
                  <c:y val="0.4958135351236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0-4560-9054-EDB3A86FCE0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53276056502713"/>
                  <c:y val="0.52522620246153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0-4560-9054-EDB3A86FCE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Data!$W$71:$AA$71</c:f>
              <c:numCache>
                <c:formatCode>#,##0</c:formatCode>
                <c:ptCount val="5"/>
                <c:pt idx="0">
                  <c:v>160871.1560899998</c:v>
                </c:pt>
                <c:pt idx="1">
                  <c:v>122928.78282999995</c:v>
                </c:pt>
                <c:pt idx="2">
                  <c:v>169849.40923000019</c:v>
                </c:pt>
                <c:pt idx="3">
                  <c:v>310566.31707999966</c:v>
                </c:pt>
                <c:pt idx="4">
                  <c:v>169987.8798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60-4560-9054-EDB3A86FCE01}"/>
            </c:ext>
          </c:extLst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31415873398741"/>
                  <c:y val="0.23109952908307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60-4560-9054-EDB3A86FCE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5784597101766877"/>
                  <c:y val="0.3802637705821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60-4560-9054-EDB3A86FCE0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0042081286966209"/>
                  <c:y val="0.21639319541415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60-4560-9054-EDB3A86FCE0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914138927568199"/>
                  <c:y val="0.130256098210460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0-4560-9054-EDB3A86FCE0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167574930711237"/>
                  <c:y val="0.20798957617476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0-4560-9054-EDB3A86FCE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Data!$W$72:$AA$72</c:f>
              <c:numCache>
                <c:formatCode>#,##0</c:formatCode>
                <c:ptCount val="5"/>
                <c:pt idx="0">
                  <c:v>5954.4979999999996</c:v>
                </c:pt>
                <c:pt idx="1">
                  <c:v>500</c:v>
                </c:pt>
                <c:pt idx="2">
                  <c:v>2082</c:v>
                </c:pt>
                <c:pt idx="3">
                  <c:v>735.5</c:v>
                </c:pt>
                <c:pt idx="4">
                  <c:v>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60-4560-9054-EDB3A86FCE01}"/>
            </c:ext>
          </c:extLst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293917823705956"/>
                  <c:y val="0.18487962326646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60-4560-9054-EDB3A86FCE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9157879100195353"/>
                  <c:y val="0.34454838881476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60-4560-9054-EDB3A86FCE0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821030740273502"/>
                  <c:y val="0.1554669559286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60-4560-9054-EDB3A86FCE0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689040198819187"/>
                  <c:y val="9.45407164430765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60-4560-9054-EDB3A86FCE0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53811111719848"/>
                  <c:y val="0.17017328959753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60-4560-9054-EDB3A86FCE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Data!$W$73:$AA$73</c:f>
              <c:numCache>
                <c:formatCode>#,##0</c:formatCode>
                <c:ptCount val="5"/>
                <c:pt idx="0">
                  <c:v>27.5</c:v>
                </c:pt>
                <c:pt idx="1">
                  <c:v>75</c:v>
                </c:pt>
                <c:pt idx="2">
                  <c:v>45.75</c:v>
                </c:pt>
                <c:pt idx="3">
                  <c:v>57.5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60-4560-9054-EDB3A86FCE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72689040"/>
        <c:axId val="1"/>
        <c:axId val="0"/>
      </c:bar3DChart>
      <c:catAx>
        <c:axId val="13726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689040"/>
        <c:crosses val="autoZero"/>
        <c:crossBetween val="between"/>
        <c:majorUnit val="30000"/>
        <c:minorUnit val="424.33944353999999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4340047292728454E-2"/>
          <c:y val="0.93070083076184218"/>
          <c:w val="0.88356240020953625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5898572490572056"/>
          <c:y val="4.2018096196922892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637449323866766"/>
          <c:y val="0.10714614530215338"/>
          <c:w val="0.87576737284692274"/>
          <c:h val="0.741619397875689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Data!$E$66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4653114908038"/>
                  <c:y val="0.729013969016612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6B-4454-92AE-28993F24FF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15103067805947"/>
                  <c:y val="0.7269130642067660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6B-4454-92AE-28993F24FF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384491523128179"/>
                  <c:y val="0.7836374940726119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6B-4454-92AE-28993F24FF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655002001462727"/>
                  <c:y val="0.7794356844529197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6B-4454-92AE-28993F24FF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012553535365698"/>
                  <c:y val="0.7857383988824581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6B-4454-92AE-28993F24FFF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Data!$W$66:$AA$66</c:f>
              <c:numCache>
                <c:formatCode>#,##0</c:formatCode>
                <c:ptCount val="5"/>
                <c:pt idx="0">
                  <c:v>41496</c:v>
                </c:pt>
                <c:pt idx="1">
                  <c:v>43480</c:v>
                </c:pt>
                <c:pt idx="2">
                  <c:v>6180</c:v>
                </c:pt>
                <c:pt idx="3">
                  <c:v>12570</c:v>
                </c:pt>
                <c:pt idx="4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B-4454-92AE-28993F24FFF0}"/>
            </c:ext>
          </c:extLst>
        </c:ser>
        <c:ser>
          <c:idx val="1"/>
          <c:order val="1"/>
          <c:tx>
            <c:strRef>
              <c:f>Data!$E$67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60306630108621"/>
                  <c:y val="0.45589634373661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6B-4454-92AE-28993F24FF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320613260217242"/>
                  <c:y val="0.65338139586215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6B-4454-92AE-28993F24FF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86430082737155"/>
                  <c:y val="0.75632573154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6B-4454-92AE-28993F24FF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79797867313561"/>
                  <c:y val="0.55463886979938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6B-4454-92AE-28993F24FF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29084112599583"/>
                  <c:y val="0.747922112305227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6B-4454-92AE-28993F24FF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Data!$W$67:$AA$67</c:f>
              <c:numCache>
                <c:formatCode>#,##0</c:formatCode>
                <c:ptCount val="5"/>
                <c:pt idx="0">
                  <c:v>170192</c:v>
                </c:pt>
                <c:pt idx="1">
                  <c:v>17427</c:v>
                </c:pt>
                <c:pt idx="2">
                  <c:v>13890</c:v>
                </c:pt>
                <c:pt idx="3">
                  <c:v>155545</c:v>
                </c:pt>
                <c:pt idx="4">
                  <c:v>23943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6B-4454-92AE-28993F24FFF0}"/>
            </c:ext>
          </c:extLst>
        </c:ser>
        <c:ser>
          <c:idx val="2"/>
          <c:order val="2"/>
          <c:tx>
            <c:strRef>
              <c:f>Data!$E$68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49286245286028"/>
                  <c:y val="0.1974850521255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6B-4454-92AE-28993F24FF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12336835642289"/>
                  <c:y val="0.60716149004553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6B-4454-92AE-28993F24FF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86430082737155"/>
                  <c:y val="0.67228953915076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6B-4454-92AE-28993F24FF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457757097668369"/>
                  <c:y val="0.32143843590646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6B-4454-92AE-28993F24FF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237349401216532"/>
                  <c:y val="0.6975003968689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6B-4454-92AE-28993F24FF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Data!$W$68:$AA$68</c:f>
              <c:numCache>
                <c:formatCode>#,##0</c:formatCode>
                <c:ptCount val="5"/>
                <c:pt idx="0">
                  <c:v>26520.525000000001</c:v>
                </c:pt>
                <c:pt idx="1">
                  <c:v>17873.852999999999</c:v>
                </c:pt>
                <c:pt idx="2">
                  <c:v>49474.929000000004</c:v>
                </c:pt>
                <c:pt idx="3">
                  <c:v>20144.013999999999</c:v>
                </c:pt>
                <c:pt idx="4">
                  <c:v>17176.268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6B-4454-92AE-28993F24FFF0}"/>
            </c:ext>
          </c:extLst>
        </c:ser>
        <c:ser>
          <c:idx val="3"/>
          <c:order val="3"/>
          <c:tx>
            <c:strRef>
              <c:f>Data!$E$69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7714492094974674"/>
                  <c:y val="1.05045240492307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6B-4454-92AE-28993F24FF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8306226806357726"/>
                  <c:y val="1.05045240492307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A6B-4454-92AE-28993F24FF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26989950550327"/>
                  <c:y val="0.558840679419074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A6B-4454-92AE-28993F24FF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49491809051432"/>
                  <c:y val="0.21429229060430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A6B-4454-92AE-28993F24FFF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81530863157134"/>
                  <c:y val="0.598757870806151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A6B-4454-92AE-28993F24FF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Data!$W$69:$AA$69</c:f>
              <c:numCache>
                <c:formatCode>#,##0</c:formatCode>
                <c:ptCount val="5"/>
                <c:pt idx="2">
                  <c:v>2758</c:v>
                </c:pt>
                <c:pt idx="3">
                  <c:v>6549.8396000000002</c:v>
                </c:pt>
                <c:pt idx="4">
                  <c:v>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6B-4454-92AE-28993F24F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73551632"/>
        <c:axId val="1"/>
        <c:axId val="0"/>
      </c:bar3DChart>
      <c:catAx>
        <c:axId val="137355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551632"/>
        <c:crosses val="autoZero"/>
        <c:crossBetween val="between"/>
        <c:minorUnit val="762.5172199999999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554796437697326"/>
          <c:y val="0.92229721152245758"/>
          <c:w val="0.65682552963519203"/>
          <c:h val="5.46235250559997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2065120533485791"/>
          <c:y val="1.8908143288615304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4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150591233685892E-2"/>
          <c:y val="9.0338906823384232E-2"/>
          <c:w val="0.91786407527103075"/>
          <c:h val="0.80884835179076575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34595283414328"/>
                  <c:y val="0.38656648501169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DA-4CD1-B6C9-710B608888B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069190566828655"/>
                  <c:y val="0.3802637705821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DA-4CD1-B6C9-710B608888B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0541386358013"/>
                  <c:y val="0.47270358221538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DA-4CD1-B6C9-710B608888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739602143660161"/>
                  <c:y val="0.45379543892676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DA-4CD1-B6C9-710B608888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76639447080206"/>
                  <c:y val="0.20798957617476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A-4CD1-B6C9-710B608888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Data!$W$61:$AA$61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Data!$W$63:$AA$63</c:f>
              <c:numCache>
                <c:formatCode>#,##0</c:formatCode>
                <c:ptCount val="5"/>
                <c:pt idx="0">
                  <c:v>55.72244239000004</c:v>
                </c:pt>
                <c:pt idx="1">
                  <c:v>57.430294329999981</c:v>
                </c:pt>
                <c:pt idx="2">
                  <c:v>44.784324360000014</c:v>
                </c:pt>
                <c:pt idx="3">
                  <c:v>49.627620599999986</c:v>
                </c:pt>
                <c:pt idx="4">
                  <c:v>80.046289300000012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CD1-B6C9-710B608888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73554032"/>
        <c:axId val="1"/>
        <c:axId val="0"/>
      </c:bar3DChart>
      <c:catAx>
        <c:axId val="137355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554032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2096426788634"/>
          <c:y val="0.94750806924061126"/>
          <c:w val="0.57917623963608711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940876735558934"/>
          <c:y val="2.71407047367787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54245639554302"/>
          <c:y val="0.11691380501997019"/>
          <c:w val="0.85745714747607271"/>
          <c:h val="0.77246621173908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872057640601982"/>
                  <c:y val="0.55534057384485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41-4554-8D88-D04430A1CD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05647648459596"/>
                  <c:y val="0.567867052954140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41-4554-8D88-D04430A1CD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34379837849648"/>
                  <c:y val="0.57621803902699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41-4554-8D88-D04430A1CD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Data!$W$21:$AA$21</c:f>
              <c:numCache>
                <c:formatCode>_(* #,##0_);_(* \(#,##0\);_(* "-"??_);_(@_)</c:formatCode>
                <c:ptCount val="5"/>
                <c:pt idx="0">
                  <c:v>20089</c:v>
                </c:pt>
                <c:pt idx="1">
                  <c:v>16990</c:v>
                </c:pt>
                <c:pt idx="2">
                  <c:v>18272</c:v>
                </c:pt>
                <c:pt idx="3">
                  <c:v>18363</c:v>
                </c:pt>
                <c:pt idx="4">
                  <c:v>17337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1-4554-8D88-D04430A1CD78}"/>
            </c:ext>
          </c:extLst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912539461164892"/>
                  <c:y val="0.26723155433136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41-4554-8D88-D04430A1CD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374881464831777"/>
                  <c:y val="0.34656592202348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41-4554-8D88-D04430A1CD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439652377732433"/>
                  <c:y val="0.304810991659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41-4554-8D88-D04430A1CD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906042563455611"/>
                  <c:y val="0.29646000558635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41-4554-8D88-D04430A1CD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557049657364884"/>
                  <c:y val="0.33612718943241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41-4554-8D88-D04430A1CD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Data!$W$41:$AA$41</c:f>
              <c:numCache>
                <c:formatCode>_(* #,##0_);_(* \(#,##0\);_(* "-"??_);_(@_)</c:formatCode>
                <c:ptCount val="5"/>
                <c:pt idx="0">
                  <c:v>1030</c:v>
                </c:pt>
                <c:pt idx="1">
                  <c:v>1166</c:v>
                </c:pt>
                <c:pt idx="2">
                  <c:v>1342</c:v>
                </c:pt>
                <c:pt idx="3">
                  <c:v>1599</c:v>
                </c:pt>
                <c:pt idx="4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41-4554-8D88-D04430A1CD78}"/>
            </c:ext>
          </c:extLst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892298550883439"/>
                  <c:y val="0.219213384412444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41-4554-8D88-D04430A1CD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756259827372841"/>
                  <c:y val="0.29228451254992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41-4554-8D88-D04430A1CD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16172921805949"/>
                  <c:y val="0.25470507522207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841-4554-8D88-D04430A1CD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885801653174152"/>
                  <c:y val="0.238003103076367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41-4554-8D88-D04430A1CD7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151382202486072"/>
                  <c:y val="0.28810901951349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41-4554-8D88-D04430A1CD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Data!$W$58:$AA$58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41-4554-8D88-D04430A1C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73553552"/>
        <c:axId val="1"/>
        <c:axId val="0"/>
      </c:bar3DChart>
      <c:catAx>
        <c:axId val="137355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553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9148891447218"/>
          <c:y val="0.94366142623261651"/>
          <c:w val="0.57632365650031114"/>
          <c:h val="5.0105916437130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82-4C3F-93DF-5D6A2D25D5C5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482-4C3F-93DF-5D6A2D25D5C5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482-4C3F-93DF-5D6A2D25D5C5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482-4C3F-93DF-5D6A2D25D5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6220416"/>
        <c:axId val="1"/>
        <c:axId val="0"/>
      </c:bar3DChart>
      <c:catAx>
        <c:axId val="13662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220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30</xdr:row>
      <xdr:rowOff>0</xdr:rowOff>
    </xdr:from>
    <xdr:to>
      <xdr:col>16</xdr:col>
      <xdr:colOff>1762125</xdr:colOff>
      <xdr:row>58</xdr:row>
      <xdr:rowOff>9525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E864A10A-CC53-53E7-0337-7DDB1A522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561975</xdr:colOff>
      <xdr:row>58</xdr:row>
      <xdr:rowOff>9525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E668B94-C10F-8CC4-BA77-7EF961005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30</xdr:row>
      <xdr:rowOff>9525</xdr:rowOff>
    </xdr:from>
    <xdr:to>
      <xdr:col>23</xdr:col>
      <xdr:colOff>19050</xdr:colOff>
      <xdr:row>58</xdr:row>
      <xdr:rowOff>9525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D22ABE0E-CB8B-08F4-E2CC-4FEEB0358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59</xdr:row>
      <xdr:rowOff>0</xdr:rowOff>
    </xdr:from>
    <xdr:to>
      <xdr:col>5</xdr:col>
      <xdr:colOff>561975</xdr:colOff>
      <xdr:row>87</xdr:row>
      <xdr:rowOff>9525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BCC5FC98-2595-7B8C-5501-846891D3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788A422B-5256-D61C-96B6-9EE7DAED9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66675</xdr:colOff>
      <xdr:row>59</xdr:row>
      <xdr:rowOff>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05490A60-24D2-F067-EF02-7148932D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>
          <a:extLst>
            <a:ext uri="{FF2B5EF4-FFF2-40B4-BE49-F238E27FC236}">
              <a16:creationId xmlns:a16="http://schemas.microsoft.com/office/drawing/2014/main" id="{789A2C64-A5BF-BA4A-C9E4-29BFB5E4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66675"/>
          <a:ext cx="771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59</xdr:row>
      <xdr:rowOff>9525</xdr:rowOff>
    </xdr:from>
    <xdr:to>
      <xdr:col>11</xdr:col>
      <xdr:colOff>190500</xdr:colOff>
      <xdr:row>87</xdr:row>
      <xdr:rowOff>9525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F9DBDCE8-3CD8-B360-8350-1EEB16B55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638175</xdr:colOff>
      <xdr:row>30</xdr:row>
      <xdr:rowOff>0</xdr:rowOff>
    </xdr:from>
    <xdr:to>
      <xdr:col>11</xdr:col>
      <xdr:colOff>200025</xdr:colOff>
      <xdr:row>58</xdr:row>
      <xdr:rowOff>28575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6F41C895-32F1-9308-5846-FBDB8176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0.49927</cdr:x>
      <cdr:y>0.49951</cdr:y>
    </cdr:from>
    <cdr:to>
      <cdr:x>0.52719</cdr:x>
      <cdr:y>0.54039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26F46968-5A3F-E287-BC7D-764673050E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1903" y="2277421"/>
          <a:ext cx="131931" cy="186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FEAF844-60EA-5FC5-875F-811AF70A9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473C29D-61CB-9F49-8FBC-BBC68B86389B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5-16-01/Shari%20Mao%20Template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 refreshError="1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 refreshError="1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Sheet1"/>
    </sheetNames>
    <sheetDataSet>
      <sheetData sheetId="0" refreshError="1"/>
      <sheetData sheetId="1">
        <row r="9">
          <cell r="B9">
            <v>14715</v>
          </cell>
          <cell r="C9">
            <v>2057</v>
          </cell>
        </row>
        <row r="10">
          <cell r="B10">
            <v>987</v>
          </cell>
          <cell r="C10">
            <v>490</v>
          </cell>
        </row>
        <row r="17">
          <cell r="B17">
            <v>1611</v>
          </cell>
          <cell r="C17">
            <v>1219</v>
          </cell>
        </row>
        <row r="18">
          <cell r="B18">
            <v>922</v>
          </cell>
          <cell r="C18">
            <v>1167</v>
          </cell>
        </row>
        <row r="19">
          <cell r="B19">
            <v>37</v>
          </cell>
          <cell r="C19">
            <v>4</v>
          </cell>
        </row>
        <row r="32">
          <cell r="B32">
            <v>1255</v>
          </cell>
          <cell r="C32">
            <v>1463</v>
          </cell>
        </row>
        <row r="33">
          <cell r="B33">
            <v>49</v>
          </cell>
          <cell r="C33">
            <v>118</v>
          </cell>
        </row>
        <row r="35">
          <cell r="B35">
            <v>8</v>
          </cell>
          <cell r="C35">
            <v>29</v>
          </cell>
        </row>
        <row r="36">
          <cell r="B36">
            <v>1</v>
          </cell>
          <cell r="C36">
            <v>25</v>
          </cell>
        </row>
        <row r="37">
          <cell r="B37">
            <v>5</v>
          </cell>
          <cell r="C37">
            <v>8</v>
          </cell>
        </row>
        <row r="39">
          <cell r="B39">
            <v>8</v>
          </cell>
          <cell r="C39">
            <v>8</v>
          </cell>
        </row>
        <row r="40">
          <cell r="B40">
            <v>0</v>
          </cell>
          <cell r="C40">
            <v>87</v>
          </cell>
        </row>
        <row r="42">
          <cell r="B42">
            <v>16</v>
          </cell>
          <cell r="C42">
            <v>10</v>
          </cell>
        </row>
        <row r="47">
          <cell r="B47">
            <v>0</v>
          </cell>
          <cell r="C47">
            <v>176</v>
          </cell>
        </row>
        <row r="51">
          <cell r="B51">
            <v>0</v>
          </cell>
          <cell r="C51">
            <v>430</v>
          </cell>
        </row>
        <row r="71">
          <cell r="B71">
            <v>2431411844</v>
          </cell>
          <cell r="C71">
            <v>1835513711.1699982</v>
          </cell>
        </row>
        <row r="72">
          <cell r="B72">
            <v>41177319.980000019</v>
          </cell>
          <cell r="C72">
            <v>63624791.289999962</v>
          </cell>
        </row>
        <row r="79">
          <cell r="B79">
            <v>16347850</v>
          </cell>
          <cell r="C79">
            <v>13985775.360000014</v>
          </cell>
        </row>
        <row r="80">
          <cell r="B80">
            <v>3208864</v>
          </cell>
          <cell r="C80">
            <v>11139645</v>
          </cell>
        </row>
        <row r="81">
          <cell r="B81">
            <v>66060</v>
          </cell>
          <cell r="C81">
            <v>36130</v>
          </cell>
        </row>
        <row r="94">
          <cell r="B94">
            <v>61779300</v>
          </cell>
          <cell r="C94">
            <v>103727043.05000019</v>
          </cell>
        </row>
        <row r="95">
          <cell r="B95">
            <v>1045000</v>
          </cell>
          <cell r="C95">
            <v>2699642.2</v>
          </cell>
        </row>
        <row r="97">
          <cell r="B97">
            <v>99000</v>
          </cell>
          <cell r="C97">
            <v>499423.98</v>
          </cell>
        </row>
        <row r="98">
          <cell r="B98">
            <v>7750</v>
          </cell>
          <cell r="C98">
            <v>1489250</v>
          </cell>
        </row>
        <row r="99">
          <cell r="B99">
            <v>225000</v>
          </cell>
          <cell r="C99">
            <v>360000</v>
          </cell>
        </row>
        <row r="101">
          <cell r="B101">
            <v>20000</v>
          </cell>
          <cell r="C101">
            <v>25750</v>
          </cell>
        </row>
        <row r="102">
          <cell r="B102">
            <v>0</v>
          </cell>
          <cell r="C102">
            <v>45684.060000000056</v>
          </cell>
        </row>
        <row r="104">
          <cell r="B104">
            <v>4200</v>
          </cell>
          <cell r="C104">
            <v>39500</v>
          </cell>
        </row>
        <row r="109">
          <cell r="B109">
            <v>0</v>
          </cell>
          <cell r="C109">
            <v>5292</v>
          </cell>
        </row>
        <row r="113">
          <cell r="B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W93"/>
  <sheetViews>
    <sheetView tabSelected="1" topLeftCell="A3" zoomScale="75" zoomScaleNormal="75" workbookViewId="0">
      <selection activeCell="V26" sqref="V26"/>
    </sheetView>
  </sheetViews>
  <sheetFormatPr defaultRowHeight="12.75" x14ac:dyDescent="0.2"/>
  <cols>
    <col min="1" max="1" width="13.140625" customWidth="1"/>
    <col min="2" max="2" width="12.7109375" customWidth="1"/>
    <col min="3" max="3" width="12.5703125" customWidth="1"/>
    <col min="4" max="4" width="14.42578125" customWidth="1"/>
    <col min="5" max="5" width="9.28515625" customWidth="1"/>
    <col min="6" max="6" width="15.7109375" customWidth="1"/>
    <col min="7" max="7" width="11.85546875" customWidth="1"/>
    <col min="8" max="8" width="3.28515625" customWidth="1"/>
    <col min="9" max="9" width="24.140625" customWidth="1"/>
    <col min="10" max="10" width="11.7109375" customWidth="1"/>
    <col min="11" max="11" width="11" customWidth="1"/>
    <col min="12" max="12" width="10.85546875" customWidth="1"/>
    <col min="13" max="13" width="11.5703125" customWidth="1"/>
    <col min="14" max="14" width="12.7109375" customWidth="1"/>
    <col min="15" max="15" width="11" customWidth="1"/>
    <col min="16" max="16" width="2.28515625" customWidth="1"/>
    <col min="17" max="17" width="26.7109375" customWidth="1"/>
    <col min="18" max="18" width="13.7109375" customWidth="1"/>
    <col min="19" max="19" width="12.7109375" customWidth="1"/>
    <col min="20" max="20" width="12" customWidth="1"/>
    <col min="21" max="21" width="11.5703125" bestFit="1" customWidth="1"/>
    <col min="22" max="22" width="11.570312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212" t="s">
        <v>63</v>
      </c>
      <c r="K8" s="212"/>
      <c r="L8" s="212"/>
      <c r="M8" s="212"/>
      <c r="N8" s="212"/>
      <c r="O8" s="213"/>
      <c r="P8" s="41"/>
      <c r="Q8" s="38"/>
      <c r="R8" s="212" t="s">
        <v>204</v>
      </c>
      <c r="S8" s="212"/>
      <c r="T8" s="212"/>
      <c r="U8" s="212"/>
      <c r="V8" s="212"/>
      <c r="W8" s="213"/>
    </row>
    <row r="9" spans="1:23" ht="6.75" customHeight="1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5" x14ac:dyDescent="0.25">
      <c r="A10" s="130" t="s">
        <v>194</v>
      </c>
      <c r="B10" s="131"/>
      <c r="C10" s="131"/>
      <c r="D10" s="131"/>
      <c r="E10" s="42"/>
      <c r="F10" s="42"/>
      <c r="G10" s="43"/>
      <c r="H10" s="44"/>
      <c r="I10" s="45"/>
      <c r="J10" s="122" t="s">
        <v>195</v>
      </c>
      <c r="K10" s="122" t="s">
        <v>206</v>
      </c>
      <c r="L10" s="122" t="s">
        <v>209</v>
      </c>
      <c r="M10" s="122" t="s">
        <v>222</v>
      </c>
      <c r="N10" s="122" t="s">
        <v>225</v>
      </c>
      <c r="O10" s="79" t="s">
        <v>31</v>
      </c>
      <c r="P10" s="46"/>
      <c r="Q10" s="45"/>
      <c r="R10" s="122" t="s">
        <v>195</v>
      </c>
      <c r="S10" s="122" t="s">
        <v>206</v>
      </c>
      <c r="T10" s="122" t="s">
        <v>209</v>
      </c>
      <c r="U10" s="122" t="s">
        <v>222</v>
      </c>
      <c r="V10" s="122" t="s">
        <v>225</v>
      </c>
      <c r="W10" s="79" t="s">
        <v>31</v>
      </c>
    </row>
    <row r="11" spans="1:23" ht="16.5" x14ac:dyDescent="0.25">
      <c r="A11" s="173"/>
      <c r="B11" s="132"/>
      <c r="C11" s="129"/>
      <c r="D11" s="129"/>
      <c r="E11" s="35"/>
      <c r="F11" s="35"/>
      <c r="G11" s="36"/>
      <c r="H11" s="41"/>
      <c r="I11" s="47" t="s">
        <v>95</v>
      </c>
      <c r="O11" s="36"/>
      <c r="P11" s="41"/>
      <c r="Q11" s="121" t="s">
        <v>134</v>
      </c>
      <c r="W11" s="36"/>
    </row>
    <row r="12" spans="1:23" s="16" customFormat="1" ht="16.5" x14ac:dyDescent="0.25">
      <c r="A12" s="159" t="s">
        <v>228</v>
      </c>
      <c r="B12" s="123"/>
      <c r="C12" s="123"/>
      <c r="D12" s="123"/>
      <c r="E12" s="48"/>
      <c r="F12" s="48"/>
      <c r="G12" s="49"/>
      <c r="H12" s="50"/>
      <c r="I12" s="51" t="s">
        <v>64</v>
      </c>
      <c r="J12" s="123">
        <f>Data!W12</f>
        <v>20552</v>
      </c>
      <c r="K12" s="123">
        <f>Data!X12</f>
        <v>17060</v>
      </c>
      <c r="L12" s="123">
        <f>Data!Y12</f>
        <v>18249</v>
      </c>
      <c r="M12" s="123">
        <f>Data!Z12</f>
        <v>18093</v>
      </c>
      <c r="N12" s="205">
        <v>17677</v>
      </c>
      <c r="O12" s="124">
        <f>SUM(J12:N12)</f>
        <v>91631</v>
      </c>
      <c r="P12" s="50"/>
      <c r="Q12" s="51" t="s">
        <v>156</v>
      </c>
      <c r="R12" s="126">
        <f>Data!W62</f>
        <v>4660.280191529997</v>
      </c>
      <c r="S12" s="126">
        <f>Data!X62</f>
        <v>4226.5836308100033</v>
      </c>
      <c r="T12" s="126">
        <f>Data!Y62</f>
        <v>4371.7276664399988</v>
      </c>
      <c r="U12" s="126">
        <f>Data!Z62</f>
        <v>5698.3712623199981</v>
      </c>
      <c r="V12" s="209">
        <v>5240</v>
      </c>
      <c r="W12" s="124">
        <f>SUM(R12:V12)</f>
        <v>24196.962751099996</v>
      </c>
    </row>
    <row r="13" spans="1:23" s="16" customFormat="1" ht="16.5" x14ac:dyDescent="0.25">
      <c r="A13" s="204"/>
      <c r="C13" s="123"/>
      <c r="D13" s="123"/>
      <c r="E13" s="48"/>
      <c r="F13" s="48"/>
      <c r="G13" s="49"/>
      <c r="H13" s="50"/>
      <c r="I13" s="51" t="s">
        <v>71</v>
      </c>
      <c r="J13" s="123">
        <f>Data!W15</f>
        <v>6088</v>
      </c>
      <c r="K13" s="123">
        <f>Data!X15</f>
        <v>4946</v>
      </c>
      <c r="L13" s="123">
        <f>Data!Y15</f>
        <v>4960</v>
      </c>
      <c r="M13" s="123">
        <f>Data!Z15</f>
        <v>5325</v>
      </c>
      <c r="N13" s="205">
        <v>4845</v>
      </c>
      <c r="O13" s="124">
        <f>SUM(J13:N13)</f>
        <v>26164</v>
      </c>
      <c r="P13" s="50"/>
      <c r="Q13" s="51" t="s">
        <v>157</v>
      </c>
      <c r="R13" s="126">
        <f>Data!W63</f>
        <v>55.72244239000004</v>
      </c>
      <c r="S13" s="126">
        <f>Data!X63</f>
        <v>57.430294329999981</v>
      </c>
      <c r="T13" s="126">
        <f>Data!Y63</f>
        <v>44.784324360000014</v>
      </c>
      <c r="U13" s="126">
        <f>Data!Z63</f>
        <v>49.627620599999986</v>
      </c>
      <c r="V13" s="209">
        <v>80</v>
      </c>
      <c r="W13" s="124">
        <f>SUM(S13:V13)</f>
        <v>231.84223928999998</v>
      </c>
    </row>
    <row r="14" spans="1:23" s="16" customFormat="1" ht="16.5" x14ac:dyDescent="0.25">
      <c r="A14" s="159" t="s">
        <v>236</v>
      </c>
      <c r="B14" s="123"/>
      <c r="C14" s="123"/>
      <c r="D14" s="123"/>
      <c r="E14" s="48"/>
      <c r="F14" s="48"/>
      <c r="G14" s="49"/>
      <c r="H14" s="52"/>
      <c r="I14" s="51" t="s">
        <v>170</v>
      </c>
      <c r="J14" s="167">
        <f>+Data!W18</f>
        <v>0.75409159159159156</v>
      </c>
      <c r="K14" s="167">
        <f>+Data!X18</f>
        <v>0.77206216486412793</v>
      </c>
      <c r="L14" s="167">
        <f>+Data!Y18</f>
        <v>0.78728079624283687</v>
      </c>
      <c r="M14" s="167">
        <f>+Data!Z18</f>
        <v>0.78414040481680758</v>
      </c>
      <c r="N14" s="206">
        <v>0.77</v>
      </c>
      <c r="O14" s="125"/>
      <c r="P14" s="50"/>
      <c r="Q14" s="121" t="s">
        <v>135</v>
      </c>
      <c r="V14" s="209"/>
      <c r="W14" s="124"/>
    </row>
    <row r="15" spans="1:23" s="16" customFormat="1" ht="16.5" x14ac:dyDescent="0.25">
      <c r="A15" s="204"/>
      <c r="B15" s="123" t="s">
        <v>229</v>
      </c>
      <c r="C15" s="123"/>
      <c r="D15" s="123"/>
      <c r="E15" s="48"/>
      <c r="F15" s="48"/>
      <c r="G15" s="49"/>
      <c r="H15" s="50"/>
      <c r="I15" s="54" t="s">
        <v>32</v>
      </c>
      <c r="N15" s="207"/>
      <c r="O15" s="124"/>
      <c r="P15" s="50"/>
      <c r="Q15" s="51" t="s">
        <v>174</v>
      </c>
      <c r="R15" s="126">
        <f>+Data!W71</f>
        <v>160871.1560899998</v>
      </c>
      <c r="S15" s="126">
        <f>+Data!X71</f>
        <v>122928.78282999995</v>
      </c>
      <c r="T15" s="126">
        <f>+Data!Y71</f>
        <v>169849.40923000019</v>
      </c>
      <c r="U15" s="126">
        <f>+Data!Z71</f>
        <v>310566.31707999966</v>
      </c>
      <c r="V15" s="209">
        <v>169988</v>
      </c>
      <c r="W15" s="124">
        <f>SUM(R15:V15)</f>
        <v>934203.66522999969</v>
      </c>
    </row>
    <row r="16" spans="1:23" s="16" customFormat="1" ht="16.5" x14ac:dyDescent="0.25">
      <c r="A16" s="204"/>
      <c r="B16" s="123"/>
      <c r="C16" s="131"/>
      <c r="D16" s="123"/>
      <c r="E16" s="48"/>
      <c r="F16" s="48"/>
      <c r="G16" s="49"/>
      <c r="H16" s="50"/>
      <c r="I16" s="51" t="s">
        <v>0</v>
      </c>
      <c r="J16" s="123">
        <f>Data!W23</f>
        <v>477</v>
      </c>
      <c r="K16" s="123">
        <f>Data!X23</f>
        <v>357</v>
      </c>
      <c r="L16" s="123">
        <f>Data!Y23</f>
        <v>430</v>
      </c>
      <c r="M16" s="123">
        <f>Data!Z23</f>
        <v>532</v>
      </c>
      <c r="N16" s="205">
        <v>357</v>
      </c>
      <c r="O16" s="124">
        <f>SUM(J16:N16)</f>
        <v>2153</v>
      </c>
      <c r="P16" s="50"/>
      <c r="Q16" s="51" t="s">
        <v>175</v>
      </c>
      <c r="R16" s="126">
        <f>+Data!W72</f>
        <v>5954.4979999999996</v>
      </c>
      <c r="S16" s="126">
        <f>+Data!X72</f>
        <v>500</v>
      </c>
      <c r="T16" s="126">
        <f>+Data!Y72</f>
        <v>2082</v>
      </c>
      <c r="U16" s="126">
        <f>+Data!Z72</f>
        <v>735.5</v>
      </c>
      <c r="V16" s="209">
        <v>285</v>
      </c>
      <c r="W16" s="124">
        <f>SUM(R16:V16)</f>
        <v>9556.9979999999996</v>
      </c>
    </row>
    <row r="17" spans="1:23" s="16" customFormat="1" ht="16.5" x14ac:dyDescent="0.25">
      <c r="A17" s="159" t="s">
        <v>232</v>
      </c>
      <c r="B17" s="123"/>
      <c r="C17" s="129"/>
      <c r="D17" s="123"/>
      <c r="E17" s="48"/>
      <c r="F17" s="48"/>
      <c r="G17" s="49"/>
      <c r="H17" s="50"/>
      <c r="I17" s="51" t="s">
        <v>5</v>
      </c>
      <c r="J17" s="123">
        <f>Data!W26</f>
        <v>2744</v>
      </c>
      <c r="K17" s="123">
        <f>Data!X26</f>
        <v>2320</v>
      </c>
      <c r="L17" s="123">
        <f>Data!Y26</f>
        <v>2922</v>
      </c>
      <c r="M17" s="123">
        <f>Data!Z26</f>
        <v>3442</v>
      </c>
      <c r="N17" s="205">
        <v>2999</v>
      </c>
      <c r="O17" s="124">
        <f>SUM(J17:N17)</f>
        <v>14427</v>
      </c>
      <c r="P17" s="50"/>
      <c r="Q17" s="51" t="s">
        <v>158</v>
      </c>
      <c r="R17" s="126">
        <f>+Data!W73</f>
        <v>27.5</v>
      </c>
      <c r="S17" s="126">
        <f>+Data!X73</f>
        <v>75</v>
      </c>
      <c r="T17" s="126">
        <f>+Data!Y73</f>
        <v>45.75</v>
      </c>
      <c r="U17" s="126">
        <f>+Data!Z73</f>
        <v>57.5</v>
      </c>
      <c r="V17" s="209">
        <v>15</v>
      </c>
      <c r="W17" s="124">
        <f>SUM(R17:V17)</f>
        <v>220.75</v>
      </c>
    </row>
    <row r="18" spans="1:23" s="16" customFormat="1" ht="16.5" x14ac:dyDescent="0.25">
      <c r="A18" s="204"/>
      <c r="B18" s="123"/>
      <c r="C18" s="131"/>
      <c r="D18" s="123"/>
      <c r="E18" s="48"/>
      <c r="F18" s="48"/>
      <c r="G18" s="49"/>
      <c r="H18" s="50"/>
      <c r="I18" s="51" t="s">
        <v>4</v>
      </c>
      <c r="J18" s="123">
        <f>Data!W29</f>
        <v>31</v>
      </c>
      <c r="K18" s="123">
        <f>Data!X29</f>
        <v>12</v>
      </c>
      <c r="L18" s="123">
        <f>Data!Y29</f>
        <v>39</v>
      </c>
      <c r="M18" s="123">
        <f>Data!Z29</f>
        <v>22</v>
      </c>
      <c r="N18" s="205">
        <v>13</v>
      </c>
      <c r="O18" s="124">
        <f>SUM(J18:N18)</f>
        <v>117</v>
      </c>
      <c r="P18" s="50"/>
      <c r="Q18" s="53" t="s">
        <v>223</v>
      </c>
      <c r="R18" s="123"/>
      <c r="S18" s="123"/>
      <c r="T18" s="123"/>
      <c r="U18" s="123"/>
      <c r="V18" s="209"/>
      <c r="W18" s="124"/>
    </row>
    <row r="19" spans="1:23" s="16" customFormat="1" ht="16.5" x14ac:dyDescent="0.25">
      <c r="A19" s="159" t="s">
        <v>235</v>
      </c>
      <c r="C19" s="129"/>
      <c r="D19" s="123"/>
      <c r="E19" s="48"/>
      <c r="F19" s="48"/>
      <c r="G19" s="49"/>
      <c r="H19" s="50"/>
      <c r="I19" s="51" t="s">
        <v>3</v>
      </c>
      <c r="J19" s="123">
        <f>Data!W32</f>
        <v>16</v>
      </c>
      <c r="K19" s="123">
        <f>Data!X32</f>
        <v>24</v>
      </c>
      <c r="L19" s="123">
        <f>Data!Y32</f>
        <v>26</v>
      </c>
      <c r="M19" s="123">
        <f>Data!Z32</f>
        <v>36</v>
      </c>
      <c r="N19" s="205">
        <v>15</v>
      </c>
      <c r="O19" s="124">
        <f>SUM(J19:N19)</f>
        <v>117</v>
      </c>
      <c r="P19" s="50"/>
      <c r="Q19" s="51" t="s">
        <v>40</v>
      </c>
      <c r="R19" s="126">
        <f>Data!W66</f>
        <v>41496</v>
      </c>
      <c r="S19" s="126">
        <f>Data!X66</f>
        <v>43480</v>
      </c>
      <c r="T19" s="126">
        <f>Data!Y66</f>
        <v>6180</v>
      </c>
      <c r="U19" s="126">
        <f>Data!Z66</f>
        <v>12570</v>
      </c>
      <c r="V19" s="209">
        <v>2660</v>
      </c>
      <c r="W19" s="124">
        <f>SUM(R19:V19)</f>
        <v>106386</v>
      </c>
    </row>
    <row r="20" spans="1:23" s="16" customFormat="1" ht="16.5" x14ac:dyDescent="0.25">
      <c r="A20" s="159"/>
      <c r="B20" s="123"/>
      <c r="C20" s="123"/>
      <c r="D20" s="123"/>
      <c r="E20" s="48"/>
      <c r="F20" s="48"/>
      <c r="G20" s="49"/>
      <c r="H20" s="50"/>
      <c r="I20" s="51" t="s">
        <v>13</v>
      </c>
      <c r="J20" s="123">
        <f>Data!W35</f>
        <v>6</v>
      </c>
      <c r="K20" s="123">
        <f>Data!X35</f>
        <v>14</v>
      </c>
      <c r="L20" s="123">
        <f>Data!Y35</f>
        <v>16</v>
      </c>
      <c r="M20" s="123">
        <f>Data!Z35</f>
        <v>17</v>
      </c>
      <c r="N20" s="205">
        <v>6</v>
      </c>
      <c r="O20" s="124">
        <f>SUM(J20:N20)</f>
        <v>59</v>
      </c>
      <c r="P20" s="50"/>
      <c r="Q20" s="51" t="s">
        <v>70</v>
      </c>
      <c r="R20" s="126">
        <f>Data!W67</f>
        <v>170192</v>
      </c>
      <c r="S20" s="126">
        <f>Data!X67</f>
        <v>17427</v>
      </c>
      <c r="T20" s="126">
        <f>Data!Y67</f>
        <v>13890</v>
      </c>
      <c r="U20" s="126">
        <f>Data!Z67</f>
        <v>155545</v>
      </c>
      <c r="V20" s="209">
        <v>23943</v>
      </c>
      <c r="W20" s="124">
        <f>SUM(R20:V20)</f>
        <v>380997</v>
      </c>
    </row>
    <row r="21" spans="1:23" s="16" customFormat="1" ht="16.5" x14ac:dyDescent="0.25">
      <c r="A21" s="159" t="s">
        <v>234</v>
      </c>
      <c r="B21" s="123"/>
      <c r="C21" s="123"/>
      <c r="D21" s="123"/>
      <c r="E21" s="48"/>
      <c r="F21" s="48"/>
      <c r="G21" s="49"/>
      <c r="H21" s="50"/>
      <c r="I21" s="51" t="s">
        <v>171</v>
      </c>
      <c r="J21" s="167">
        <f>+Data!W38</f>
        <v>0.31459987782529014</v>
      </c>
      <c r="K21" s="167">
        <f>+Data!X38</f>
        <v>0.4275760909424276</v>
      </c>
      <c r="L21" s="167">
        <f>+Data!Y38</f>
        <v>0.39091173900378678</v>
      </c>
      <c r="M21" s="167">
        <f>+Data!Z38</f>
        <v>0.39491232403062487</v>
      </c>
      <c r="N21" s="206">
        <v>0.43</v>
      </c>
      <c r="O21" s="124"/>
      <c r="P21" s="50"/>
      <c r="Q21" s="51" t="s">
        <v>39</v>
      </c>
      <c r="R21" s="126">
        <f>Data!W68</f>
        <v>26520.525000000001</v>
      </c>
      <c r="S21" s="126">
        <f>Data!X68</f>
        <v>17873.852999999999</v>
      </c>
      <c r="T21" s="126">
        <f>Data!Y68</f>
        <v>49474.929000000004</v>
      </c>
      <c r="U21" s="126">
        <f>Data!Z68</f>
        <v>20144.013999999999</v>
      </c>
      <c r="V21" s="209">
        <v>17176</v>
      </c>
      <c r="W21" s="124">
        <f>SUM(S21:V21)</f>
        <v>104668.796</v>
      </c>
    </row>
    <row r="22" spans="1:23" s="16" customFormat="1" ht="16.5" x14ac:dyDescent="0.25">
      <c r="A22" s="159"/>
      <c r="B22" s="123" t="s">
        <v>233</v>
      </c>
      <c r="C22" s="123"/>
      <c r="D22" s="123"/>
      <c r="E22" s="48"/>
      <c r="F22" s="48"/>
      <c r="G22" s="49"/>
      <c r="H22" s="50"/>
      <c r="I22" s="54" t="s">
        <v>33</v>
      </c>
      <c r="N22" s="207"/>
      <c r="O22" s="124"/>
      <c r="P22" s="50"/>
      <c r="Q22" s="55" t="s">
        <v>41</v>
      </c>
      <c r="R22" s="127">
        <f>Data!W69</f>
        <v>0</v>
      </c>
      <c r="S22" s="127">
        <f>Data!X69</f>
        <v>0</v>
      </c>
      <c r="T22" s="127">
        <f>Data!Y69</f>
        <v>2758</v>
      </c>
      <c r="U22" s="127">
        <f>Data!Z69</f>
        <v>6549.8396000000002</v>
      </c>
      <c r="V22" s="210">
        <v>5586</v>
      </c>
      <c r="W22" s="128">
        <f>SUM(R22:V22)</f>
        <v>14893.839599999999</v>
      </c>
    </row>
    <row r="23" spans="1:23" s="16" customFormat="1" ht="16.5" x14ac:dyDescent="0.25">
      <c r="C23" s="123"/>
      <c r="D23" s="123"/>
      <c r="E23" s="48"/>
      <c r="F23" s="48"/>
      <c r="G23" s="49"/>
      <c r="H23" s="50"/>
      <c r="I23" s="51" t="s">
        <v>40</v>
      </c>
      <c r="J23" s="123">
        <f>Data!W43</f>
        <v>18</v>
      </c>
      <c r="K23" s="123">
        <f>Data!X43</f>
        <v>25</v>
      </c>
      <c r="L23" s="123">
        <f>Data!Y43</f>
        <v>53</v>
      </c>
      <c r="M23" s="123">
        <f>Data!Z43</f>
        <v>77</v>
      </c>
      <c r="N23" s="205">
        <v>19</v>
      </c>
      <c r="O23" s="124">
        <f>SUM(J23:N23)</f>
        <v>192</v>
      </c>
      <c r="P23" s="50"/>
      <c r="Q23" s="70"/>
      <c r="R23" s="48"/>
      <c r="S23" s="48"/>
      <c r="T23" s="48"/>
      <c r="U23" s="48"/>
      <c r="V23" s="48"/>
      <c r="W23" s="48"/>
    </row>
    <row r="24" spans="1:23" s="16" customFormat="1" ht="16.5" x14ac:dyDescent="0.25">
      <c r="A24" s="159" t="s">
        <v>231</v>
      </c>
      <c r="B24" s="131"/>
      <c r="C24" s="123"/>
      <c r="D24" s="123"/>
      <c r="E24" s="48"/>
      <c r="F24" s="48"/>
      <c r="G24" s="49"/>
      <c r="H24" s="50"/>
      <c r="I24" s="51" t="s">
        <v>70</v>
      </c>
      <c r="J24" s="123">
        <f>Data!W46</f>
        <v>27</v>
      </c>
      <c r="K24" s="123">
        <f>Data!X46</f>
        <v>25</v>
      </c>
      <c r="L24" s="123">
        <f>Data!Y46</f>
        <v>23</v>
      </c>
      <c r="M24" s="123">
        <f>Data!Z46</f>
        <v>26</v>
      </c>
      <c r="N24" s="205">
        <v>22</v>
      </c>
      <c r="O24" s="124">
        <f>SUM(J24:N24)</f>
        <v>123</v>
      </c>
      <c r="P24" s="50"/>
      <c r="Q24" s="56"/>
      <c r="R24" s="211" t="s">
        <v>19</v>
      </c>
      <c r="S24" s="211"/>
      <c r="T24" s="211"/>
      <c r="U24" s="211"/>
      <c r="V24" s="211"/>
      <c r="W24" s="57"/>
    </row>
    <row r="25" spans="1:23" ht="16.5" x14ac:dyDescent="0.25">
      <c r="A25" s="159"/>
      <c r="B25" s="123" t="s">
        <v>230</v>
      </c>
      <c r="C25" s="123"/>
      <c r="D25" s="123"/>
      <c r="E25" s="48"/>
      <c r="F25" s="35"/>
      <c r="G25" s="36"/>
      <c r="H25" s="41"/>
      <c r="I25" s="51" t="s">
        <v>39</v>
      </c>
      <c r="J25" s="123">
        <f>Data!W49</f>
        <v>131</v>
      </c>
      <c r="K25" s="123">
        <f>Data!X49</f>
        <v>102</v>
      </c>
      <c r="L25" s="123">
        <f>Data!Y49</f>
        <v>121</v>
      </c>
      <c r="M25" s="123">
        <f>Data!Z49</f>
        <v>67</v>
      </c>
      <c r="N25" s="208">
        <v>90</v>
      </c>
      <c r="O25" s="124">
        <f>SUM(J25:N25)</f>
        <v>511</v>
      </c>
      <c r="P25" s="41"/>
      <c r="Q25" s="45"/>
      <c r="R25" s="122" t="s">
        <v>195</v>
      </c>
      <c r="S25" s="122" t="s">
        <v>206</v>
      </c>
      <c r="T25" s="122" t="s">
        <v>209</v>
      </c>
      <c r="U25" s="122" t="s">
        <v>222</v>
      </c>
      <c r="V25" s="122" t="s">
        <v>225</v>
      </c>
      <c r="W25" s="149"/>
    </row>
    <row r="26" spans="1:23" ht="16.5" x14ac:dyDescent="0.25">
      <c r="A26" s="191"/>
      <c r="B26" s="123"/>
      <c r="C26" s="123"/>
      <c r="D26" s="123"/>
      <c r="E26" s="48"/>
      <c r="F26" s="35"/>
      <c r="G26" s="36"/>
      <c r="H26" s="41"/>
      <c r="I26" s="51" t="s">
        <v>41</v>
      </c>
      <c r="J26" s="123">
        <f>Data!W52</f>
        <v>6</v>
      </c>
      <c r="K26" s="123">
        <f>Data!X52</f>
        <v>7</v>
      </c>
      <c r="L26" s="123">
        <f>Data!Y52</f>
        <v>17</v>
      </c>
      <c r="M26" s="123">
        <f>Data!Z52</f>
        <v>17</v>
      </c>
      <c r="N26" s="208">
        <v>0</v>
      </c>
      <c r="O26" s="124">
        <f>SUM(J26:N26)</f>
        <v>47</v>
      </c>
      <c r="P26" s="41"/>
      <c r="Q26" s="121" t="s">
        <v>65</v>
      </c>
      <c r="R26" s="35">
        <v>11</v>
      </c>
      <c r="S26" s="35">
        <v>6</v>
      </c>
      <c r="T26" s="35">
        <v>7</v>
      </c>
      <c r="U26" s="35">
        <v>7</v>
      </c>
      <c r="V26" s="190">
        <v>4</v>
      </c>
      <c r="W26" s="149"/>
    </row>
    <row r="27" spans="1:23" ht="16.5" x14ac:dyDescent="0.25">
      <c r="A27" s="173"/>
      <c r="B27" s="123"/>
      <c r="C27" s="123"/>
      <c r="D27" s="123"/>
      <c r="E27" s="48"/>
      <c r="F27" s="35"/>
      <c r="G27" s="36"/>
      <c r="H27" s="41"/>
      <c r="I27" s="51" t="s">
        <v>172</v>
      </c>
      <c r="J27" s="168">
        <f>+Data!W55</f>
        <v>2.7472527472527472E-2</v>
      </c>
      <c r="K27" s="168">
        <f>+Data!X55</f>
        <v>8.8050314465408799E-2</v>
      </c>
      <c r="L27" s="168">
        <f>+Data!Y55</f>
        <v>5.1401869158878503E-2</v>
      </c>
      <c r="M27" s="168">
        <f>+Data!Z55</f>
        <v>3.7433155080213901E-2</v>
      </c>
      <c r="N27" s="206">
        <v>0.02</v>
      </c>
      <c r="O27" s="60"/>
      <c r="P27" s="41"/>
      <c r="Q27" s="61"/>
      <c r="R27" s="35"/>
      <c r="S27" s="35"/>
      <c r="T27" s="35"/>
      <c r="U27" s="35"/>
      <c r="V27" s="190"/>
      <c r="W27" s="149"/>
    </row>
    <row r="28" spans="1:23" ht="16.5" x14ac:dyDescent="0.25">
      <c r="A28" s="171"/>
      <c r="B28" s="123"/>
      <c r="C28" s="48"/>
      <c r="D28" s="48"/>
      <c r="E28" s="48"/>
      <c r="F28" s="35"/>
      <c r="G28" s="36"/>
      <c r="H28" s="41"/>
      <c r="I28" s="59"/>
      <c r="J28" s="58"/>
      <c r="K28" s="58"/>
      <c r="L28" s="58"/>
      <c r="M28" s="58"/>
      <c r="N28" s="58"/>
      <c r="O28" s="60"/>
      <c r="P28" s="41"/>
      <c r="Q28" s="121" t="s">
        <v>80</v>
      </c>
      <c r="R28" s="35">
        <v>137</v>
      </c>
      <c r="S28" s="35">
        <v>242</v>
      </c>
      <c r="T28" s="35">
        <v>263</v>
      </c>
      <c r="U28" s="35">
        <v>173</v>
      </c>
      <c r="V28" s="190">
        <v>146</v>
      </c>
      <c r="W28" s="149"/>
    </row>
    <row r="29" spans="1:23" ht="6.75" customHeight="1" x14ac:dyDescent="0.2">
      <c r="A29" s="62"/>
      <c r="B29" s="63"/>
      <c r="C29" s="63"/>
      <c r="D29" s="63"/>
      <c r="E29" s="63"/>
      <c r="F29" s="63"/>
      <c r="G29" s="64"/>
      <c r="H29" s="41"/>
      <c r="I29" s="65"/>
      <c r="J29" s="66"/>
      <c r="K29" s="66"/>
      <c r="L29" s="66"/>
      <c r="M29" s="66"/>
      <c r="N29" s="66"/>
      <c r="O29" s="67"/>
      <c r="P29" s="41"/>
      <c r="Q29" s="68"/>
      <c r="R29" s="69"/>
      <c r="S29" s="69"/>
      <c r="T29" s="63"/>
      <c r="U29" s="63"/>
      <c r="V29" s="63"/>
      <c r="W29" s="64"/>
    </row>
    <row r="30" spans="1:23" x14ac:dyDescent="0.2">
      <c r="A30" s="162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">
      <c r="A31" s="163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">
      <c r="A32" s="164"/>
    </row>
    <row r="33" spans="1:1" ht="12.75" customHeight="1" x14ac:dyDescent="0.2">
      <c r="A33" s="164"/>
    </row>
    <row r="34" spans="1:1" ht="12.75" customHeight="1" x14ac:dyDescent="0.2">
      <c r="A34" s="14"/>
    </row>
    <row r="35" spans="1:1" ht="12.75" customHeight="1" x14ac:dyDescent="0.2">
      <c r="A35" s="14"/>
    </row>
    <row r="36" spans="1:1" ht="12.75" customHeight="1" x14ac:dyDescent="0.2">
      <c r="A36" s="14"/>
    </row>
    <row r="37" spans="1:1" ht="12.75" customHeight="1" x14ac:dyDescent="0.2">
      <c r="A37" s="14"/>
    </row>
    <row r="38" spans="1:1" ht="12.75" customHeight="1" x14ac:dyDescent="0.2">
      <c r="A38" s="14"/>
    </row>
    <row r="39" spans="1:1" ht="12.75" customHeight="1" x14ac:dyDescent="0.2">
      <c r="A39" s="14"/>
    </row>
    <row r="40" spans="1:1" ht="12.75" customHeight="1" x14ac:dyDescent="0.2">
      <c r="A40" s="14"/>
    </row>
    <row r="41" spans="1:1" ht="12.75" customHeight="1" x14ac:dyDescent="0.2">
      <c r="A41" s="13"/>
    </row>
    <row r="42" spans="1:1" ht="12.75" customHeight="1" x14ac:dyDescent="0.2">
      <c r="A42" s="13"/>
    </row>
    <row r="43" spans="1:1" ht="12.75" customHeight="1" x14ac:dyDescent="0.2">
      <c r="A43" s="13"/>
    </row>
    <row r="44" spans="1:1" ht="12.75" customHeight="1" x14ac:dyDescent="0.2">
      <c r="A44" s="13"/>
    </row>
    <row r="45" spans="1:1" ht="12.75" customHeight="1" x14ac:dyDescent="0.2">
      <c r="A45" s="13"/>
    </row>
    <row r="46" spans="1:1" ht="12.75" customHeight="1" x14ac:dyDescent="0.2">
      <c r="A46" s="165"/>
    </row>
    <row r="47" spans="1:1" ht="12.75" customHeight="1" x14ac:dyDescent="0.2">
      <c r="A47" s="165"/>
    </row>
    <row r="48" spans="1:1" ht="12.75" customHeight="1" x14ac:dyDescent="0.2">
      <c r="A48" s="166"/>
    </row>
    <row r="49" spans="1:1" ht="12.75" customHeight="1" x14ac:dyDescent="0.2">
      <c r="A49" s="166"/>
    </row>
    <row r="50" spans="1:1" ht="12.75" customHeight="1" x14ac:dyDescent="0.2">
      <c r="A50" s="166"/>
    </row>
    <row r="51" spans="1:1" ht="12.75" customHeight="1" x14ac:dyDescent="0.2">
      <c r="A51" s="166"/>
    </row>
    <row r="52" spans="1:1" ht="12.75" customHeight="1" x14ac:dyDescent="0.2">
      <c r="A52" s="166"/>
    </row>
    <row r="53" spans="1:1" ht="12.75" customHeight="1" x14ac:dyDescent="0.2">
      <c r="A53" s="166"/>
    </row>
    <row r="54" spans="1:1" ht="12.75" customHeight="1" x14ac:dyDescent="0.2">
      <c r="A54" s="166"/>
    </row>
    <row r="55" spans="1:1" ht="12.75" customHeight="1" x14ac:dyDescent="0.2">
      <c r="A55" s="166"/>
    </row>
    <row r="56" spans="1:1" ht="12.75" customHeight="1" x14ac:dyDescent="0.2">
      <c r="A56" s="166"/>
    </row>
    <row r="57" spans="1:1" ht="12.75" customHeight="1" x14ac:dyDescent="0.2">
      <c r="A57" s="166"/>
    </row>
    <row r="58" spans="1:1" ht="12.75" customHeight="1" x14ac:dyDescent="0.2">
      <c r="A58" s="166"/>
    </row>
    <row r="59" spans="1:1" ht="12.75" customHeight="1" x14ac:dyDescent="0.2">
      <c r="A59" s="166"/>
    </row>
    <row r="60" spans="1:1" ht="12.75" customHeight="1" x14ac:dyDescent="0.2">
      <c r="A60" s="166"/>
    </row>
    <row r="61" spans="1:1" ht="12.75" customHeight="1" x14ac:dyDescent="0.2">
      <c r="A61" s="166"/>
    </row>
    <row r="62" spans="1:1" ht="12.75" customHeight="1" x14ac:dyDescent="0.2">
      <c r="A62" s="166"/>
    </row>
    <row r="63" spans="1:1" ht="12.75" customHeight="1" x14ac:dyDescent="0.2">
      <c r="A63" s="166"/>
    </row>
    <row r="64" spans="1:1" ht="12.75" customHeight="1" x14ac:dyDescent="0.2">
      <c r="A64" s="166"/>
    </row>
    <row r="65" spans="1:1" ht="12.75" customHeight="1" x14ac:dyDescent="0.2">
      <c r="A65" s="166"/>
    </row>
    <row r="66" spans="1:1" ht="12.75" customHeight="1" x14ac:dyDescent="0.2">
      <c r="A66" s="166"/>
    </row>
    <row r="67" spans="1:1" ht="12.75" customHeight="1" x14ac:dyDescent="0.2">
      <c r="A67" s="166"/>
    </row>
    <row r="68" spans="1:1" ht="12.75" customHeight="1" x14ac:dyDescent="0.2">
      <c r="A68" s="75"/>
    </row>
    <row r="69" spans="1:1" ht="12.75" customHeight="1" x14ac:dyDescent="0.2">
      <c r="A69" s="160"/>
    </row>
    <row r="70" spans="1:1" ht="12.75" customHeight="1" x14ac:dyDescent="0.2">
      <c r="A70" s="164"/>
    </row>
    <row r="71" spans="1:1" ht="12.75" customHeight="1" x14ac:dyDescent="0.2">
      <c r="A71" s="164"/>
    </row>
    <row r="72" spans="1:1" ht="12.75" customHeight="1" x14ac:dyDescent="0.2">
      <c r="A72" s="164"/>
    </row>
    <row r="73" spans="1:1" ht="12.75" customHeight="1" x14ac:dyDescent="0.2">
      <c r="A73" s="164"/>
    </row>
    <row r="74" spans="1:1" ht="12.75" customHeight="1" x14ac:dyDescent="0.2">
      <c r="A74" s="164"/>
    </row>
    <row r="75" spans="1:1" ht="12.75" customHeight="1" x14ac:dyDescent="0.2">
      <c r="A75" s="164"/>
    </row>
    <row r="76" spans="1:1" ht="12.75" customHeight="1" x14ac:dyDescent="0.2">
      <c r="A76" s="14"/>
    </row>
    <row r="77" spans="1:1" ht="12.75" customHeight="1" x14ac:dyDescent="0.2">
      <c r="A77" s="13"/>
    </row>
    <row r="78" spans="1:1" ht="12.75" customHeight="1" x14ac:dyDescent="0.2">
      <c r="A78" s="165"/>
    </row>
    <row r="79" spans="1:1" ht="12.75" customHeight="1" x14ac:dyDescent="0.2">
      <c r="A79" s="165"/>
    </row>
    <row r="80" spans="1:1" ht="12.75" customHeight="1" x14ac:dyDescent="0.2">
      <c r="A80" s="166"/>
    </row>
    <row r="81" spans="1:1" ht="12.75" customHeight="1" x14ac:dyDescent="0.2">
      <c r="A81" s="166"/>
    </row>
    <row r="82" spans="1:1" ht="12.75" customHeight="1" x14ac:dyDescent="0.2">
      <c r="A82" s="166"/>
    </row>
    <row r="83" spans="1:1" ht="12.75" customHeight="1" x14ac:dyDescent="0.2">
      <c r="A83" s="166"/>
    </row>
    <row r="84" spans="1:1" ht="12.75" customHeight="1" x14ac:dyDescent="0.2">
      <c r="A84" s="166"/>
    </row>
    <row r="85" spans="1:1" ht="12.75" customHeight="1" x14ac:dyDescent="0.2">
      <c r="A85" s="166"/>
    </row>
    <row r="86" spans="1:1" ht="12.75" customHeight="1" x14ac:dyDescent="0.2">
      <c r="A86" s="166"/>
    </row>
    <row r="87" spans="1:1" ht="12.75" customHeight="1" x14ac:dyDescent="0.2">
      <c r="A87" s="13"/>
    </row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May 24 - May 30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61"/>
  <sheetViews>
    <sheetView topLeftCell="A31" workbookViewId="0">
      <selection activeCell="C39" sqref="C3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193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14790</v>
      </c>
      <c r="C6" s="145">
        <v>1869240046.2800009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2956</v>
      </c>
      <c r="C7" s="145">
        <v>22403354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1027</v>
      </c>
      <c r="C9" s="146">
        <v>42950999.999999985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4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4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15</v>
      </c>
      <c r="C12" s="146">
        <v>4300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7</v>
      </c>
      <c r="C14" s="136">
        <v>17500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3</v>
      </c>
      <c r="C17" s="136">
        <v>9000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17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193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3339</v>
      </c>
      <c r="C29" s="136">
        <v>2319020585.1399999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2968</v>
      </c>
      <c r="C30" s="136">
        <v>73755269.760000005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1830</v>
      </c>
      <c r="C32" s="136">
        <v>131822933.66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25</v>
      </c>
      <c r="C33" s="136">
        <v>2272500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</v>
      </c>
      <c r="C34" s="136">
        <v>45000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7</v>
      </c>
      <c r="C35" s="136">
        <v>37000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645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10</v>
      </c>
      <c r="C37" s="136">
        <v>132600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277</v>
      </c>
      <c r="C39" s="136">
        <v>363558.61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50</v>
      </c>
      <c r="C40" s="136">
        <v>7652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193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5</v>
      </c>
      <c r="C49" s="139">
        <v>528000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3</v>
      </c>
      <c r="C51" s="139">
        <v>520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528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381258.61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61"/>
  <sheetViews>
    <sheetView topLeftCell="A33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191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10971</v>
      </c>
      <c r="C6" s="139">
        <v>1375461970.2399998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2427</v>
      </c>
      <c r="C7" s="139">
        <v>18936958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856</v>
      </c>
      <c r="C9" s="137">
        <v>41731000.010000005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10000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0</v>
      </c>
      <c r="C12" s="137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191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1946</v>
      </c>
      <c r="C29" s="136">
        <v>1561334818.7699995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2267</v>
      </c>
      <c r="C30" s="136">
        <v>24032413.140000001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1469</v>
      </c>
      <c r="C32" s="136">
        <v>103904699.07999998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12</v>
      </c>
      <c r="C33" s="136">
        <v>1776500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2</v>
      </c>
      <c r="C34" s="136">
        <v>73200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3</v>
      </c>
      <c r="C35" s="136">
        <v>15000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361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2</v>
      </c>
      <c r="C37" s="136">
        <v>12500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183</v>
      </c>
      <c r="C39" s="136">
        <v>126035.8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32</v>
      </c>
      <c r="C40" s="136">
        <v>16252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191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1</v>
      </c>
      <c r="C49" s="139">
        <v>88000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5</v>
      </c>
      <c r="C51" s="139">
        <v>2000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0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88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144375.79999999999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141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10211</v>
      </c>
      <c r="C6" s="145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1796</v>
      </c>
      <c r="C7" s="145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1548</v>
      </c>
      <c r="C9" s="146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4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3</v>
      </c>
      <c r="C11" s="146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</v>
      </c>
      <c r="C12" s="14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tr">
        <f>B2</f>
        <v>Week ending 2/22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2449</v>
      </c>
      <c r="C29" s="136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1860</v>
      </c>
      <c r="C30" s="136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1587</v>
      </c>
      <c r="C32" s="136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14</v>
      </c>
      <c r="C33" s="136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10</v>
      </c>
      <c r="C34" s="136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23</v>
      </c>
      <c r="C35" s="136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142</v>
      </c>
      <c r="C36" s="136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6</v>
      </c>
      <c r="C37" s="136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72</v>
      </c>
      <c r="C39" s="136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tr">
        <f>B2</f>
        <v>Week ending 2/22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4</v>
      </c>
      <c r="C49" s="80">
        <v>176000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/>
      <c r="C51" s="80"/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176</v>
      </c>
    </row>
    <row r="58" spans="1:4" s="2" customFormat="1" x14ac:dyDescent="0.2">
      <c r="A58" s="5" t="s">
        <v>120</v>
      </c>
      <c r="C58" s="82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2" t="s">
        <v>35</v>
      </c>
    </row>
    <row r="2" spans="1:32" x14ac:dyDescent="0.2">
      <c r="B2" s="229" t="s">
        <v>150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12043</v>
      </c>
      <c r="C6" s="139">
        <v>1626706705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1776</v>
      </c>
      <c r="C7" s="139">
        <v>19123325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1184</v>
      </c>
      <c r="C9" s="137">
        <v>33587500.009999998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2</v>
      </c>
      <c r="C11" s="13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4</v>
      </c>
      <c r="C12" s="137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7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150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3029</v>
      </c>
      <c r="C29" s="136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1995</v>
      </c>
      <c r="C30" s="136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1409</v>
      </c>
      <c r="C32" s="136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9</v>
      </c>
      <c r="C33" s="136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0</v>
      </c>
      <c r="C34" s="136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14</v>
      </c>
      <c r="C35" s="136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102</v>
      </c>
      <c r="C36" s="136">
        <v>4422278</v>
      </c>
      <c r="D36" s="33" t="s">
        <v>102</v>
      </c>
      <c r="E36" s="33"/>
      <c r="F36" s="158"/>
      <c r="G36" s="33"/>
      <c r="H36" s="33"/>
      <c r="I36" s="33"/>
      <c r="J36" s="33"/>
    </row>
    <row r="37" spans="1:10" x14ac:dyDescent="0.2">
      <c r="A37" s="6" t="s">
        <v>13</v>
      </c>
      <c r="B37" s="136">
        <v>3</v>
      </c>
      <c r="C37" s="136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107</v>
      </c>
      <c r="C39" s="136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150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5</v>
      </c>
      <c r="C49" s="80">
        <v>401000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5</v>
      </c>
      <c r="C51" s="80">
        <v>947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v>401</v>
      </c>
    </row>
    <row r="58" spans="1:4" s="2" customFormat="1" x14ac:dyDescent="0.2">
      <c r="A58" s="5" t="s">
        <v>120</v>
      </c>
      <c r="C58" s="82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152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14417</v>
      </c>
      <c r="C6" s="139">
        <v>1693251006.4300001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2005</v>
      </c>
      <c r="C7" s="139">
        <v>15858405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1348</v>
      </c>
      <c r="C9" s="137">
        <v>37581000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3</v>
      </c>
      <c r="C11" s="13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7</v>
      </c>
      <c r="C12" s="137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152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2892</v>
      </c>
      <c r="C29" s="136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2410</v>
      </c>
      <c r="C30" s="136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1753</v>
      </c>
      <c r="C32" s="136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31</v>
      </c>
      <c r="C33" s="136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</v>
      </c>
      <c r="C34" s="136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15</v>
      </c>
      <c r="C35" s="136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174</v>
      </c>
      <c r="C36" s="136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3</v>
      </c>
      <c r="C37" s="136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117</v>
      </c>
      <c r="C39" s="136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152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7</v>
      </c>
      <c r="C49" s="80">
        <v>646000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4</v>
      </c>
      <c r="C51" s="80">
        <v>683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v>646</v>
      </c>
    </row>
    <row r="58" spans="1:4" s="2" customFormat="1" x14ac:dyDescent="0.2">
      <c r="A58" s="5" t="s">
        <v>120</v>
      </c>
      <c r="C58" s="82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140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f>'[2]Thrusday 02-15-01'!S9+'[2]Thrusday 02-15-01'!S10+-'[2]Thursday 02-08-01'!S9-'[2]Thursday 02-08-01'!S10</f>
        <v>14423</v>
      </c>
      <c r="C6" s="139">
        <f>'[2]Thrusday 02-15-01'!S67+'[2]Thrusday 02-15-01'!S68-'[2]Thursday 02-08-01'!S67-'[2]Thursday 02-08-01'!S68</f>
        <v>1547814272.2600002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f>'[2]Thrusday 02-15-01'!S17+'[2]Thrusday 02-15-01'!S18-'[2]Thursday 02-08-01'!S17-'[2]Thursday 02-08-01'!S18</f>
        <v>2195</v>
      </c>
      <c r="C7" s="139">
        <f>'[2]Thrusday 02-15-01'!S75+'[2]Thrusday 02-15-01'!S76-'[2]Thursday 02-08-01'!S75-'[2]Thursday 02-08-01'!S76</f>
        <v>19115360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f>'[2]Thrusday 02-15-01'!S30+'[2]Thrusday 02-15-01'!S31+'[2]Thrusday 02-15-01'!S33-'[2]Thursday 02-08-01'!S30-'[2]Thursday 02-08-01'!S31-'[2]Thursday 02-08-01'!S33</f>
        <v>1567</v>
      </c>
      <c r="C9" s="137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f>'[2]Thrusday 02-15-01'!S34-'[2]Thursday 02-08-01'!S34</f>
        <v>3</v>
      </c>
      <c r="C10" s="137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f>'[2]Thrusday 02-15-01'!S35-'[2]Thursday 02-08-01'!S35</f>
        <v>19</v>
      </c>
      <c r="C11" s="137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f>'[2]Thrusday 02-15-01'!S39-'[2]Thursday 02-08-01'!S39</f>
        <v>10</v>
      </c>
      <c r="C12" s="137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f>'[2]Thrusday 02-15-01'!S48-'[2]Thursday 02-08-01'!S47</f>
        <v>0</v>
      </c>
      <c r="C13" s="137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f>'[2]Thrusday 02-15-01'!S37-'[2]Thursday 02-08-01'!S37</f>
        <v>8</v>
      </c>
      <c r="C14" s="137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f>'[2]Thrusday 02-15-01'!S38-'[2]Thursday 02-08-01'!S38</f>
        <v>0</v>
      </c>
      <c r="C16" s="137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f>'[2]Thrusday 02-15-01'!S44-'[2]Thursday 02-08-01'!S44</f>
        <v>0</v>
      </c>
      <c r="C17" s="137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4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140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f>'[2]Thrusday 02-15-01'!T9+'[2]Thrusday 02-15-01'!T10-'[2]Thursday 02-08-01'!T9-'[2]Thursday 02-08-01'!T10</f>
        <v>2800</v>
      </c>
      <c r="C29" s="136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f>'[2]Thrusday 02-15-01'!T17+'[2]Thrusday 02-15-01'!T18-'[2]Thursday 02-08-01'!T17-'[2]Thursday 02-08-01'!T18</f>
        <v>2392</v>
      </c>
      <c r="C30" s="136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f>'[2]Thrusday 02-15-01'!T30+'[2]Thrusday 02-15-01'!T31+'[2]Thrusday 02-15-01'!T33-'[2]Thursday 02-08-01'!T30-'[2]Thursday 02-08-01'!T31-'[2]Thursday 02-08-01'!T33</f>
        <v>1786</v>
      </c>
      <c r="C32" s="136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f>'[2]Thrusday 02-15-01'!T34-'[2]Thursday 02-08-01'!T34</f>
        <v>13</v>
      </c>
      <c r="C33" s="136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f>'[2]Thrusday 02-15-01'!T35-'[2]Thursday 02-08-01'!T35</f>
        <v>23</v>
      </c>
      <c r="C34" s="136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f>'[2]Thrusday 02-15-01'!T39-'[2]Thursday 02-08-01'!T39</f>
        <v>29</v>
      </c>
      <c r="C35" s="136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f>'[2]Thrusday 02-15-01'!T48-'[2]Thursday 02-08-01'!T47</f>
        <v>122</v>
      </c>
      <c r="C36" s="136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f>'[2]Thrusday 02-15-01'!T37-'[2]Thursday 02-08-01'!T37</f>
        <v>12</v>
      </c>
      <c r="C37" s="136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f>'[2]Thrusday 02-15-01'!T38-'[2]Thursday 02-08-01'!T38+34</f>
        <v>82</v>
      </c>
      <c r="C39" s="136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f>'[2]Thrusday 02-15-01'!T44-'[2]Thursday 02-08-01'!T43</f>
        <v>1</v>
      </c>
      <c r="C40" s="136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140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4</v>
      </c>
      <c r="C49" s="80">
        <v>374000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3</v>
      </c>
      <c r="C51" s="80">
        <v>680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374</v>
      </c>
    </row>
    <row r="58" spans="1:4" s="2" customFormat="1" x14ac:dyDescent="0.2">
      <c r="A58" s="5" t="s">
        <v>120</v>
      </c>
      <c r="C58" s="82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138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80">
        <f>'[1]Thrusday 02-08-01'!S67+'[1]Thrusday 02-08-01'!S68-'[1]Thursday 02-01-01'!S67-'[1]Thursday 02-01-01'!S68</f>
        <v>1917251550.2199991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80">
        <f>'[1]Thrusday 02-08-01'!S75+'[1]Thrusday 02-08-01'!S76-'[1]Thursday 02-01-01'!S75-'[1]Thursday 02-01-01'!S76</f>
        <v>23577055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7"/>
      <c r="C8" s="118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34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34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'[1]Thrusday 02-08-01'!S35-'[1]Thursday 02-01-01'!S35</f>
        <v>2</v>
      </c>
      <c r="C11" s="134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34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f>'[1]Thrusday 02-08-01'!S47-'[1]Thursday 02-01-01'!S47</f>
        <v>0</v>
      </c>
      <c r="C13" s="134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34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7"/>
      <c r="C15" s="11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f>'[1]Thrusday 02-08-01'!S38-'[1]Thursday 02-01-01'!S38+11</f>
        <v>11</v>
      </c>
      <c r="C16" s="137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34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7">
        <v>12</v>
      </c>
      <c r="C20" s="7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</row>
    <row r="25" spans="1:32" x14ac:dyDescent="0.2">
      <c r="B25" s="229" t="s">
        <v>138</v>
      </c>
      <c r="C25" s="230"/>
      <c r="D25" s="73" t="s">
        <v>109</v>
      </c>
    </row>
    <row r="26" spans="1:32" x14ac:dyDescent="0.2">
      <c r="A26" s="74" t="s">
        <v>110</v>
      </c>
      <c r="B26" s="75" t="s">
        <v>63</v>
      </c>
      <c r="C26" s="75" t="s">
        <v>111</v>
      </c>
      <c r="D26" s="76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77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77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f>'[1]Thrusday 02-08-01'!T38-'[1]Thursday 02-01-01'!T38+25</f>
        <v>88</v>
      </c>
      <c r="C39" s="136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</row>
    <row r="45" spans="1:10" x14ac:dyDescent="0.2">
      <c r="B45" s="229" t="s">
        <v>138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7</v>
      </c>
      <c r="C49" s="80">
        <v>668000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5</v>
      </c>
      <c r="C51" s="80">
        <v>1130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668</v>
      </c>
    </row>
    <row r="58" spans="1:4" s="2" customFormat="1" x14ac:dyDescent="0.2">
      <c r="A58" s="5" t="s">
        <v>120</v>
      </c>
      <c r="C58" s="82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173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15177</v>
      </c>
      <c r="C6" s="139">
        <v>1871114782.54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2512</v>
      </c>
      <c r="C7" s="139">
        <v>26007420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1324</v>
      </c>
      <c r="C9" s="137">
        <v>37574000.020000011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4</v>
      </c>
      <c r="C11" s="13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2</v>
      </c>
      <c r="C12" s="137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9</v>
      </c>
      <c r="C14" s="136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173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2680</v>
      </c>
      <c r="C29" s="136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2417</v>
      </c>
      <c r="C30" s="136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1693</v>
      </c>
      <c r="C32" s="136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11</v>
      </c>
      <c r="C33" s="136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4</v>
      </c>
      <c r="C34" s="136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9</v>
      </c>
      <c r="C35" s="136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596</v>
      </c>
      <c r="C36" s="136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7</v>
      </c>
      <c r="C37" s="136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155</v>
      </c>
      <c r="C39" s="136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173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7</v>
      </c>
      <c r="C49" s="80">
        <v>792000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11</v>
      </c>
      <c r="C51" s="80">
        <v>4480</v>
      </c>
      <c r="D51" t="s">
        <v>117</v>
      </c>
    </row>
    <row r="53" spans="1:4" x14ac:dyDescent="0.2">
      <c r="A53" s="2" t="s">
        <v>118</v>
      </c>
      <c r="B53" s="2">
        <v>2</v>
      </c>
      <c r="C53" s="2"/>
    </row>
    <row r="55" spans="1:4" x14ac:dyDescent="0.2">
      <c r="A55" s="4" t="s">
        <v>119</v>
      </c>
      <c r="C55" s="81">
        <v>792</v>
      </c>
    </row>
    <row r="58" spans="1:4" s="2" customFormat="1" x14ac:dyDescent="0.2">
      <c r="A58" s="5" t="s">
        <v>120</v>
      </c>
      <c r="C58" s="82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8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181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14137</v>
      </c>
      <c r="C6" s="139">
        <v>1754284573.9000001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2252</v>
      </c>
      <c r="C7" s="139">
        <v>18605150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1314</v>
      </c>
      <c r="C9" s="137">
        <v>44978000.00999999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0</v>
      </c>
      <c r="C11" s="13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5</v>
      </c>
      <c r="C12" s="137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181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2558</v>
      </c>
      <c r="C29" s="136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2521</v>
      </c>
      <c r="C30" s="136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1583</v>
      </c>
      <c r="C32" s="136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27</v>
      </c>
      <c r="C33" s="136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5</v>
      </c>
      <c r="C34" s="136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12</v>
      </c>
      <c r="C35" s="136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306</v>
      </c>
      <c r="C36" s="136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14</v>
      </c>
      <c r="C37" s="136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207</v>
      </c>
      <c r="C39" s="136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14</v>
      </c>
      <c r="C40" s="136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181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5</v>
      </c>
      <c r="C49" s="80">
        <v>612000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3</v>
      </c>
      <c r="C51" s="80">
        <v>1420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v>612</v>
      </c>
    </row>
    <row r="58" spans="1:4" s="2" customFormat="1" x14ac:dyDescent="0.2">
      <c r="A58" s="5" t="s">
        <v>120</v>
      </c>
      <c r="C58" s="82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F58"/>
  <sheetViews>
    <sheetView topLeftCell="A36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183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16658</v>
      </c>
      <c r="C6" s="139">
        <v>2284624434.1600003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2303</v>
      </c>
      <c r="C7" s="139">
        <v>19431220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1074</v>
      </c>
      <c r="C9" s="137">
        <v>52381000.00999999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</v>
      </c>
      <c r="C12" s="13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8</v>
      </c>
      <c r="C14" s="13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3</v>
      </c>
      <c r="C17" s="136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4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3926</v>
      </c>
      <c r="C29" s="136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2493</v>
      </c>
      <c r="C30" s="136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1746</v>
      </c>
      <c r="C32" s="136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14</v>
      </c>
      <c r="C33" s="136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10</v>
      </c>
      <c r="C34" s="136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6</v>
      </c>
      <c r="C35" s="136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552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15</v>
      </c>
      <c r="C37" s="136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81</v>
      </c>
      <c r="C39" s="136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9</v>
      </c>
      <c r="C49" s="139">
        <v>1112000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12</v>
      </c>
      <c r="C51" s="139">
        <v>53500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1112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169228.08</v>
      </c>
      <c r="D58" s="144"/>
      <c r="E58" s="144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111"/>
  <sheetViews>
    <sheetView topLeftCell="E10" workbookViewId="0">
      <pane xSplit="1" topLeftCell="V1" activePane="topRight" state="frozen"/>
      <selection activeCell="G3" sqref="G3"/>
      <selection pane="topRight" activeCell="Z39" sqref="Z39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425781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24" width="11.140625" customWidth="1"/>
    <col min="25" max="26" width="12.7109375" bestFit="1" customWidth="1"/>
    <col min="27" max="27" width="12.7109375" customWidth="1"/>
    <col min="28" max="28" width="3.28515625" customWidth="1"/>
    <col min="29" max="29" width="13.85546875" bestFit="1" customWidth="1"/>
  </cols>
  <sheetData>
    <row r="1" spans="1:29" hidden="1" x14ac:dyDescent="0.2">
      <c r="A1" s="7" t="s">
        <v>63</v>
      </c>
      <c r="E1" t="s">
        <v>77</v>
      </c>
    </row>
    <row r="2" spans="1:29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9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9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9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9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9" hidden="1" x14ac:dyDescent="0.2">
      <c r="A7" s="7" t="s">
        <v>54</v>
      </c>
      <c r="B7">
        <v>5</v>
      </c>
    </row>
    <row r="8" spans="1:29" hidden="1" x14ac:dyDescent="0.2">
      <c r="A8" s="7" t="s">
        <v>56</v>
      </c>
      <c r="B8">
        <v>10</v>
      </c>
    </row>
    <row r="9" spans="1:29" hidden="1" x14ac:dyDescent="0.2">
      <c r="A9" s="7" t="s">
        <v>55</v>
      </c>
      <c r="B9">
        <v>20</v>
      </c>
    </row>
    <row r="10" spans="1:29" x14ac:dyDescent="0.2">
      <c r="E10" s="86" t="s">
        <v>63</v>
      </c>
    </row>
    <row r="11" spans="1:29" ht="15" x14ac:dyDescent="0.25">
      <c r="A11" s="7" t="s">
        <v>62</v>
      </c>
      <c r="B11">
        <v>50</v>
      </c>
      <c r="F11" s="83" t="s">
        <v>121</v>
      </c>
      <c r="G11" s="83" t="s">
        <v>122</v>
      </c>
      <c r="H11" s="83" t="s">
        <v>123</v>
      </c>
      <c r="I11" s="83" t="s">
        <v>124</v>
      </c>
      <c r="J11" s="83" t="s">
        <v>136</v>
      </c>
      <c r="K11" s="83" t="s">
        <v>137</v>
      </c>
      <c r="L11" s="83" t="s">
        <v>139</v>
      </c>
      <c r="M11" s="83" t="s">
        <v>143</v>
      </c>
      <c r="N11" s="83" t="s">
        <v>144</v>
      </c>
      <c r="O11" s="83" t="s">
        <v>151</v>
      </c>
      <c r="P11" s="83" t="s">
        <v>167</v>
      </c>
      <c r="Q11" s="83" t="s">
        <v>180</v>
      </c>
      <c r="R11" s="83" t="s">
        <v>186</v>
      </c>
      <c r="S11" s="83" t="s">
        <v>187</v>
      </c>
      <c r="T11" s="83" t="s">
        <v>188</v>
      </c>
      <c r="U11" s="83" t="s">
        <v>190</v>
      </c>
      <c r="V11" s="83" t="s">
        <v>192</v>
      </c>
      <c r="W11" s="83" t="s">
        <v>202</v>
      </c>
      <c r="X11" s="83" t="s">
        <v>205</v>
      </c>
      <c r="Y11" s="83" t="s">
        <v>208</v>
      </c>
      <c r="Z11" s="83" t="s">
        <v>221</v>
      </c>
      <c r="AA11" s="83" t="s">
        <v>226</v>
      </c>
    </row>
    <row r="12" spans="1:29" x14ac:dyDescent="0.2">
      <c r="A12" s="7" t="s">
        <v>0</v>
      </c>
      <c r="B12">
        <v>175</v>
      </c>
      <c r="E12" t="s">
        <v>165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 t="shared" ref="Q12:V12" si="0">+Q13+Q14</f>
        <v>16695</v>
      </c>
      <c r="R12" s="33">
        <f t="shared" si="0"/>
        <v>20584</v>
      </c>
      <c r="S12" s="33">
        <f t="shared" si="0"/>
        <v>20385</v>
      </c>
      <c r="T12" s="33">
        <f t="shared" si="0"/>
        <v>18454</v>
      </c>
      <c r="U12" s="33">
        <f t="shared" si="0"/>
        <v>12917</v>
      </c>
      <c r="V12" s="33">
        <f t="shared" si="0"/>
        <v>18129</v>
      </c>
      <c r="W12" s="33">
        <f>+W13+W14</f>
        <v>20552</v>
      </c>
      <c r="X12" s="33">
        <f>+X13+X14</f>
        <v>17060</v>
      </c>
      <c r="Y12" s="33">
        <f>+Y13+Y14</f>
        <v>18249</v>
      </c>
      <c r="Z12" s="33">
        <f>+Z13+Z14</f>
        <v>18093</v>
      </c>
      <c r="AA12" s="33">
        <f>+AA13+AA14</f>
        <v>17677</v>
      </c>
      <c r="AC12" s="84" t="s">
        <v>81</v>
      </c>
    </row>
    <row r="13" spans="1:29" x14ac:dyDescent="0.2">
      <c r="E13" s="1" t="s">
        <v>168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f>+'WE 4-11 EOL Data'!B29</f>
        <v>2556</v>
      </c>
      <c r="U13" s="33">
        <f>+'WE 4-18 EOL Data'!B29</f>
        <v>1946</v>
      </c>
      <c r="V13" s="33">
        <f>+'WE 4-25 EOL Data'!B29</f>
        <v>3339</v>
      </c>
      <c r="W13" s="33">
        <f>+'WE 5-2 EOL Data'!B29</f>
        <v>3627</v>
      </c>
      <c r="X13" s="33">
        <f>+'WE 5-9 EOL Data'!B29</f>
        <v>2542</v>
      </c>
      <c r="Y13" s="33">
        <f>+'WE 5-16 EOL Data'!B29</f>
        <v>2547</v>
      </c>
      <c r="Z13" s="33">
        <f>+'WE 5-23 EOL Data'!B28</f>
        <v>2608</v>
      </c>
      <c r="AA13" s="33">
        <f>+'WE 5-30 EOL Data'!B28</f>
        <v>3281</v>
      </c>
      <c r="AC13" s="84"/>
    </row>
    <row r="14" spans="1:29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f>+'WE 4-11 EOL Data'!B6</f>
        <v>15898</v>
      </c>
      <c r="U14" s="33">
        <f>+'WE 4-18 EOL Data'!B6</f>
        <v>10971</v>
      </c>
      <c r="V14" s="33">
        <f>+'WE 4-25 EOL Data'!B6</f>
        <v>14790</v>
      </c>
      <c r="W14" s="33">
        <f>+'WE 5-2 EOL Data'!B6</f>
        <v>16925</v>
      </c>
      <c r="X14" s="33">
        <f>+'WE 5-9 EOL Data'!B6</f>
        <v>14518</v>
      </c>
      <c r="Y14" s="33">
        <f>+'WE 5-16 EOL Data'!B6</f>
        <v>15702</v>
      </c>
      <c r="Z14" s="33">
        <f>+'WE 5-23 EOL Data'!B6</f>
        <v>15485</v>
      </c>
      <c r="AA14" s="33">
        <f>+'WE 5-30 EOL Data'!B6</f>
        <v>14396</v>
      </c>
      <c r="AC14" s="84"/>
    </row>
    <row r="15" spans="1:29" x14ac:dyDescent="0.2">
      <c r="A15" s="7" t="s">
        <v>3</v>
      </c>
      <c r="B15">
        <v>2</v>
      </c>
      <c r="E15" t="s">
        <v>164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 t="shared" ref="Q15:V15" si="1">+Q16+Q17</f>
        <v>4773</v>
      </c>
      <c r="R15" s="33">
        <f t="shared" si="1"/>
        <v>4796</v>
      </c>
      <c r="S15" s="33">
        <f t="shared" si="1"/>
        <v>5262</v>
      </c>
      <c r="T15" s="33">
        <f t="shared" si="1"/>
        <v>5391</v>
      </c>
      <c r="U15" s="33">
        <f t="shared" si="1"/>
        <v>4694</v>
      </c>
      <c r="V15" s="33">
        <f t="shared" si="1"/>
        <v>5924</v>
      </c>
      <c r="W15" s="33">
        <f>+W16+W17</f>
        <v>6088</v>
      </c>
      <c r="X15" s="33">
        <f>+X16+X17</f>
        <v>4946</v>
      </c>
      <c r="Y15" s="33">
        <f>+Y16+Y17</f>
        <v>4960</v>
      </c>
      <c r="Z15" s="33">
        <f>+Z16+Z17</f>
        <v>5325</v>
      </c>
      <c r="AA15" s="33">
        <f>+AA16+AA17</f>
        <v>4845</v>
      </c>
      <c r="AC15" s="84" t="s">
        <v>82</v>
      </c>
    </row>
    <row r="16" spans="1:29" x14ac:dyDescent="0.2">
      <c r="E16" s="1" t="s">
        <v>168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f>+'WE 4-11 EOL Data'!B30</f>
        <v>2667</v>
      </c>
      <c r="U16" s="33">
        <f>+'WE 4-18 EOL Data'!B30</f>
        <v>2267</v>
      </c>
      <c r="V16" s="33">
        <f>+'WE 4-25 EOL Data'!B30</f>
        <v>2968</v>
      </c>
      <c r="W16" s="33">
        <f>+'WE 5-2 EOL Data'!B30</f>
        <v>2924</v>
      </c>
      <c r="X16" s="33">
        <f>+'WE 5-9 EOL Data'!B30</f>
        <v>2474</v>
      </c>
      <c r="Y16" s="33">
        <f>+'WE 5-16 EOL Data'!B30</f>
        <v>2390</v>
      </c>
      <c r="Z16" s="33">
        <f>+'WE 5-23 EOL Data'!B29</f>
        <v>2447</v>
      </c>
      <c r="AA16" s="33">
        <f>+'WE 5-30 EOL Data'!B29</f>
        <v>1904</v>
      </c>
      <c r="AC16" s="84"/>
    </row>
    <row r="17" spans="1:29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f>+'WE 4-11 EOL Data'!B7</f>
        <v>2724</v>
      </c>
      <c r="U17" s="33">
        <f>+'WE 4-18 EOL Data'!B7</f>
        <v>2427</v>
      </c>
      <c r="V17" s="33">
        <f>+'WE 4-25 EOL Data'!B7</f>
        <v>2956</v>
      </c>
      <c r="W17" s="33">
        <f>+'WE 5-2 EOL Data'!B7</f>
        <v>3164</v>
      </c>
      <c r="X17" s="33">
        <f>+'WE 5-9 EOL Data'!B7</f>
        <v>2472</v>
      </c>
      <c r="Y17" s="33">
        <f>+'WE 5-16 EOL Data'!B7</f>
        <v>2570</v>
      </c>
      <c r="Z17" s="33">
        <f>+'WE 5-23 EOL Data'!B7</f>
        <v>2878</v>
      </c>
      <c r="AA17" s="33">
        <f>+'WE 5-30 EOL Data'!B7</f>
        <v>2941</v>
      </c>
      <c r="AC17" s="84"/>
    </row>
    <row r="18" spans="1:29" x14ac:dyDescent="0.2">
      <c r="E18" t="s">
        <v>169</v>
      </c>
      <c r="J18" s="33"/>
      <c r="K18" s="161">
        <f t="shared" ref="K18:Q18" si="2">(+K17+K14)/(K15+K12)</f>
        <v>0.78658431237042159</v>
      </c>
      <c r="L18" s="161">
        <f t="shared" si="2"/>
        <v>0.76194406235671708</v>
      </c>
      <c r="M18" s="161">
        <f t="shared" si="2"/>
        <v>0.73590340769796514</v>
      </c>
      <c r="N18" s="161">
        <f t="shared" si="2"/>
        <v>0.73337578941782089</v>
      </c>
      <c r="O18" s="161">
        <f t="shared" si="2"/>
        <v>0.75593813294052659</v>
      </c>
      <c r="P18" s="161">
        <f t="shared" si="2"/>
        <v>0.77631001492144303</v>
      </c>
      <c r="Q18" s="161">
        <f t="shared" si="2"/>
        <v>0.76341531581889321</v>
      </c>
      <c r="R18" s="161">
        <f t="shared" ref="R18:AA18" si="3">(+R17+R14)/(R15+R12)</f>
        <v>0.74708431836091416</v>
      </c>
      <c r="S18" s="161">
        <f t="shared" si="3"/>
        <v>0.76601551838421644</v>
      </c>
      <c r="T18" s="161">
        <f t="shared" si="3"/>
        <v>0.78096036905011534</v>
      </c>
      <c r="U18" s="161">
        <f t="shared" si="3"/>
        <v>0.7607745159275453</v>
      </c>
      <c r="V18" s="161">
        <f t="shared" si="3"/>
        <v>0.73778738618883299</v>
      </c>
      <c r="W18" s="161">
        <f t="shared" si="3"/>
        <v>0.75409159159159156</v>
      </c>
      <c r="X18" s="161">
        <f t="shared" si="3"/>
        <v>0.77206216486412793</v>
      </c>
      <c r="Y18" s="161">
        <f t="shared" si="3"/>
        <v>0.78728079624283687</v>
      </c>
      <c r="Z18" s="161">
        <f t="shared" si="3"/>
        <v>0.78414040481680758</v>
      </c>
      <c r="AA18" s="161">
        <f t="shared" si="3"/>
        <v>0.76978065891128677</v>
      </c>
      <c r="AC18" s="84"/>
    </row>
    <row r="19" spans="1:29" x14ac:dyDescent="0.2">
      <c r="E19" s="5" t="s">
        <v>95</v>
      </c>
      <c r="J19" s="33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C19" s="84"/>
    </row>
    <row r="20" spans="1:29" x14ac:dyDescent="0.2">
      <c r="E20" s="5" t="s">
        <v>182</v>
      </c>
      <c r="J20" s="33"/>
      <c r="K20" s="119">
        <f>+K13+K16</f>
        <v>4941</v>
      </c>
      <c r="L20" s="119">
        <f t="shared" ref="L20:Q20" si="4">+L13+L16</f>
        <v>5192</v>
      </c>
      <c r="M20" s="119">
        <f t="shared" si="4"/>
        <v>4309</v>
      </c>
      <c r="N20" s="119">
        <f t="shared" si="4"/>
        <v>5024</v>
      </c>
      <c r="O20" s="119">
        <f t="shared" si="4"/>
        <v>5302</v>
      </c>
      <c r="P20" s="119">
        <f t="shared" si="4"/>
        <v>5097</v>
      </c>
      <c r="Q20" s="119">
        <f t="shared" si="4"/>
        <v>5079</v>
      </c>
      <c r="R20" s="119">
        <f t="shared" ref="R20:W20" si="5">+R13+R16</f>
        <v>6419</v>
      </c>
      <c r="S20" s="119">
        <f t="shared" si="5"/>
        <v>6001</v>
      </c>
      <c r="T20" s="119">
        <f t="shared" si="5"/>
        <v>5223</v>
      </c>
      <c r="U20" s="119">
        <f t="shared" si="5"/>
        <v>4213</v>
      </c>
      <c r="V20" s="119">
        <f t="shared" si="5"/>
        <v>6307</v>
      </c>
      <c r="W20" s="119">
        <f t="shared" si="5"/>
        <v>6551</v>
      </c>
      <c r="X20" s="119">
        <f>+X13+X16</f>
        <v>5016</v>
      </c>
      <c r="Y20" s="119">
        <f>+Y13+Y16</f>
        <v>4937</v>
      </c>
      <c r="Z20" s="119">
        <f>+Z13+Z16</f>
        <v>5055</v>
      </c>
      <c r="AA20" s="119">
        <f>+AA13+AA16</f>
        <v>5185</v>
      </c>
      <c r="AC20" s="84"/>
    </row>
    <row r="21" spans="1:29" x14ac:dyDescent="0.2">
      <c r="E21" s="5" t="s">
        <v>96</v>
      </c>
      <c r="J21" s="33"/>
      <c r="K21" s="119">
        <f>+K17+K14</f>
        <v>18211</v>
      </c>
      <c r="L21" s="119">
        <f t="shared" ref="L21:Q21" si="6">+L17+L14</f>
        <v>16618</v>
      </c>
      <c r="M21" s="119">
        <f t="shared" si="6"/>
        <v>12007</v>
      </c>
      <c r="N21" s="119">
        <f t="shared" si="6"/>
        <v>13819</v>
      </c>
      <c r="O21" s="119">
        <f t="shared" si="6"/>
        <v>16422</v>
      </c>
      <c r="P21" s="119">
        <f t="shared" si="6"/>
        <v>17689</v>
      </c>
      <c r="Q21" s="119">
        <f t="shared" si="6"/>
        <v>16389</v>
      </c>
      <c r="R21" s="119">
        <f t="shared" ref="R21:W21" si="7">+R17+R14</f>
        <v>18961</v>
      </c>
      <c r="S21" s="119">
        <f t="shared" si="7"/>
        <v>19646</v>
      </c>
      <c r="T21" s="119">
        <f t="shared" si="7"/>
        <v>18622</v>
      </c>
      <c r="U21" s="119">
        <f t="shared" si="7"/>
        <v>13398</v>
      </c>
      <c r="V21" s="119">
        <f t="shared" si="7"/>
        <v>17746</v>
      </c>
      <c r="W21" s="119">
        <f t="shared" si="7"/>
        <v>20089</v>
      </c>
      <c r="X21" s="119">
        <f>+X17+X14</f>
        <v>16990</v>
      </c>
      <c r="Y21" s="119">
        <f>+Y17+Y14</f>
        <v>18272</v>
      </c>
      <c r="Z21" s="119">
        <f>+Z17+Z14</f>
        <v>18363</v>
      </c>
      <c r="AA21" s="119">
        <f>+AA17+AA14</f>
        <v>17337</v>
      </c>
      <c r="AC21" s="84"/>
    </row>
    <row r="22" spans="1:29" ht="15" x14ac:dyDescent="0.25">
      <c r="A22" s="7" t="s">
        <v>57</v>
      </c>
      <c r="B22">
        <v>20</v>
      </c>
      <c r="F22" s="83" t="s">
        <v>121</v>
      </c>
      <c r="G22" s="83" t="s">
        <v>122</v>
      </c>
      <c r="H22" s="83" t="s">
        <v>123</v>
      </c>
      <c r="I22" s="83" t="s">
        <v>124</v>
      </c>
      <c r="J22" s="83" t="s">
        <v>136</v>
      </c>
      <c r="K22" s="83" t="str">
        <f t="shared" ref="K22:P22" si="8">+K11</f>
        <v>2/2 - 2/8</v>
      </c>
      <c r="L22" s="83" t="str">
        <f t="shared" si="8"/>
        <v>2/9 - 2/15</v>
      </c>
      <c r="M22" s="83" t="str">
        <f t="shared" si="8"/>
        <v>2/16 - 2/22</v>
      </c>
      <c r="N22" s="83" t="str">
        <f t="shared" si="8"/>
        <v>2/23 - 2/28</v>
      </c>
      <c r="O22" s="83" t="str">
        <f t="shared" si="8"/>
        <v>3/1 - 3/7</v>
      </c>
      <c r="P22" s="83" t="str">
        <f t="shared" si="8"/>
        <v>3/8 - 3/14</v>
      </c>
      <c r="Q22" s="83" t="str">
        <f t="shared" ref="Q22:V22" si="9">+Q11</f>
        <v>3/15 - 3/21</v>
      </c>
      <c r="R22" s="83" t="str">
        <f t="shared" si="9"/>
        <v>3/22 - 3/28</v>
      </c>
      <c r="S22" s="83" t="str">
        <f t="shared" si="9"/>
        <v>3/29 - 4/4</v>
      </c>
      <c r="T22" s="83" t="str">
        <f t="shared" si="9"/>
        <v>4/5 - 4/11</v>
      </c>
      <c r="U22" s="83" t="str">
        <f t="shared" si="9"/>
        <v>4/12 - 4/18</v>
      </c>
      <c r="V22" s="83" t="str">
        <f t="shared" si="9"/>
        <v>4/19 - 4/25</v>
      </c>
      <c r="W22" s="83" t="str">
        <f>+W11</f>
        <v>4/26 - 5/2</v>
      </c>
      <c r="X22" s="83" t="str">
        <f>+X11</f>
        <v>5/3 - 5/9</v>
      </c>
      <c r="Y22" s="83" t="str">
        <f>+Y11</f>
        <v>5/10 - 5/16</v>
      </c>
      <c r="Z22" s="83" t="str">
        <f>+Z11</f>
        <v>5/17 - 5/23</v>
      </c>
      <c r="AA22" s="83" t="s">
        <v>226</v>
      </c>
      <c r="AC22" s="85"/>
    </row>
    <row r="23" spans="1:29" x14ac:dyDescent="0.2">
      <c r="A23" s="7" t="s">
        <v>58</v>
      </c>
      <c r="B23">
        <v>30</v>
      </c>
      <c r="E23" t="s">
        <v>163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 t="shared" ref="Q23:V23" si="10">+Q24+Q25</f>
        <v>306</v>
      </c>
      <c r="R23" s="33">
        <f t="shared" si="10"/>
        <v>552</v>
      </c>
      <c r="S23" s="33">
        <f t="shared" si="10"/>
        <v>537</v>
      </c>
      <c r="T23" s="33">
        <f t="shared" si="10"/>
        <v>580</v>
      </c>
      <c r="U23" s="33">
        <f t="shared" si="10"/>
        <v>361</v>
      </c>
      <c r="V23" s="33">
        <f t="shared" si="10"/>
        <v>645</v>
      </c>
      <c r="W23" s="33">
        <f>+W24+W25</f>
        <v>477</v>
      </c>
      <c r="X23" s="33">
        <f>+X24+X25</f>
        <v>357</v>
      </c>
      <c r="Y23" s="33">
        <f>+Y24+Y25</f>
        <v>430</v>
      </c>
      <c r="Z23" s="33">
        <f>+Z24+Z25</f>
        <v>532</v>
      </c>
      <c r="AA23" s="33">
        <f>+AA24+AA25</f>
        <v>357</v>
      </c>
      <c r="AC23" s="84" t="s">
        <v>99</v>
      </c>
    </row>
    <row r="24" spans="1:29" x14ac:dyDescent="0.2">
      <c r="E24" s="1" t="s">
        <v>168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f>+'WE 4-11 EOL Data'!B36</f>
        <v>580</v>
      </c>
      <c r="U24" s="33">
        <f>+'WE 4-18 EOL Data'!B36</f>
        <v>361</v>
      </c>
      <c r="V24" s="33">
        <f>+'WE 4-25 EOL Data'!B36</f>
        <v>645</v>
      </c>
      <c r="W24" s="33">
        <f>+'WE 5-2 EOL Data'!B36</f>
        <v>477</v>
      </c>
      <c r="X24" s="33">
        <f>+'WE 5-9 EOL Data'!B36</f>
        <v>357</v>
      </c>
      <c r="Y24" s="33">
        <f>+'WE 5-16 EOL Data'!B36</f>
        <v>430</v>
      </c>
      <c r="Z24" s="33">
        <f>+'WE 5-23 EOL Data'!B35</f>
        <v>532</v>
      </c>
      <c r="AA24" s="33">
        <f>+'WE 5-30 EOL Data'!B35</f>
        <v>357</v>
      </c>
      <c r="AC24" s="84"/>
    </row>
    <row r="25" spans="1:29" x14ac:dyDescent="0.2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f>+'WE 4-11 EOL Data'!B13</f>
        <v>0</v>
      </c>
      <c r="U25" s="33">
        <f>+'WE 4-18 EOL Data'!B13</f>
        <v>0</v>
      </c>
      <c r="V25" s="33">
        <f>+'WE 4-25 EOL Data'!B13</f>
        <v>0</v>
      </c>
      <c r="W25" s="33">
        <f>+'WE 5-2 EOL Data'!B13</f>
        <v>0</v>
      </c>
      <c r="X25" s="33">
        <f>+'WE 5-9 EOL Data'!B13</f>
        <v>0</v>
      </c>
      <c r="Y25" s="33">
        <f>+'WE 5-16 EOL Data'!B13</f>
        <v>0</v>
      </c>
      <c r="Z25" s="33">
        <f>+'WE 5-23 EOL Data'!B13</f>
        <v>0</v>
      </c>
      <c r="AA25" s="33">
        <f>+'WE 5-30 EOL Data'!B13</f>
        <v>0</v>
      </c>
      <c r="AC25" s="84"/>
    </row>
    <row r="26" spans="1:29" x14ac:dyDescent="0.2">
      <c r="A26" s="7" t="s">
        <v>59</v>
      </c>
      <c r="B26">
        <v>1</v>
      </c>
      <c r="E26" t="s">
        <v>162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 t="shared" ref="Q26:V26" si="11">+Q27+Q28</f>
        <v>2897</v>
      </c>
      <c r="R26" s="33">
        <f t="shared" si="11"/>
        <v>2820</v>
      </c>
      <c r="S26" s="33">
        <f t="shared" si="11"/>
        <v>2992</v>
      </c>
      <c r="T26" s="33">
        <f t="shared" si="11"/>
        <v>2646</v>
      </c>
      <c r="U26" s="33">
        <f t="shared" si="11"/>
        <v>2325</v>
      </c>
      <c r="V26" s="33">
        <f t="shared" si="11"/>
        <v>2857</v>
      </c>
      <c r="W26" s="33">
        <f>+W27+W28</f>
        <v>2744</v>
      </c>
      <c r="X26" s="33">
        <f>+X27+X28</f>
        <v>2320</v>
      </c>
      <c r="Y26" s="33">
        <f>+Y27+Y28</f>
        <v>2922</v>
      </c>
      <c r="Z26" s="33">
        <f>+Z27+Z28</f>
        <v>3442</v>
      </c>
      <c r="AA26" s="33">
        <f>+AA27+AA28</f>
        <v>2999</v>
      </c>
      <c r="AC26" s="84" t="s">
        <v>100</v>
      </c>
    </row>
    <row r="27" spans="1:29" x14ac:dyDescent="0.2">
      <c r="E27" s="1" t="s">
        <v>168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f>+'WE 4-11 EOL Data'!B32</f>
        <v>1690</v>
      </c>
      <c r="U27" s="33">
        <f>+'WE 4-18 EOL Data'!B32</f>
        <v>1469</v>
      </c>
      <c r="V27" s="33">
        <f>+'WE 4-25 EOL Data'!B32</f>
        <v>1830</v>
      </c>
      <c r="W27" s="33">
        <f>+'WE 5-2 EOL Data'!B32</f>
        <v>1728</v>
      </c>
      <c r="X27" s="33">
        <f>+'WE 5-9 EOL Data'!B32</f>
        <v>1174</v>
      </c>
      <c r="Y27" s="33">
        <f>+'WE 5-16 EOL Data'!B32</f>
        <v>1610</v>
      </c>
      <c r="Z27" s="33">
        <f>+'WE 5-23 EOL Data'!B31</f>
        <v>1864</v>
      </c>
      <c r="AA27" s="33">
        <f>+'WE 5-30 EOL Data'!B31</f>
        <v>1539</v>
      </c>
      <c r="AC27" s="84"/>
    </row>
    <row r="28" spans="1:29" x14ac:dyDescent="0.2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f>+'WE 4-11 EOL Data'!B9</f>
        <v>956</v>
      </c>
      <c r="U28" s="33">
        <f>+'WE 4-18 EOL Data'!B9</f>
        <v>856</v>
      </c>
      <c r="V28" s="33">
        <f>+'WE 4-25 EOL Data'!B9</f>
        <v>1027</v>
      </c>
      <c r="W28" s="33">
        <f>+'WE 5-2 EOL Data'!B9</f>
        <v>1016</v>
      </c>
      <c r="X28" s="33">
        <f>+'WE 5-9 EOL Data'!B9</f>
        <v>1146</v>
      </c>
      <c r="Y28" s="33">
        <f>+'WE 5-16 EOL Data'!B9</f>
        <v>1312</v>
      </c>
      <c r="Z28" s="33">
        <f>+'WE 5-23 EOL Data'!B9</f>
        <v>1578</v>
      </c>
      <c r="AA28" s="33">
        <f>+'WE 5-30 EOL Data'!B9</f>
        <v>1460</v>
      </c>
      <c r="AC28" s="84"/>
    </row>
    <row r="29" spans="1:29" x14ac:dyDescent="0.2">
      <c r="A29" s="7" t="s">
        <v>60</v>
      </c>
      <c r="B29">
        <v>3</v>
      </c>
      <c r="E29" t="s">
        <v>161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 t="shared" ref="Q29:V29" si="12">+Q30+Q31</f>
        <v>33</v>
      </c>
      <c r="R29" s="33">
        <f t="shared" si="12"/>
        <v>25</v>
      </c>
      <c r="S29" s="33">
        <f t="shared" si="12"/>
        <v>20</v>
      </c>
      <c r="T29" s="33">
        <f t="shared" si="12"/>
        <v>21</v>
      </c>
      <c r="U29" s="33">
        <f t="shared" si="12"/>
        <v>15</v>
      </c>
      <c r="V29" s="33">
        <f t="shared" si="12"/>
        <v>27</v>
      </c>
      <c r="W29" s="33">
        <f>+W30+W31</f>
        <v>31</v>
      </c>
      <c r="X29" s="33">
        <f>+X30+X31</f>
        <v>12</v>
      </c>
      <c r="Y29" s="33">
        <f>+Y30+Y31</f>
        <v>39</v>
      </c>
      <c r="Z29" s="33">
        <f>+Z30+Z31</f>
        <v>22</v>
      </c>
      <c r="AA29" s="33">
        <f>+AA30+AA31</f>
        <v>19</v>
      </c>
      <c r="AC29" s="84" t="s">
        <v>101</v>
      </c>
    </row>
    <row r="30" spans="1:29" x14ac:dyDescent="0.2">
      <c r="E30" s="1" t="s">
        <v>168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f>+'WE 4-11 EOL Data'!B33+'WE 4-11 EOL Data'!B34</f>
        <v>16</v>
      </c>
      <c r="U30" s="33">
        <f>+'WE 4-18 EOL Data'!B33+'WE 4-18 EOL Data'!B34</f>
        <v>14</v>
      </c>
      <c r="V30" s="33">
        <f>+'WE 4-25 EOL Data'!B33+'WE 4-25 EOL Data'!B34</f>
        <v>26</v>
      </c>
      <c r="W30" s="33">
        <f>+'WE 5-2 EOL Data'!B33+'WE 5-2 EOL Data'!B34</f>
        <v>26</v>
      </c>
      <c r="X30" s="33">
        <f>+'WE 5-9 EOL Data'!B33+'WE 5-9 EOL Data'!B34</f>
        <v>11</v>
      </c>
      <c r="Y30" s="33">
        <f>+'WE 5-16 EOL Data'!B33+'WE 5-16 EOL Data'!B34</f>
        <v>33</v>
      </c>
      <c r="Z30" s="33">
        <f>+'WE 5-23 EOL Data'!B33+'WE 5-23 EOL Data'!B32</f>
        <v>21</v>
      </c>
      <c r="AA30" s="33">
        <f>+'WE 5-30 EOL Data'!B32+'WE 5-30 EOL Data'!B33</f>
        <v>18</v>
      </c>
      <c r="AC30" s="84"/>
    </row>
    <row r="31" spans="1:29" x14ac:dyDescent="0.2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f>+'WE 4-11 EOL Data'!B10+'WE 4-11 EOL Data'!B11</f>
        <v>5</v>
      </c>
      <c r="U31" s="33">
        <f>+'WE 4-18 EOL Data'!B10+'WE 4-18 EOL Data'!B11</f>
        <v>1</v>
      </c>
      <c r="V31" s="33">
        <f>+'WE 4-25 EOL Data'!B10+'WE 4-25 EOL Data'!B11</f>
        <v>1</v>
      </c>
      <c r="W31" s="33">
        <f>+'WE 5-2 EOL Data'!B10+'WE 5-2 EOL Data'!B11</f>
        <v>5</v>
      </c>
      <c r="X31" s="33">
        <f>+'WE 5-9 EOL Data'!B10+'WE 5-9 EOL Data'!B11</f>
        <v>1</v>
      </c>
      <c r="Y31" s="33">
        <f>+'WE 5-16 EOL Data'!B10+'WE 5-16 EOL Data'!B11</f>
        <v>6</v>
      </c>
      <c r="Z31" s="33">
        <f>+'WE 5-23 EOL Data'!B10+'WE 5-23 EOL Data'!B11</f>
        <v>1</v>
      </c>
      <c r="AA31" s="33">
        <f>+'WE 5-30 EOL Data'!B10+'WE 5-30 EOL Data'!B11</f>
        <v>1</v>
      </c>
      <c r="AC31" s="84"/>
    </row>
    <row r="32" spans="1:29" x14ac:dyDescent="0.2">
      <c r="A32" s="7" t="s">
        <v>4</v>
      </c>
      <c r="B32">
        <v>2</v>
      </c>
      <c r="E32" t="s">
        <v>160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 t="shared" ref="Q32:V32" si="13">+Q33+Q34</f>
        <v>17</v>
      </c>
      <c r="R32" s="33">
        <f t="shared" si="13"/>
        <v>7</v>
      </c>
      <c r="S32" s="33">
        <f t="shared" si="13"/>
        <v>10</v>
      </c>
      <c r="T32" s="33">
        <f t="shared" si="13"/>
        <v>9</v>
      </c>
      <c r="U32" s="33">
        <f t="shared" si="13"/>
        <v>3</v>
      </c>
      <c r="V32" s="33">
        <f t="shared" si="13"/>
        <v>22</v>
      </c>
      <c r="W32" s="33">
        <f>+W33+W34</f>
        <v>16</v>
      </c>
      <c r="X32" s="33">
        <f>+X33+X34</f>
        <v>24</v>
      </c>
      <c r="Y32" s="33">
        <f>+Y33+Y34</f>
        <v>26</v>
      </c>
      <c r="Z32" s="33">
        <f>+Z33+Z34</f>
        <v>36</v>
      </c>
      <c r="AA32" s="33">
        <f>+AA33+AA34</f>
        <v>15</v>
      </c>
      <c r="AC32" s="84" t="s">
        <v>102</v>
      </c>
    </row>
    <row r="33" spans="1:29" x14ac:dyDescent="0.2">
      <c r="E33" s="1" t="s">
        <v>168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f>+'WE 4-11 EOL Data'!B35</f>
        <v>5</v>
      </c>
      <c r="U33" s="33">
        <f>+'WE 4-18 EOL Data'!B35</f>
        <v>3</v>
      </c>
      <c r="V33" s="33">
        <f>+'WE 4-25 EOL Data'!B35</f>
        <v>7</v>
      </c>
      <c r="W33" s="33">
        <f>+'WE 5-2 EOL Data'!B35</f>
        <v>8</v>
      </c>
      <c r="X33" s="33">
        <f>+'WE 5-9 EOL Data'!B35</f>
        <v>9</v>
      </c>
      <c r="Y33" s="33">
        <f>+'WE 5-16 EOL Data'!B35</f>
        <v>10</v>
      </c>
      <c r="Z33" s="33">
        <f>+'WE 5-23 EOL Data'!B34</f>
        <v>18</v>
      </c>
      <c r="AA33" s="33">
        <f>+'WE 5-30 EOL Data'!B34</f>
        <v>4</v>
      </c>
      <c r="AC33" s="84"/>
    </row>
    <row r="34" spans="1:29" x14ac:dyDescent="0.2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f>+'WE 4-11 EOL Data'!B12</f>
        <v>4</v>
      </c>
      <c r="U34" s="33">
        <f>+'WE 4-18 EOL Data'!B12</f>
        <v>0</v>
      </c>
      <c r="V34" s="33">
        <f>+'WE 4-25 EOL Data'!B12</f>
        <v>15</v>
      </c>
      <c r="W34" s="33">
        <f>+'WE 5-2 EOL Data'!B12</f>
        <v>8</v>
      </c>
      <c r="X34" s="33">
        <f>+'WE 5-9 EOL Data'!B12</f>
        <v>15</v>
      </c>
      <c r="Y34" s="33">
        <f>+'WE 5-16 EOL Data'!B12</f>
        <v>16</v>
      </c>
      <c r="Z34" s="33">
        <f>+'WE 5-23 EOL Data'!B12</f>
        <v>18</v>
      </c>
      <c r="AA34" s="33">
        <f>+'WE 5-30 EOL Data'!B12</f>
        <v>11</v>
      </c>
      <c r="AC34" s="84"/>
    </row>
    <row r="35" spans="1:29" x14ac:dyDescent="0.2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 t="shared" ref="Q35:V35" si="14">+Q36+Q37</f>
        <v>16</v>
      </c>
      <c r="R35" s="33">
        <f t="shared" si="14"/>
        <v>23</v>
      </c>
      <c r="S35" s="33">
        <f t="shared" si="14"/>
        <v>17</v>
      </c>
      <c r="T35" s="33">
        <f t="shared" si="14"/>
        <v>25</v>
      </c>
      <c r="U35" s="33">
        <f t="shared" si="14"/>
        <v>4</v>
      </c>
      <c r="V35" s="33">
        <f t="shared" si="14"/>
        <v>17</v>
      </c>
      <c r="W35" s="33">
        <f>+W36+W37</f>
        <v>6</v>
      </c>
      <c r="X35" s="33">
        <f>+X36+X37</f>
        <v>14</v>
      </c>
      <c r="Y35" s="33">
        <f>+Y36+Y37</f>
        <v>16</v>
      </c>
      <c r="Z35" s="33">
        <f>+Z36+Z37</f>
        <v>17</v>
      </c>
      <c r="AA35" s="33">
        <f>+AA36+AA37</f>
        <v>6</v>
      </c>
      <c r="AC35" s="84" t="s">
        <v>103</v>
      </c>
    </row>
    <row r="36" spans="1:29" x14ac:dyDescent="0.2">
      <c r="E36" s="1" t="s">
        <v>168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f>+'WE 4-11 EOL Data'!B37</f>
        <v>14</v>
      </c>
      <c r="U36" s="33">
        <f>+'WE 4-18 EOL Data'!B37</f>
        <v>2</v>
      </c>
      <c r="V36" s="33">
        <f>+'WE 4-25 EOL Data'!B37</f>
        <v>10</v>
      </c>
      <c r="W36" s="33">
        <f>+'WE 5-2 EOL Data'!B37</f>
        <v>5</v>
      </c>
      <c r="X36" s="33">
        <f>+'WE 5-9 EOL Data'!B37</f>
        <v>10</v>
      </c>
      <c r="Y36" s="33">
        <f>+'WE 5-16 EOL Data'!B37</f>
        <v>8</v>
      </c>
      <c r="Z36" s="33">
        <f>+'WE 5-23 EOL Data'!B36</f>
        <v>15</v>
      </c>
      <c r="AA36" s="33">
        <f>+'WE 5-30 EOL Data'!B36</f>
        <v>4</v>
      </c>
      <c r="AC36" s="84"/>
    </row>
    <row r="37" spans="1:29" x14ac:dyDescent="0.2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f>+'WE 4-11 EOL Data'!B14</f>
        <v>11</v>
      </c>
      <c r="U37" s="33">
        <f>+'WE 4-18 EOL Data'!B14</f>
        <v>2</v>
      </c>
      <c r="V37" s="33">
        <f>+'WE 4-25 EOL Data'!B14</f>
        <v>7</v>
      </c>
      <c r="W37" s="33">
        <f>+'WE 5-2 EOL Data'!B14</f>
        <v>1</v>
      </c>
      <c r="X37" s="33">
        <f>+'WE 5-9 EOL Data'!B14</f>
        <v>4</v>
      </c>
      <c r="Y37" s="33">
        <f>+'WE 5-16 EOL Data'!B14</f>
        <v>8</v>
      </c>
      <c r="Z37" s="33">
        <f>+'WE 5-23 EOL Data'!B14</f>
        <v>2</v>
      </c>
      <c r="AA37" s="33">
        <f>+'WE 5-30 EOL Data'!B14</f>
        <v>2</v>
      </c>
      <c r="AC37" s="84"/>
    </row>
    <row r="38" spans="1:29" x14ac:dyDescent="0.2">
      <c r="E38" t="s">
        <v>169</v>
      </c>
      <c r="J38" s="33"/>
      <c r="K38" s="161">
        <f t="shared" ref="K38:Q38" si="15">+(K37+K34+K31+K28+K25)/(K35+K32+K29+K26+K23)</f>
        <v>0.49353863073962057</v>
      </c>
      <c r="L38" s="161">
        <f t="shared" si="15"/>
        <v>0.44738307349665923</v>
      </c>
      <c r="M38" s="161">
        <f t="shared" si="15"/>
        <v>0.46566716641679162</v>
      </c>
      <c r="N38" s="161">
        <f t="shared" si="15"/>
        <v>0.43658357771260997</v>
      </c>
      <c r="O38" s="161">
        <f t="shared" si="15"/>
        <v>0.40737410071942448</v>
      </c>
      <c r="P38" s="161">
        <f t="shared" si="15"/>
        <v>0.36612021857923499</v>
      </c>
      <c r="Q38" s="161">
        <f t="shared" si="15"/>
        <v>0.40440501682471702</v>
      </c>
      <c r="R38" s="161">
        <f t="shared" ref="R38:AA38" si="16">+(R37+R34+R31+R28+R25)/(R35+R32+R29+R26+R23)</f>
        <v>0.31835424569594395</v>
      </c>
      <c r="S38" s="161">
        <f t="shared" si="16"/>
        <v>0.31935123042505592</v>
      </c>
      <c r="T38" s="161">
        <f t="shared" si="16"/>
        <v>0.29747028345016763</v>
      </c>
      <c r="U38" s="161">
        <f t="shared" si="16"/>
        <v>0.31720827178729688</v>
      </c>
      <c r="V38" s="161">
        <f t="shared" si="16"/>
        <v>0.29428251121076232</v>
      </c>
      <c r="W38" s="161">
        <f t="shared" si="16"/>
        <v>0.31459987782529014</v>
      </c>
      <c r="X38" s="161">
        <f t="shared" si="16"/>
        <v>0.4275760909424276</v>
      </c>
      <c r="Y38" s="161">
        <f t="shared" si="16"/>
        <v>0.39091173900378678</v>
      </c>
      <c r="Z38" s="161">
        <f t="shared" si="16"/>
        <v>0.39491232403062487</v>
      </c>
      <c r="AA38" s="161">
        <f t="shared" si="16"/>
        <v>0.43404004711425204</v>
      </c>
      <c r="AC38" s="84"/>
    </row>
    <row r="39" spans="1:29" x14ac:dyDescent="0.2">
      <c r="E39" s="5" t="s">
        <v>32</v>
      </c>
      <c r="J39" s="33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C39" s="84"/>
    </row>
    <row r="40" spans="1:29" x14ac:dyDescent="0.2">
      <c r="E40" s="5" t="s">
        <v>182</v>
      </c>
      <c r="J40" s="33"/>
      <c r="K40" s="119">
        <f>+K36+K33+K30+K27+K24</f>
        <v>1842</v>
      </c>
      <c r="L40" s="119">
        <f t="shared" ref="L40:Q40" si="17">+L36+L33+L30+L27+L24</f>
        <v>1985</v>
      </c>
      <c r="M40" s="119">
        <f t="shared" si="17"/>
        <v>1782</v>
      </c>
      <c r="N40" s="119">
        <f t="shared" si="17"/>
        <v>1537</v>
      </c>
      <c r="O40" s="119">
        <f t="shared" si="17"/>
        <v>1977</v>
      </c>
      <c r="P40" s="119">
        <f t="shared" si="17"/>
        <v>2320</v>
      </c>
      <c r="Q40" s="119">
        <f t="shared" si="17"/>
        <v>1947</v>
      </c>
      <c r="R40" s="119">
        <f t="shared" ref="R40:T41" si="18">+R36+R33+R30+R27+R24</f>
        <v>2336</v>
      </c>
      <c r="S40" s="119">
        <f t="shared" si="18"/>
        <v>2434</v>
      </c>
      <c r="T40" s="119">
        <f t="shared" si="18"/>
        <v>2305</v>
      </c>
      <c r="U40" s="119">
        <f t="shared" ref="U40:W41" si="19">+U36+U33+U30+U27+U24</f>
        <v>1849</v>
      </c>
      <c r="V40" s="119">
        <f t="shared" si="19"/>
        <v>2518</v>
      </c>
      <c r="W40" s="119">
        <f t="shared" si="19"/>
        <v>2244</v>
      </c>
      <c r="X40" s="119">
        <f t="shared" ref="X40:AA41" si="20">+X36+X33+X30+X27+X24</f>
        <v>1561</v>
      </c>
      <c r="Y40" s="119">
        <f t="shared" si="20"/>
        <v>2091</v>
      </c>
      <c r="Z40" s="119">
        <f t="shared" si="20"/>
        <v>2450</v>
      </c>
      <c r="AA40" s="119">
        <f t="shared" si="20"/>
        <v>1922</v>
      </c>
      <c r="AC40" s="84"/>
    </row>
    <row r="41" spans="1:29" x14ac:dyDescent="0.2">
      <c r="E41" s="5" t="s">
        <v>96</v>
      </c>
      <c r="J41" s="33"/>
      <c r="K41" s="119">
        <f>+K37+K34+K31+K28+K25</f>
        <v>1795</v>
      </c>
      <c r="L41" s="119">
        <f t="shared" ref="L41:Q41" si="21">+L37+L34+L31+L28+L25</f>
        <v>1607</v>
      </c>
      <c r="M41" s="119">
        <f t="shared" si="21"/>
        <v>1553</v>
      </c>
      <c r="N41" s="119">
        <f t="shared" si="21"/>
        <v>1191</v>
      </c>
      <c r="O41" s="119">
        <f t="shared" si="21"/>
        <v>1359</v>
      </c>
      <c r="P41" s="119">
        <f t="shared" si="21"/>
        <v>1340</v>
      </c>
      <c r="Q41" s="119">
        <f t="shared" si="21"/>
        <v>1322</v>
      </c>
      <c r="R41" s="119">
        <f t="shared" si="18"/>
        <v>1091</v>
      </c>
      <c r="S41" s="119">
        <f t="shared" si="18"/>
        <v>1142</v>
      </c>
      <c r="T41" s="119">
        <f t="shared" si="18"/>
        <v>976</v>
      </c>
      <c r="U41" s="119">
        <f t="shared" si="19"/>
        <v>859</v>
      </c>
      <c r="V41" s="119">
        <f t="shared" si="19"/>
        <v>1050</v>
      </c>
      <c r="W41" s="119">
        <f t="shared" si="19"/>
        <v>1030</v>
      </c>
      <c r="X41" s="119">
        <f t="shared" si="20"/>
        <v>1166</v>
      </c>
      <c r="Y41" s="119">
        <f t="shared" si="20"/>
        <v>1342</v>
      </c>
      <c r="Z41" s="119">
        <f t="shared" si="20"/>
        <v>1599</v>
      </c>
      <c r="AA41" s="119">
        <f t="shared" si="20"/>
        <v>1474</v>
      </c>
      <c r="AC41" s="84"/>
    </row>
    <row r="42" spans="1:29" ht="15" x14ac:dyDescent="0.25">
      <c r="A42" s="7" t="s">
        <v>13</v>
      </c>
      <c r="B42">
        <v>10</v>
      </c>
      <c r="F42" s="83" t="s">
        <v>121</v>
      </c>
      <c r="G42" s="83" t="s">
        <v>122</v>
      </c>
      <c r="H42" s="83" t="s">
        <v>123</v>
      </c>
      <c r="I42" s="83" t="s">
        <v>124</v>
      </c>
      <c r="J42" s="83" t="s">
        <v>136</v>
      </c>
      <c r="K42" s="83" t="str">
        <f t="shared" ref="K42:P42" si="22">+K22</f>
        <v>2/2 - 2/8</v>
      </c>
      <c r="L42" s="83" t="str">
        <f t="shared" si="22"/>
        <v>2/9 - 2/15</v>
      </c>
      <c r="M42" s="83" t="str">
        <f t="shared" si="22"/>
        <v>2/16 - 2/22</v>
      </c>
      <c r="N42" s="83" t="str">
        <f t="shared" si="22"/>
        <v>2/23 - 2/28</v>
      </c>
      <c r="O42" s="83" t="str">
        <f t="shared" si="22"/>
        <v>3/1 - 3/7</v>
      </c>
      <c r="P42" s="83" t="str">
        <f t="shared" si="22"/>
        <v>3/8 - 3/14</v>
      </c>
      <c r="Q42" s="83" t="str">
        <f t="shared" ref="Q42:V42" si="23">+Q22</f>
        <v>3/15 - 3/21</v>
      </c>
      <c r="R42" s="83" t="str">
        <f t="shared" si="23"/>
        <v>3/22 - 3/28</v>
      </c>
      <c r="S42" s="83" t="str">
        <f t="shared" si="23"/>
        <v>3/29 - 4/4</v>
      </c>
      <c r="T42" s="83" t="str">
        <f t="shared" si="23"/>
        <v>4/5 - 4/11</v>
      </c>
      <c r="U42" s="83" t="str">
        <f t="shared" si="23"/>
        <v>4/12 - 4/18</v>
      </c>
      <c r="V42" s="83" t="str">
        <f t="shared" si="23"/>
        <v>4/19 - 4/25</v>
      </c>
      <c r="W42" s="83" t="str">
        <f>+W22</f>
        <v>4/26 - 5/2</v>
      </c>
      <c r="X42" s="83" t="str">
        <f>+X22</f>
        <v>5/3 - 5/9</v>
      </c>
      <c r="Y42" s="83" t="str">
        <f>+Y22</f>
        <v>5/10 - 5/16</v>
      </c>
      <c r="Z42" s="83" t="str">
        <f>+Z22</f>
        <v>5/17 - 5/23</v>
      </c>
      <c r="AA42" s="83" t="s">
        <v>226</v>
      </c>
      <c r="AC42" s="85"/>
    </row>
    <row r="43" spans="1:29" x14ac:dyDescent="0.2">
      <c r="E43" t="s">
        <v>159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Deals'!J7+'EIM New Deals'!K7+'EIM New Deals'!J14+'EIM New Deals'!K14</f>
        <v>4</v>
      </c>
      <c r="K43" s="33">
        <f>+'EIM New Deals'!L7+'EIM New Deals'!M7+'EIM New Deals'!L14+'EIM New Deals'!M14</f>
        <v>12</v>
      </c>
      <c r="L43" s="33">
        <f>+'EIM New Deals'!N$7+'EIM New Deals'!O$7+'EIM New Deals'!N$14+'EIM New Deals'!O$14</f>
        <v>30</v>
      </c>
      <c r="M43" s="33">
        <f>+'EIM New Deals'!P$7+'EIM New Deals'!Q$7+'EIM New Deals'!P$14+'EIM New Deals'!Q$14</f>
        <v>17</v>
      </c>
      <c r="N43" s="33">
        <f>+'EIM New Deals'!S7+'EIM New Deals'!R7+'EIM New Deals'!R14+'EIM New Deals'!S14</f>
        <v>18</v>
      </c>
      <c r="O43" s="33">
        <f>+'EIM New Deals'!T7+'EIM New Deals'!U7+'EIM New Deals'!T14+'EIM New Deals'!U14</f>
        <v>20</v>
      </c>
      <c r="P43" s="33">
        <f>+'EIM New Deals'!V7+'EIM New Deals'!W7+'EIM New Deals'!V14+'EIM New Deals'!W14</f>
        <v>46</v>
      </c>
      <c r="Q43" s="33">
        <f t="shared" ref="Q43:V43" si="24">+Q44+Q45</f>
        <v>25</v>
      </c>
      <c r="R43" s="33">
        <f t="shared" si="24"/>
        <v>19</v>
      </c>
      <c r="S43" s="33">
        <f t="shared" si="24"/>
        <v>25</v>
      </c>
      <c r="T43" s="33">
        <f t="shared" si="24"/>
        <v>42</v>
      </c>
      <c r="U43" s="33">
        <f t="shared" si="24"/>
        <v>48</v>
      </c>
      <c r="V43" s="33">
        <f t="shared" si="24"/>
        <v>24</v>
      </c>
      <c r="W43" s="33">
        <f>+W44+W45</f>
        <v>18</v>
      </c>
      <c r="X43" s="33">
        <f>+X44+X45</f>
        <v>25</v>
      </c>
      <c r="Y43" s="33">
        <f>+Y44+Y45</f>
        <v>53</v>
      </c>
      <c r="Z43" s="33">
        <f>+Z44+Z45</f>
        <v>77</v>
      </c>
      <c r="AA43" s="33">
        <f>+AA44+AA45</f>
        <v>19</v>
      </c>
      <c r="AC43" s="84" t="s">
        <v>100</v>
      </c>
    </row>
    <row r="44" spans="1:29" x14ac:dyDescent="0.2">
      <c r="E44" s="1" t="s">
        <v>168</v>
      </c>
      <c r="J44" s="33"/>
      <c r="K44" s="33">
        <f>+'EIM New Deals'!M7+'EIM New Deals'!M14</f>
        <v>12</v>
      </c>
      <c r="L44" s="33">
        <f>+'EIM New Deals'!O7+'EIM New Deals'!O14</f>
        <v>30</v>
      </c>
      <c r="M44" s="33">
        <f>+'EIM New Deals'!Q7+'EIM New Deals'!Q14</f>
        <v>17</v>
      </c>
      <c r="N44" s="33">
        <f>+'EIM New Deals'!S7+'EIM New Deals'!S14</f>
        <v>18</v>
      </c>
      <c r="O44" s="33">
        <f>+'EIM New Deals'!U7+'EIM New Deals'!U14</f>
        <v>20</v>
      </c>
      <c r="P44" s="33">
        <f>+'EIM New Deals'!W7+'EIM New Deals'!W14</f>
        <v>44</v>
      </c>
      <c r="Q44" s="33">
        <f>+'EIM New Deals'!Y7+'EIM New Deals'!Y14</f>
        <v>24</v>
      </c>
      <c r="R44" s="33">
        <f>+'EIM New Deals'!AA7+'EIM New Deals'!AA14</f>
        <v>9</v>
      </c>
      <c r="S44" s="33">
        <f>+'EIM New Deals'!AC7+'EIM New Deals'!AC14</f>
        <v>24</v>
      </c>
      <c r="T44" s="33">
        <f>+'EIM New Deals'!AE7+'EIM New Deals'!AE14</f>
        <v>37</v>
      </c>
      <c r="U44" s="33">
        <f>+'EIM New Deals'!AG7+'EIM New Deals'!AG14</f>
        <v>45</v>
      </c>
      <c r="V44" s="33">
        <f>+'EIM New Deals'!AI7+'EIM New Deals'!AI14</f>
        <v>23</v>
      </c>
      <c r="W44" s="33">
        <f>+'EIM New Deals'!AK7+'EIM New Deals'!AK14</f>
        <v>17</v>
      </c>
      <c r="X44" s="33">
        <f>+'EIM New Deals'!AM7+'EIM New Deals'!AM14</f>
        <v>22</v>
      </c>
      <c r="Y44" s="33">
        <f>+'EIM New Deals'!AO7+'EIM New Deals'!AO14</f>
        <v>52</v>
      </c>
      <c r="Z44" s="33">
        <f>+'EIM New Deals'!AQ7+'EIM New Deals'!AQ14</f>
        <v>77</v>
      </c>
      <c r="AA44" s="33">
        <f>+'EIM New Deals'!AS7+'EIM New Deals'!AS14</f>
        <v>18</v>
      </c>
      <c r="AC44" s="84"/>
    </row>
    <row r="45" spans="1:29" x14ac:dyDescent="0.2">
      <c r="E45" s="1" t="s">
        <v>35</v>
      </c>
      <c r="J45" s="33"/>
      <c r="K45" s="33">
        <f>+'EIM New Deals'!L7+'EIM New Deals'!L14</f>
        <v>0</v>
      </c>
      <c r="L45" s="33">
        <f>+'EIM New Deals'!N7+'EIM New Deals'!N14</f>
        <v>0</v>
      </c>
      <c r="M45" s="33">
        <f>+'EIM New Deals'!P7+'EIM New Deals'!P14</f>
        <v>0</v>
      </c>
      <c r="N45" s="33">
        <f>+'EIM New Deals'!R7+'EIM New Deals'!R14</f>
        <v>0</v>
      </c>
      <c r="O45" s="33">
        <f>+'EIM New Deals'!T7+'EIM New Deals'!T14</f>
        <v>0</v>
      </c>
      <c r="P45" s="33">
        <f>+'EIM New Deals'!V7+'EIM New Deals'!V14</f>
        <v>2</v>
      </c>
      <c r="Q45" s="33">
        <f>+'EIM New Deals'!X7+'EIM New Deals'!X14</f>
        <v>1</v>
      </c>
      <c r="R45" s="33">
        <f>+'EIM New Deals'!Z7+'EIM New Deals'!Z14</f>
        <v>10</v>
      </c>
      <c r="S45" s="33">
        <f>+'EIM New Deals'!AB7+'EIM New Deals'!AB14</f>
        <v>1</v>
      </c>
      <c r="T45" s="33">
        <f>+'EIM New Deals'!AD7+'EIM New Deals'!AD14</f>
        <v>5</v>
      </c>
      <c r="U45" s="33">
        <f>+'EIM New Deals'!AF7+'EIM New Deals'!AF14</f>
        <v>3</v>
      </c>
      <c r="V45" s="33">
        <f>+'EIM New Deals'!AH7+'EIM New Deals'!AH14</f>
        <v>1</v>
      </c>
      <c r="W45" s="33">
        <f>+'EIM New Deals'!AJ7+'EIM New Deals'!AJ14</f>
        <v>1</v>
      </c>
      <c r="X45" s="33">
        <f>+'EIM New Deals'!AL7+'EIM New Deals'!AL14</f>
        <v>3</v>
      </c>
      <c r="Y45" s="33">
        <f>+'EIM New Deals'!AN7+'EIM New Deals'!AN14</f>
        <v>1</v>
      </c>
      <c r="Z45" s="33">
        <f>+'EIM New Deals'!AP7+'EIM New Deals'!AP14</f>
        <v>0</v>
      </c>
      <c r="AA45" s="33">
        <f>+'EIM New Deals'!AR7+'EIM New Deals'!AR14</f>
        <v>1</v>
      </c>
      <c r="AC45" s="84"/>
    </row>
    <row r="46" spans="1:29" x14ac:dyDescent="0.2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Deals'!J8+'EIM New Deals'!K8+'EIM New Deals'!J15+'EIM New Deals'!K15</f>
        <v>29</v>
      </c>
      <c r="K46" s="33">
        <f>+'EIM New Deals'!L8+'EIM New Deals'!M8+'EIM New Deals'!L15+'EIM New Deals'!M15</f>
        <v>17</v>
      </c>
      <c r="L46" s="33">
        <f>+'EIM New Deals'!$N8+'EIM New Deals'!$O8+'EIM New Deals'!$N15+'EIM New Deals'!$O15</f>
        <v>15</v>
      </c>
      <c r="M46" s="33">
        <f>+'EIM New Deals'!P8+'EIM New Deals'!Q8+'EIM New Deals'!P15+'EIM New Deals'!Q15</f>
        <v>23</v>
      </c>
      <c r="N46" s="33">
        <f>+'EIM New Deals'!R8+'EIM New Deals'!S8+'EIM New Deals'!R15+'EIM New Deals'!S15</f>
        <v>57</v>
      </c>
      <c r="O46" s="33">
        <f>+'EIM New Deals'!T8+'EIM New Deals'!U8+'EIM New Deals'!T15+'EIM New Deals'!U15</f>
        <v>32</v>
      </c>
      <c r="P46" s="33">
        <f>+'EIM New Deals'!V8+'EIM New Deals'!W8+'EIM New Deals'!V15+'EIM New Deals'!W15</f>
        <v>26</v>
      </c>
      <c r="Q46" s="33">
        <f t="shared" ref="Q46:V46" si="25">+Q47+Q48</f>
        <v>40</v>
      </c>
      <c r="R46" s="33">
        <f t="shared" si="25"/>
        <v>32</v>
      </c>
      <c r="S46" s="33">
        <f t="shared" si="25"/>
        <v>30</v>
      </c>
      <c r="T46" s="33">
        <f t="shared" si="25"/>
        <v>30</v>
      </c>
      <c r="U46" s="33">
        <f t="shared" si="25"/>
        <v>25</v>
      </c>
      <c r="V46" s="33">
        <f t="shared" si="25"/>
        <v>17</v>
      </c>
      <c r="W46" s="33">
        <f>+W47+W48</f>
        <v>27</v>
      </c>
      <c r="X46" s="33">
        <f>+X47+X48</f>
        <v>25</v>
      </c>
      <c r="Y46" s="33">
        <f>+Y47+Y48</f>
        <v>23</v>
      </c>
      <c r="Z46" s="33">
        <f>+Z47+Z48</f>
        <v>26</v>
      </c>
      <c r="AA46" s="33">
        <f>+AA47+AA48</f>
        <v>22</v>
      </c>
      <c r="AC46" s="84" t="s">
        <v>100</v>
      </c>
    </row>
    <row r="47" spans="1:29" x14ac:dyDescent="0.2">
      <c r="E47" s="1" t="s">
        <v>168</v>
      </c>
      <c r="J47" s="33"/>
      <c r="K47" s="33">
        <f>+'EIM New Deals'!M8+'EIM New Deals'!M15</f>
        <v>13</v>
      </c>
      <c r="L47" s="33">
        <f>+'EIM New Deals'!O8+'EIM New Deals'!O15</f>
        <v>12</v>
      </c>
      <c r="M47" s="33">
        <f>+'EIM New Deals'!Q8+'EIM New Deals'!Q15</f>
        <v>20</v>
      </c>
      <c r="N47" s="33">
        <f>+'EIM New Deals'!S8+'EIM New Deals'!S15</f>
        <v>52</v>
      </c>
      <c r="O47" s="33">
        <f>+'EIM New Deals'!U8+'EIM New Deals'!U15</f>
        <v>28</v>
      </c>
      <c r="P47" s="33">
        <f>+'EIM New Deals'!W8+'EIM New Deals'!W15</f>
        <v>17</v>
      </c>
      <c r="Q47" s="33">
        <f>+'EIM New Deals'!Y8+'EIM New Deals'!Y15</f>
        <v>38</v>
      </c>
      <c r="R47" s="33">
        <f>+'EIM New Deals'!AA8+'EIM New Deals'!AA15</f>
        <v>30</v>
      </c>
      <c r="S47" s="33">
        <f>+'EIM New Deals'!AC8+'EIM New Deals'!AC15</f>
        <v>27</v>
      </c>
      <c r="T47" s="33">
        <f>+'EIM New Deals'!AE8+'EIM New Deals'!AE15</f>
        <v>28</v>
      </c>
      <c r="U47" s="33">
        <f>+'EIM New Deals'!AG8+'EIM New Deals'!AG15</f>
        <v>23</v>
      </c>
      <c r="V47" s="33">
        <f>+'EIM New Deals'!AI8+'EIM New Deals'!AI15</f>
        <v>15</v>
      </c>
      <c r="W47" s="33">
        <f>+'EIM New Deals'!AK8+'EIM New Deals'!AK15</f>
        <v>27</v>
      </c>
      <c r="X47" s="33">
        <f>+'EIM New Deals'!AM8+'EIM New Deals'!AM15</f>
        <v>22</v>
      </c>
      <c r="Y47" s="33">
        <f>+'EIM New Deals'!AO8+'EIM New Deals'!AO15</f>
        <v>19</v>
      </c>
      <c r="Z47" s="33">
        <f>+'EIM New Deals'!AQ8+'EIM New Deals'!AQ15</f>
        <v>24</v>
      </c>
      <c r="AA47" s="33">
        <f>+'EIM New Deals'!AS8+'EIM New Deals'!AS15</f>
        <v>21</v>
      </c>
      <c r="AC47" s="84"/>
    </row>
    <row r="48" spans="1:29" x14ac:dyDescent="0.2">
      <c r="E48" s="1" t="s">
        <v>35</v>
      </c>
      <c r="J48" s="33"/>
      <c r="K48" s="33">
        <f>+'EIM New Deals'!L8+'EIM New Deals'!L15</f>
        <v>4</v>
      </c>
      <c r="L48" s="33">
        <f>+'EIM New Deals'!N8+'EIM New Deals'!N15</f>
        <v>3</v>
      </c>
      <c r="M48" s="33">
        <f>+'EIM New Deals'!P8+'EIM New Deals'!P15</f>
        <v>3</v>
      </c>
      <c r="N48" s="33">
        <f>+'EIM New Deals'!R8+'EIM New Deals'!R15</f>
        <v>5</v>
      </c>
      <c r="O48" s="33">
        <f>+'EIM New Deals'!T8+'EIM New Deals'!T15</f>
        <v>4</v>
      </c>
      <c r="P48" s="33">
        <f>+'EIM New Deals'!V8+'EIM New Deals'!V15</f>
        <v>9</v>
      </c>
      <c r="Q48" s="33">
        <f>+'EIM New Deals'!X8+'EIM New Deals'!X15</f>
        <v>2</v>
      </c>
      <c r="R48" s="33">
        <f>+'EIM New Deals'!Z8+'EIM New Deals'!Z15</f>
        <v>2</v>
      </c>
      <c r="S48" s="33">
        <f>+'EIM New Deals'!AB8+'EIM New Deals'!AB15</f>
        <v>3</v>
      </c>
      <c r="T48" s="33">
        <f>+'EIM New Deals'!AD8+'EIM New Deals'!AD15</f>
        <v>2</v>
      </c>
      <c r="U48" s="33">
        <f>+'EIM New Deals'!AF8+'EIM New Deals'!AF15</f>
        <v>2</v>
      </c>
      <c r="V48" s="33">
        <f>+'EIM New Deals'!AH8+'EIM New Deals'!AH15</f>
        <v>2</v>
      </c>
      <c r="W48" s="33">
        <f>+'EIM New Deals'!AJ8+'EIM New Deals'!AJ15</f>
        <v>0</v>
      </c>
      <c r="X48" s="33">
        <f>+'EIM New Deals'!AL8+'EIM New Deals'!AL15</f>
        <v>3</v>
      </c>
      <c r="Y48" s="33">
        <f>+'EIM New Deals'!AN8+'EIM New Deals'!AN15</f>
        <v>4</v>
      </c>
      <c r="Z48" s="33">
        <f>+'EIM New Deals'!AP8+'EIM New Deals'!AP15</f>
        <v>2</v>
      </c>
      <c r="AA48" s="33">
        <f>+'EIM New Deals'!AR8+'EIM New Deals'!AR15</f>
        <v>1</v>
      </c>
      <c r="AC48" s="84"/>
    </row>
    <row r="49" spans="1:29" x14ac:dyDescent="0.2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Deals'!J6+'EIM New Deals'!K6+'EIM New Deals'!J13+'EIM New Deals'!K13</f>
        <v>86</v>
      </c>
      <c r="K49" s="33">
        <f>+'EIM New Deals'!L6+'EIM New Deals'!M6+'EIM New Deals'!L13+'EIM New Deals'!M13</f>
        <v>69</v>
      </c>
      <c r="L49" s="33">
        <f>+'EIM New Deals'!$N6+'EIM New Deals'!$O6+'EIM New Deals'!$N13+'EIM New Deals'!$O13</f>
        <v>38</v>
      </c>
      <c r="M49" s="33">
        <f>+'EIM New Deals'!P6+'EIM New Deals'!Q6+'EIM New Deals'!P13+'EIM New Deals'!Q13</f>
        <v>41</v>
      </c>
      <c r="N49" s="33">
        <f>+'EIM New Deals'!R6+'EIM New Deals'!S6+'EIM New Deals'!R13+'EIM New Deals'!S13</f>
        <v>69</v>
      </c>
      <c r="O49" s="33">
        <f>+'EIM New Deals'!T6+'EIM New Deals'!U6+'EIM New Deals'!T13+'EIM New Deals'!U13</f>
        <v>84</v>
      </c>
      <c r="P49" s="33">
        <f>+'EIM New Deals'!V6+'EIM New Deals'!W6+'EIM New Deals'!V13+'EIM New Deals'!W13</f>
        <v>80</v>
      </c>
      <c r="Q49" s="33">
        <f t="shared" ref="Q49:V49" si="26">+Q50+Q51</f>
        <v>94</v>
      </c>
      <c r="R49" s="33">
        <f t="shared" si="26"/>
        <v>123</v>
      </c>
      <c r="S49" s="33">
        <f t="shared" si="26"/>
        <v>145</v>
      </c>
      <c r="T49" s="33">
        <f t="shared" si="26"/>
        <v>112</v>
      </c>
      <c r="U49" s="33">
        <f t="shared" si="26"/>
        <v>114</v>
      </c>
      <c r="V49" s="33">
        <f t="shared" si="26"/>
        <v>172</v>
      </c>
      <c r="W49" s="33">
        <f>+W50+W51</f>
        <v>131</v>
      </c>
      <c r="X49" s="33">
        <f>+X50+X51</f>
        <v>102</v>
      </c>
      <c r="Y49" s="33">
        <f>+Y50+Y51</f>
        <v>121</v>
      </c>
      <c r="Z49" s="33">
        <f>+Z50+Z51</f>
        <v>67</v>
      </c>
      <c r="AA49" s="33">
        <f>+AA50+AA51</f>
        <v>90</v>
      </c>
      <c r="AC49" s="84" t="s">
        <v>100</v>
      </c>
    </row>
    <row r="50" spans="1:29" x14ac:dyDescent="0.2">
      <c r="E50" s="1" t="s">
        <v>168</v>
      </c>
      <c r="J50" s="33"/>
      <c r="K50" s="33">
        <f>+'EIM New Deals'!M6+'EIM New Deals'!M13</f>
        <v>62</v>
      </c>
      <c r="L50" s="33">
        <f>+'EIM New Deals'!O6+'EIM New Deals'!O13</f>
        <v>34</v>
      </c>
      <c r="M50" s="33">
        <f>+'EIM New Deals'!Q6+'EIM New Deals'!Q13</f>
        <v>39</v>
      </c>
      <c r="N50" s="33">
        <f>+'EIM New Deals'!S6+'EIM New Deals'!S13</f>
        <v>64</v>
      </c>
      <c r="O50" s="33">
        <f>+'EIM New Deals'!U6+'EIM New Deals'!U13</f>
        <v>77</v>
      </c>
      <c r="P50" s="33">
        <f>+'EIM New Deals'!W6+'EIM New Deals'!W13</f>
        <v>73</v>
      </c>
      <c r="Q50" s="33">
        <f>+'EIM New Deals'!Y6+'EIM New Deals'!Y13</f>
        <v>89</v>
      </c>
      <c r="R50" s="33">
        <f>+'EIM New Deals'!AA6+'EIM New Deals'!AA13</f>
        <v>114</v>
      </c>
      <c r="S50" s="33">
        <f>+'EIM New Deals'!AC6+'EIM New Deals'!AC13</f>
        <v>142</v>
      </c>
      <c r="T50" s="33">
        <f>+'EIM New Deals'!AE6+'EIM New Deals'!AE13</f>
        <v>109</v>
      </c>
      <c r="U50" s="33">
        <f>+'EIM New Deals'!AG6+'EIM New Deals'!AG13</f>
        <v>113</v>
      </c>
      <c r="V50" s="33">
        <f>+'EIM New Deals'!AI6+'EIM New Deals'!AI13</f>
        <v>168</v>
      </c>
      <c r="W50" s="33">
        <f>+'EIM New Deals'!AK6+'EIM New Deals'!AK13</f>
        <v>127</v>
      </c>
      <c r="X50" s="33">
        <f>+'EIM New Deals'!AM6+'EIM New Deals'!AM13</f>
        <v>94</v>
      </c>
      <c r="Y50" s="33">
        <f>+'EIM New Deals'!AO6+'EIM New Deals'!AO13</f>
        <v>115</v>
      </c>
      <c r="Z50" s="33">
        <f>+'EIM New Deals'!AQ6+'EIM New Deals'!AQ13</f>
        <v>62</v>
      </c>
      <c r="AA50" s="33">
        <f>+'EIM New Deals'!AS6+'EIM New Deals'!AS13</f>
        <v>89</v>
      </c>
      <c r="AC50" s="84"/>
    </row>
    <row r="51" spans="1:29" x14ac:dyDescent="0.2">
      <c r="E51" s="1" t="s">
        <v>35</v>
      </c>
      <c r="J51" s="33"/>
      <c r="K51" s="33">
        <f>+'EIM New Deals'!L6+'EIM New Deals'!L13</f>
        <v>7</v>
      </c>
      <c r="L51" s="33">
        <f>+'EIM New Deals'!N6+'EIM New Deals'!N13</f>
        <v>4</v>
      </c>
      <c r="M51" s="33">
        <f>+'EIM New Deals'!P6+'EIM New Deals'!P13</f>
        <v>2</v>
      </c>
      <c r="N51" s="33">
        <f>+'EIM New Deals'!R6+'EIM New Deals'!R13</f>
        <v>5</v>
      </c>
      <c r="O51" s="33">
        <f>+'EIM New Deals'!T6+'EIM New Deals'!T13</f>
        <v>7</v>
      </c>
      <c r="P51" s="33">
        <f>+'EIM New Deals'!V6+'EIM New Deals'!V13</f>
        <v>7</v>
      </c>
      <c r="Q51" s="33">
        <f>+'EIM New Deals'!X6+'EIM New Deals'!X13</f>
        <v>5</v>
      </c>
      <c r="R51" s="33">
        <f>+'EIM New Deals'!Z6+'EIM New Deals'!Z13</f>
        <v>9</v>
      </c>
      <c r="S51" s="33">
        <f>+'EIM New Deals'!AB6+'EIM New Deals'!AB13</f>
        <v>3</v>
      </c>
      <c r="T51" s="33">
        <f>+'EIM New Deals'!AD6+'EIM New Deals'!AD13</f>
        <v>3</v>
      </c>
      <c r="U51" s="33">
        <f>+'EIM New Deals'!AF6+'EIM New Deals'!AF13</f>
        <v>1</v>
      </c>
      <c r="V51" s="33">
        <f>+'EIM New Deals'!AH6+'EIM New Deals'!AH13</f>
        <v>4</v>
      </c>
      <c r="W51" s="33">
        <f>+'EIM New Deals'!AJ6+'EIM New Deals'!AJ13</f>
        <v>4</v>
      </c>
      <c r="X51" s="33">
        <f>+'EIM New Deals'!AL6+'EIM New Deals'!AL13</f>
        <v>8</v>
      </c>
      <c r="Y51" s="33">
        <f>+'EIM New Deals'!AN6+'EIM New Deals'!AN13</f>
        <v>6</v>
      </c>
      <c r="Z51" s="33">
        <f>+'EIM New Deals'!AP6+'EIM New Deals'!AP13</f>
        <v>5</v>
      </c>
      <c r="AA51" s="33">
        <f>+'EIM New Deals'!AR6+'EIM New Deals'!AR13</f>
        <v>1</v>
      </c>
      <c r="AC51" s="84"/>
    </row>
    <row r="52" spans="1:29" x14ac:dyDescent="0.2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Deals'!J9+'EIM New Deals'!K9+'EIM New Deals'!J16+'EIM New Deals'!K16</f>
        <v>1</v>
      </c>
      <c r="K52" s="33">
        <f>+'EIM New Deals'!L9+'EIM New Deals'!M9+'EIM New Deals'!L16+'EIM New Deals'!M16</f>
        <v>1</v>
      </c>
      <c r="L52" s="33">
        <f>+'EIM New Deals'!$N9+'EIM New Deals'!$O9+'EIM New Deals'!$N16+'EIM New Deals'!$O16</f>
        <v>2</v>
      </c>
      <c r="M52" s="33">
        <f>+'EIM New Deals'!P9+'EIM New Deals'!Q9+'EIM New Deals'!P16+'EIM New Deals'!Q16</f>
        <v>0</v>
      </c>
      <c r="N52" s="33">
        <f>+'EIM New Deals'!R9+'EIM New Deals'!S9+'EIM New Deals'!R16+'EIM New Deals'!S16</f>
        <v>1</v>
      </c>
      <c r="O52" s="33">
        <f>+'EIM New Deals'!T9+'EIM New Deals'!U9+'EIM New Deals'!T16+'EIM New Deals'!U16</f>
        <v>0</v>
      </c>
      <c r="P52" s="33">
        <f>+'EIM New Deals'!V9+'EIM New Deals'!W9+'EIM New Deals'!V16+'EIM New Deals'!W16</f>
        <v>0</v>
      </c>
      <c r="Q52" s="33">
        <f t="shared" ref="Q52:V52" si="27">+Q53+Q54</f>
        <v>2</v>
      </c>
      <c r="R52" s="33">
        <f t="shared" si="27"/>
        <v>7</v>
      </c>
      <c r="S52" s="33">
        <f t="shared" si="27"/>
        <v>1</v>
      </c>
      <c r="T52" s="33">
        <f t="shared" si="27"/>
        <v>5</v>
      </c>
      <c r="U52" s="33">
        <f t="shared" si="27"/>
        <v>4</v>
      </c>
      <c r="V52" s="33">
        <f t="shared" si="27"/>
        <v>11</v>
      </c>
      <c r="W52" s="33">
        <f>+W53+W54</f>
        <v>6</v>
      </c>
      <c r="X52" s="33">
        <f>+X53+X54</f>
        <v>7</v>
      </c>
      <c r="Y52" s="33">
        <f>+Y53+Y54</f>
        <v>17</v>
      </c>
      <c r="Z52" s="33">
        <f>+Z53+Z54</f>
        <v>17</v>
      </c>
      <c r="AA52" s="33">
        <f>+AA53+AA54</f>
        <v>0</v>
      </c>
      <c r="AC52" s="84" t="s">
        <v>100</v>
      </c>
    </row>
    <row r="53" spans="1:29" x14ac:dyDescent="0.2">
      <c r="E53" s="1" t="s">
        <v>168</v>
      </c>
      <c r="J53" s="33"/>
      <c r="K53" s="33">
        <f>+'EIM New Deals'!M9+'EIM New Deals'!M16</f>
        <v>1</v>
      </c>
      <c r="L53" s="33">
        <f>+'EIM New Deals'!O9+'EIM New Deals'!O16</f>
        <v>2</v>
      </c>
      <c r="M53" s="33">
        <f>+'EIM New Deals'!Q9+'EIM New Deals'!Q16</f>
        <v>0</v>
      </c>
      <c r="N53" s="33">
        <f>+'EIM New Deals'!S9+'EIM New Deals'!S16</f>
        <v>1</v>
      </c>
      <c r="O53" s="33">
        <f>+'EIM New Deals'!U9+'EIM New Deals'!U16</f>
        <v>0</v>
      </c>
      <c r="P53" s="33">
        <f>+'EIM New Deals'!W9+'EIM New Deals'!W16</f>
        <v>0</v>
      </c>
      <c r="Q53" s="33">
        <f>+'EIM New Deals'!Y9+'EIM New Deals'!Y16</f>
        <v>2</v>
      </c>
      <c r="R53" s="33">
        <f>+'EIM New Deals'!AA9+'EIM New Deals'!AA16</f>
        <v>7</v>
      </c>
      <c r="S53" s="33">
        <f>+'EIM New Deals'!AC9+'EIM New Deals'!AC16</f>
        <v>1</v>
      </c>
      <c r="T53" s="33">
        <f>+'EIM New Deals'!AE9+'EIM New Deals'!AE16</f>
        <v>0</v>
      </c>
      <c r="U53" s="33">
        <f>+'EIM New Deals'!AG9+'EIM New Deals'!AG16</f>
        <v>4</v>
      </c>
      <c r="V53" s="33">
        <f>+'EIM New Deals'!AI9+'EIM New Deals'!AI16</f>
        <v>8</v>
      </c>
      <c r="W53" s="33">
        <f>+'EIM New Deals'!AK9+'EIM New Deals'!AK16</f>
        <v>6</v>
      </c>
      <c r="X53" s="33">
        <f>+'EIM New Deals'!AM9+'EIM New Deals'!AM16</f>
        <v>7</v>
      </c>
      <c r="Y53" s="33">
        <f>+'EIM New Deals'!AO9+'EIM New Deals'!AO16</f>
        <v>17</v>
      </c>
      <c r="Z53" s="33">
        <f>+'EIM New Deals'!AQ9+'EIM New Deals'!AQ16</f>
        <v>17</v>
      </c>
      <c r="AA53" s="33">
        <f>+'EIM New Deals'!AS9+'EIM New Deals'!AS16</f>
        <v>0</v>
      </c>
      <c r="AC53" s="84"/>
    </row>
    <row r="54" spans="1:29" x14ac:dyDescent="0.2">
      <c r="E54" s="1" t="s">
        <v>35</v>
      </c>
      <c r="J54" s="33"/>
      <c r="K54" s="33">
        <f>+'EIM New Deals'!L9+'EIM New Deals'!L16</f>
        <v>0</v>
      </c>
      <c r="L54" s="33">
        <f>+'EIM New Deals'!N9+'EIM New Deals'!N16</f>
        <v>0</v>
      </c>
      <c r="M54" s="33">
        <f>+'EIM New Deals'!P9+'EIM New Deals'!P16</f>
        <v>0</v>
      </c>
      <c r="N54" s="33">
        <f>+'EIM New Deals'!R9+'EIM New Deals'!R16</f>
        <v>0</v>
      </c>
      <c r="O54" s="33">
        <f>+'EIM New Deals'!T9+'EIM New Deals'!T16</f>
        <v>0</v>
      </c>
      <c r="P54" s="33">
        <f>+'EIM New Deals'!V9+'EIM New Deals'!V16</f>
        <v>0</v>
      </c>
      <c r="Q54" s="33">
        <f>+'EIM New Deals'!X9+'EIM New Deals'!X16</f>
        <v>0</v>
      </c>
      <c r="R54" s="33">
        <f>+'EIM New Deals'!Z9+'EIM New Deals'!Z16</f>
        <v>0</v>
      </c>
      <c r="S54" s="33">
        <f>+'EIM New Deals'!AB9+'EIM New Deals'!AB16</f>
        <v>0</v>
      </c>
      <c r="T54" s="33">
        <f>+'EIM New Deals'!AD9+'EIM New Deals'!AD16</f>
        <v>5</v>
      </c>
      <c r="U54" s="33">
        <f>+'EIM New Deals'!AF9+'EIM New Deals'!AF16</f>
        <v>0</v>
      </c>
      <c r="V54" s="33">
        <f>+'EIM New Deals'!AH9+'EIM New Deals'!AH16</f>
        <v>3</v>
      </c>
      <c r="W54" s="33">
        <f>+'EIM New Deals'!AJ9+'EIM New Deals'!AJ16</f>
        <v>0</v>
      </c>
      <c r="X54" s="33">
        <f>+'EIM New Deals'!AL9+'EIM New Deals'!AL16</f>
        <v>0</v>
      </c>
      <c r="Y54" s="33">
        <f>+'EIM New Deals'!AN9+'EIM New Deals'!AN16</f>
        <v>0</v>
      </c>
      <c r="Z54" s="33">
        <f>+'EIM New Deals'!AP9+'EIM New Deals'!AP16</f>
        <v>0</v>
      </c>
      <c r="AA54" s="33">
        <f>+'EIM New Deals'!AR9+'EIM New Deals'!AR16</f>
        <v>0</v>
      </c>
      <c r="AC54" s="84"/>
    </row>
    <row r="55" spans="1:29" x14ac:dyDescent="0.2">
      <c r="E55" t="s">
        <v>169</v>
      </c>
      <c r="J55" s="33"/>
      <c r="K55" s="161">
        <f t="shared" ref="K55:Q55" si="28">(K54+K51+K48+K45)/(K52+K49+K46+K43)</f>
        <v>0.1111111111111111</v>
      </c>
      <c r="L55" s="161">
        <f t="shared" si="28"/>
        <v>8.2352941176470587E-2</v>
      </c>
      <c r="M55" s="161">
        <f t="shared" si="28"/>
        <v>6.1728395061728392E-2</v>
      </c>
      <c r="N55" s="161">
        <f t="shared" si="28"/>
        <v>6.8965517241379309E-2</v>
      </c>
      <c r="O55" s="161">
        <f t="shared" si="28"/>
        <v>8.0882352941176475E-2</v>
      </c>
      <c r="P55" s="161">
        <f t="shared" si="28"/>
        <v>0.11842105263157894</v>
      </c>
      <c r="Q55" s="161">
        <f t="shared" si="28"/>
        <v>4.9689440993788817E-2</v>
      </c>
      <c r="R55" s="161">
        <f t="shared" ref="R55:AA55" si="29">(R54+R51+R48+R45)/(R52+R49+R46+R43)</f>
        <v>0.11602209944751381</v>
      </c>
      <c r="S55" s="161">
        <f t="shared" si="29"/>
        <v>3.482587064676617E-2</v>
      </c>
      <c r="T55" s="161">
        <f t="shared" si="29"/>
        <v>7.9365079365079361E-2</v>
      </c>
      <c r="U55" s="161">
        <f t="shared" si="29"/>
        <v>3.1413612565445025E-2</v>
      </c>
      <c r="V55" s="161">
        <f t="shared" si="29"/>
        <v>4.4642857142857144E-2</v>
      </c>
      <c r="W55" s="161">
        <f t="shared" si="29"/>
        <v>2.7472527472527472E-2</v>
      </c>
      <c r="X55" s="161">
        <f t="shared" si="29"/>
        <v>8.8050314465408799E-2</v>
      </c>
      <c r="Y55" s="161">
        <f t="shared" si="29"/>
        <v>5.1401869158878503E-2</v>
      </c>
      <c r="Z55" s="161">
        <f t="shared" si="29"/>
        <v>3.7433155080213901E-2</v>
      </c>
      <c r="AA55" s="161">
        <f t="shared" si="29"/>
        <v>2.2900763358778626E-2</v>
      </c>
      <c r="AC55" s="84"/>
    </row>
    <row r="56" spans="1:29" x14ac:dyDescent="0.2">
      <c r="E56" s="5" t="s">
        <v>33</v>
      </c>
      <c r="J56" s="33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C56" s="84"/>
    </row>
    <row r="57" spans="1:29" x14ac:dyDescent="0.2">
      <c r="E57" s="5" t="s">
        <v>182</v>
      </c>
      <c r="J57" s="33"/>
      <c r="K57" s="119">
        <f>+K44+K47+K50+K53</f>
        <v>88</v>
      </c>
      <c r="L57" s="119">
        <f t="shared" ref="L57:Q57" si="30">+L44+L47+L50+L53</f>
        <v>78</v>
      </c>
      <c r="M57" s="119">
        <f t="shared" si="30"/>
        <v>76</v>
      </c>
      <c r="N57" s="119">
        <f t="shared" si="30"/>
        <v>135</v>
      </c>
      <c r="O57" s="119">
        <f t="shared" si="30"/>
        <v>125</v>
      </c>
      <c r="P57" s="119">
        <f t="shared" si="30"/>
        <v>134</v>
      </c>
      <c r="Q57" s="119">
        <f t="shared" si="30"/>
        <v>153</v>
      </c>
      <c r="R57" s="119">
        <f t="shared" ref="R57:T58" si="31">+R44+R47+R50+R53</f>
        <v>160</v>
      </c>
      <c r="S57" s="119">
        <f t="shared" si="31"/>
        <v>194</v>
      </c>
      <c r="T57" s="119">
        <f t="shared" si="31"/>
        <v>174</v>
      </c>
      <c r="U57" s="119">
        <f t="shared" ref="U57:W58" si="32">+U44+U47+U50+U53</f>
        <v>185</v>
      </c>
      <c r="V57" s="119">
        <f t="shared" si="32"/>
        <v>214</v>
      </c>
      <c r="W57" s="119">
        <f t="shared" si="32"/>
        <v>177</v>
      </c>
      <c r="X57" s="119">
        <f t="shared" ref="X57:AA58" si="33">+X44+X47+X50+X53</f>
        <v>145</v>
      </c>
      <c r="Y57" s="119">
        <f t="shared" si="33"/>
        <v>203</v>
      </c>
      <c r="Z57" s="119">
        <f t="shared" si="33"/>
        <v>180</v>
      </c>
      <c r="AA57" s="119">
        <f t="shared" si="33"/>
        <v>128</v>
      </c>
      <c r="AC57" s="84"/>
    </row>
    <row r="58" spans="1:29" x14ac:dyDescent="0.2">
      <c r="E58" s="5" t="s">
        <v>96</v>
      </c>
      <c r="J58" s="33"/>
      <c r="K58" s="119">
        <f>+K45+K48+K51+K54</f>
        <v>11</v>
      </c>
      <c r="L58" s="119">
        <f t="shared" ref="L58:Q58" si="34">+L45+L48+L51+L54</f>
        <v>7</v>
      </c>
      <c r="M58" s="119">
        <f t="shared" si="34"/>
        <v>5</v>
      </c>
      <c r="N58" s="119">
        <f t="shared" si="34"/>
        <v>10</v>
      </c>
      <c r="O58" s="119">
        <f t="shared" si="34"/>
        <v>11</v>
      </c>
      <c r="P58" s="119">
        <f t="shared" si="34"/>
        <v>18</v>
      </c>
      <c r="Q58" s="119">
        <f t="shared" si="34"/>
        <v>8</v>
      </c>
      <c r="R58" s="119">
        <f t="shared" si="31"/>
        <v>21</v>
      </c>
      <c r="S58" s="119">
        <f t="shared" si="31"/>
        <v>7</v>
      </c>
      <c r="T58" s="119">
        <f t="shared" si="31"/>
        <v>15</v>
      </c>
      <c r="U58" s="119">
        <f t="shared" si="32"/>
        <v>6</v>
      </c>
      <c r="V58" s="119">
        <f t="shared" si="32"/>
        <v>10</v>
      </c>
      <c r="W58" s="119">
        <f t="shared" si="32"/>
        <v>5</v>
      </c>
      <c r="X58" s="119">
        <f t="shared" si="33"/>
        <v>14</v>
      </c>
      <c r="Y58" s="119">
        <f t="shared" si="33"/>
        <v>11</v>
      </c>
      <c r="Z58" s="119">
        <f t="shared" si="33"/>
        <v>7</v>
      </c>
      <c r="AA58" s="119">
        <f t="shared" si="33"/>
        <v>3</v>
      </c>
      <c r="AC58" s="84"/>
    </row>
    <row r="59" spans="1:29" x14ac:dyDescent="0.2">
      <c r="A59" s="7" t="s">
        <v>69</v>
      </c>
      <c r="B59">
        <v>1</v>
      </c>
      <c r="AC59" s="85"/>
    </row>
    <row r="60" spans="1:29" x14ac:dyDescent="0.2">
      <c r="A60" s="7" t="s">
        <v>64</v>
      </c>
      <c r="B60">
        <v>1300</v>
      </c>
      <c r="E60" s="86" t="s">
        <v>94</v>
      </c>
      <c r="AC60" s="85"/>
    </row>
    <row r="61" spans="1:29" ht="15" x14ac:dyDescent="0.25">
      <c r="A61" s="7" t="s">
        <v>71</v>
      </c>
      <c r="B61">
        <v>250</v>
      </c>
      <c r="F61" s="83" t="s">
        <v>121</v>
      </c>
      <c r="G61" s="83" t="s">
        <v>122</v>
      </c>
      <c r="H61" s="83" t="s">
        <v>123</v>
      </c>
      <c r="I61" s="83" t="s">
        <v>124</v>
      </c>
      <c r="J61" s="83" t="s">
        <v>136</v>
      </c>
      <c r="K61" s="83" t="str">
        <f t="shared" ref="K61:P61" si="35">+K42</f>
        <v>2/2 - 2/8</v>
      </c>
      <c r="L61" s="83" t="str">
        <f t="shared" si="35"/>
        <v>2/9 - 2/15</v>
      </c>
      <c r="M61" s="83" t="str">
        <f t="shared" si="35"/>
        <v>2/16 - 2/22</v>
      </c>
      <c r="N61" s="83" t="str">
        <f t="shared" si="35"/>
        <v>2/23 - 2/28</v>
      </c>
      <c r="O61" s="83" t="str">
        <f t="shared" si="35"/>
        <v>3/1 - 3/7</v>
      </c>
      <c r="P61" s="83" t="str">
        <f t="shared" si="35"/>
        <v>3/8 - 3/14</v>
      </c>
      <c r="Q61" s="83" t="str">
        <f t="shared" ref="Q61:V61" si="36">+Q42</f>
        <v>3/15 - 3/21</v>
      </c>
      <c r="R61" s="83" t="str">
        <f t="shared" si="36"/>
        <v>3/22 - 3/28</v>
      </c>
      <c r="S61" s="83" t="str">
        <f t="shared" si="36"/>
        <v>3/29 - 4/4</v>
      </c>
      <c r="T61" s="83" t="str">
        <f t="shared" si="36"/>
        <v>4/5 - 4/11</v>
      </c>
      <c r="U61" s="83" t="str">
        <f t="shared" si="36"/>
        <v>4/12 - 4/18</v>
      </c>
      <c r="V61" s="83" t="str">
        <f t="shared" si="36"/>
        <v>4/19 - 4/25</v>
      </c>
      <c r="W61" s="83" t="str">
        <f>+W42</f>
        <v>4/26 - 5/2</v>
      </c>
      <c r="X61" s="83" t="str">
        <f>+X42</f>
        <v>5/3 - 5/9</v>
      </c>
      <c r="Y61" s="83" t="str">
        <f>+Y42</f>
        <v>5/10 - 5/16</v>
      </c>
      <c r="Z61" s="83" t="str">
        <f>+Z42</f>
        <v>5/17 - 5/23</v>
      </c>
      <c r="AA61" s="83" t="s">
        <v>226</v>
      </c>
    </row>
    <row r="62" spans="1:29" x14ac:dyDescent="0.2">
      <c r="A62" s="7" t="s">
        <v>72</v>
      </c>
      <c r="B62">
        <v>50</v>
      </c>
      <c r="E62" s="4" t="s">
        <v>153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20">
        <f>(+'WE 2-1 EOL Data'!C6+'WE 2-1 EOL Data'!C29)/1000000</f>
        <v>4273.2712199999996</v>
      </c>
      <c r="K62" s="120">
        <f>(+'WE 2-8 EOL Data'!C6+'WE 2-8 EOL Data'!C29)/1000000</f>
        <v>3586.1783646399995</v>
      </c>
      <c r="L62" s="120">
        <f>(+'WE 2-15 EOL Data'!$C6+'WE 2-15 EOL Data'!$C29)/1000000</f>
        <v>4250.7380022099987</v>
      </c>
      <c r="M62" s="120">
        <f>(+'WE 2-22 EOL Data'!$C6+'WE 2-22 EOL Data'!$C29)/1000000</f>
        <v>2865.6876510000002</v>
      </c>
      <c r="N62" s="120">
        <f>(+'WE 2-28 EOL Data'!C6+'WE 2-28 EOL Data'!C29)/1000000</f>
        <v>3382.0786511900001</v>
      </c>
      <c r="O62" s="120">
        <f>(+'WE 3-7 EOL Data'!C6+'WE 3-7 EOL Data'!C29)/1000000</f>
        <v>4310.0659028599994</v>
      </c>
      <c r="P62" s="120">
        <f>(+'WE 3-14 EOL Data'!C6+'WE 3-14 EOL Data'!C29)/1000000</f>
        <v>3630.7007905600003</v>
      </c>
      <c r="Q62" s="120">
        <f>(+'WE 3-21 EOL Data'!C6+'WE 3-21 EOL Data'!C29)/1000000</f>
        <v>3471.9734751599999</v>
      </c>
      <c r="R62" s="120">
        <f>(+'WE 3-28 EOL Data'!C6+'WE 3-28 EOL Data'!C29)/1000000</f>
        <v>4935.3578799200013</v>
      </c>
      <c r="S62" s="120">
        <f>(+'WE 4-4 EOL Data'!C6+'WE 4-4 EOL Data'!C29)/1000000</f>
        <v>4600.9169952699995</v>
      </c>
      <c r="T62" s="120">
        <f>(+'WE 4-11 EOL Data'!C6+'WE 4-11 EOL Data'!C29)/1000000</f>
        <v>4395.5360208000002</v>
      </c>
      <c r="U62" s="120">
        <f>(+'WE 4-18 EOL Data'!C6+'WE 4-18 EOL Data'!C29)/1000000</f>
        <v>2936.7967890099994</v>
      </c>
      <c r="V62" s="120">
        <f>(+'WE 4-25 EOL Data'!C6+'WE 4-25 EOL Data'!C29)/1000000</f>
        <v>4188.2606314200011</v>
      </c>
      <c r="W62" s="120">
        <f>(+'WE 5-2 EOL Data'!C6+'WE 5-2 EOL Data'!C29)/1000000</f>
        <v>4660.280191529997</v>
      </c>
      <c r="X62" s="120">
        <f>(+'WE 5-9 EOL Data'!C6+'WE 5-9 EOL Data'!C29)/1000000</f>
        <v>4226.5836308100033</v>
      </c>
      <c r="Y62" s="120">
        <f>(+'WE 5-16 EOL Data'!C6+'WE 5-16 EOL Data'!C29)/1000000</f>
        <v>4371.7276664399988</v>
      </c>
      <c r="Z62" s="120">
        <f>(+'WE 5-23 EOL Data'!C28+'WE 5-23 EOL Data'!C6)/1000000</f>
        <v>5698.3712623199981</v>
      </c>
      <c r="AA62" s="120">
        <f>(+'WE 5-30 EOL Data'!C6+'WE 5-30 EOL Data'!C28)/1000000</f>
        <v>5240.3550066800044</v>
      </c>
    </row>
    <row r="63" spans="1:29" ht="13.5" customHeight="1" x14ac:dyDescent="0.2">
      <c r="A63" s="7" t="s">
        <v>39</v>
      </c>
      <c r="B63">
        <v>0</v>
      </c>
      <c r="E63" s="4" t="s">
        <v>154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20">
        <f>(+'WE 2-1 EOL Data'!C7+'WE 2-1 EOL Data'!C30)/1000000</f>
        <v>53.945233000000002</v>
      </c>
      <c r="K63" s="120">
        <f>(+'WE 2-8 EOL Data'!C7+'WE 2-8 EOL Data'!C30)/1000000</f>
        <v>51.399965140000006</v>
      </c>
      <c r="L63" s="120">
        <f>(+'WE 2-15 EOL Data'!$C7+'WE 2-15 EOL Data'!$C30)/1000000</f>
        <v>49.091319190000029</v>
      </c>
      <c r="M63" s="120">
        <f>(+'WE 2-22 EOL Data'!$C7+'WE 2-22 EOL Data'!$C30)/1000000</f>
        <v>37.990490000000001</v>
      </c>
      <c r="N63" s="120">
        <f>(+'WE 2-28 EOL Data'!C7+'WE 2-28 EOL Data'!C30)/1000000</f>
        <v>43.647636379999994</v>
      </c>
      <c r="O63" s="120">
        <f>(+'WE 3-7 EOL Data'!C7+'WE 3-7 EOL Data'!C30)/1000000</f>
        <v>49.601260310000001</v>
      </c>
      <c r="P63" s="120">
        <f>(+'WE 3-14 EOL Data'!C7+'WE 3-14 EOL Data'!C30)/1000000</f>
        <v>52.895417969999997</v>
      </c>
      <c r="Q63" s="120">
        <f>(+'WE 3-21 EOL Data'!C7+'WE 3-21 EOL Data'!C30)/1000000</f>
        <v>49.577375480000008</v>
      </c>
      <c r="R63" s="120">
        <f>(+'WE 3-28 EOL Data'!C7+'WE 3-28 EOL Data'!C30)/1000000</f>
        <v>47.200591540000005</v>
      </c>
      <c r="S63" s="120">
        <f>(+'WE 4-4 EOL Data'!C7+'WE 4-4 EOL Data'!C30)/1000000</f>
        <v>51.522265300000015</v>
      </c>
      <c r="T63" s="120">
        <f>(+'WE 4-11 EOL Data'!C7+'WE 4-11 EOL Data'!C30)/1000000</f>
        <v>47.796267070000006</v>
      </c>
      <c r="U63" s="120">
        <f>(+'WE 4-18 EOL Data'!C7+'WE 4-18 EOL Data'!C30)/1000000</f>
        <v>42.96937114</v>
      </c>
      <c r="V63" s="120">
        <f>(+'WE 4-25 EOL Data'!C7+'WE 4-25 EOL Data'!C30)/1000000</f>
        <v>96.158623760000012</v>
      </c>
      <c r="W63" s="120">
        <f>(+'WE 5-2 EOL Data'!C7+'WE 5-2 EOL Data'!C30)/1000000</f>
        <v>55.72244239000004</v>
      </c>
      <c r="X63" s="120">
        <f>(+'WE 5-9 EOL Data'!C7+'WE 5-9 EOL Data'!C30)/1000000</f>
        <v>57.430294329999981</v>
      </c>
      <c r="Y63" s="120">
        <f>(+'WE 5-16 EOL Data'!C7+'WE 5-16 EOL Data'!C30)/1000000</f>
        <v>44.784324360000014</v>
      </c>
      <c r="Z63" s="120">
        <f>(+'WE 5-23 EOL Data'!C7+'WE 5-23 EOL Data'!C29)/1000000</f>
        <v>49.627620599999986</v>
      </c>
      <c r="AA63" s="120">
        <f>(+'WE 5-30 EOL Data'!C7+'WE 5-30 EOL Data'!C29)/1000000</f>
        <v>80.046289300000012</v>
      </c>
    </row>
    <row r="64" spans="1:29" ht="15" x14ac:dyDescent="0.25">
      <c r="A64" s="7" t="s">
        <v>71</v>
      </c>
      <c r="B64">
        <v>250</v>
      </c>
      <c r="F64" s="83" t="s">
        <v>121</v>
      </c>
      <c r="G64" s="83" t="s">
        <v>122</v>
      </c>
      <c r="H64" s="83" t="s">
        <v>123</v>
      </c>
      <c r="I64" s="83" t="s">
        <v>124</v>
      </c>
      <c r="J64" s="83" t="s">
        <v>136</v>
      </c>
      <c r="K64" s="83" t="str">
        <f t="shared" ref="K64:P64" si="37">+K61</f>
        <v>2/2 - 2/8</v>
      </c>
      <c r="L64" s="83" t="str">
        <f t="shared" si="37"/>
        <v>2/9 - 2/15</v>
      </c>
      <c r="M64" s="83" t="str">
        <f t="shared" si="37"/>
        <v>2/16 - 2/22</v>
      </c>
      <c r="N64" s="83" t="str">
        <f t="shared" si="37"/>
        <v>2/23 - 2/28</v>
      </c>
      <c r="O64" s="83" t="str">
        <f t="shared" si="37"/>
        <v>3/1 - 3/7</v>
      </c>
      <c r="P64" s="83" t="str">
        <f t="shared" si="37"/>
        <v>3/8 - 3/14</v>
      </c>
      <c r="Q64" s="83" t="str">
        <f t="shared" ref="Q64:V64" si="38">+Q61</f>
        <v>3/15 - 3/21</v>
      </c>
      <c r="R64" s="83" t="str">
        <f t="shared" si="38"/>
        <v>3/22 - 3/28</v>
      </c>
      <c r="S64" s="83" t="str">
        <f t="shared" si="38"/>
        <v>3/29 - 4/4</v>
      </c>
      <c r="T64" s="83" t="str">
        <f t="shared" si="38"/>
        <v>4/5 - 4/11</v>
      </c>
      <c r="U64" s="83" t="str">
        <f t="shared" si="38"/>
        <v>4/12 - 4/18</v>
      </c>
      <c r="V64" s="83" t="str">
        <f t="shared" si="38"/>
        <v>4/19 - 4/25</v>
      </c>
      <c r="W64" s="83" t="str">
        <f>+W61</f>
        <v>4/26 - 5/2</v>
      </c>
      <c r="X64" s="83" t="str">
        <f>+X61</f>
        <v>5/3 - 5/9</v>
      </c>
      <c r="Y64" s="83" t="str">
        <f>+Y61</f>
        <v>5/10 - 5/16</v>
      </c>
      <c r="Z64" s="83" t="str">
        <f>+Z61</f>
        <v>5/17 - 5/23</v>
      </c>
      <c r="AA64" s="83" t="s">
        <v>226</v>
      </c>
    </row>
    <row r="65" spans="1:29" x14ac:dyDescent="0.2">
      <c r="E65" t="s">
        <v>166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38">
        <f>+'WE 2-8 EOL Data'!C58</f>
        <v>106865.89999999997</v>
      </c>
      <c r="L65" s="138">
        <f>+'WE 2-15 EOL Data'!$C58</f>
        <v>11962.5</v>
      </c>
      <c r="M65" s="138">
        <f>+'WE 2-22 EOL Data'!$C58</f>
        <v>56612</v>
      </c>
      <c r="N65" s="138">
        <f>+'WE 2-28 EOL Data'!C58</f>
        <v>163303.196</v>
      </c>
      <c r="O65" s="138">
        <f>+'WE 3-7 EOL Data'!C58</f>
        <v>120983.16</v>
      </c>
      <c r="P65" s="138">
        <f>+'WE 3-14 EOL Data'!C58</f>
        <v>92583.55</v>
      </c>
      <c r="Q65" s="138">
        <f>+'WE 3-21 EOL Data'!C58</f>
        <v>275762.31</v>
      </c>
      <c r="R65" s="138">
        <f>+'WE 3-28 EOL Data'!C58</f>
        <v>169228.08</v>
      </c>
      <c r="S65" s="138">
        <f>+'WE 4-4 EOL Data'!C58</f>
        <v>203727</v>
      </c>
      <c r="T65" s="138">
        <f>+'WE 4-11 EOL Data'!C58</f>
        <v>54469.222999999998</v>
      </c>
      <c r="U65" s="138">
        <f>+'WE 4-18 EOL Data'!C58</f>
        <v>144375.79999999999</v>
      </c>
      <c r="V65" s="138">
        <f>+'WE 4-25 EOL Data'!C58</f>
        <v>381258.61</v>
      </c>
      <c r="W65" s="138">
        <f>+'WE 5-2 EOL Data'!C58</f>
        <v>134543.14000000001</v>
      </c>
      <c r="X65" s="138">
        <f>+'WE 5-9 EOL Data'!C58</f>
        <v>56024.179999999935</v>
      </c>
      <c r="Y65" s="138">
        <f>+'WE 5-16 EOL Data'!C58</f>
        <v>121921.06000000006</v>
      </c>
      <c r="Z65" s="138">
        <v>0</v>
      </c>
      <c r="AA65" s="138"/>
      <c r="AC65" s="138"/>
    </row>
    <row r="66" spans="1:29" x14ac:dyDescent="0.2">
      <c r="A66" s="7" t="s">
        <v>40</v>
      </c>
      <c r="B66">
        <v>0</v>
      </c>
      <c r="E66" t="s">
        <v>40</v>
      </c>
      <c r="F66" s="32"/>
      <c r="G66" s="32"/>
      <c r="H66" s="16"/>
      <c r="U66" s="120">
        <f>+'EIM Volumes'!C7+'EIM Volumes'!B7+'EIM Volumes'!C13+'EIM Volumes'!B13</f>
        <v>25952</v>
      </c>
      <c r="V66" s="120">
        <f>+'EIM Volumes'!D7+'EIM Volumes'!E7+'EIM Volumes'!D13+'EIM Volumes'!E13</f>
        <v>5000</v>
      </c>
      <c r="W66" s="120">
        <f>+'EIM Volumes'!F7+'EIM Volumes'!G7+'EIM Volumes'!F13+'EIM Volumes'!G13</f>
        <v>41496</v>
      </c>
      <c r="X66" s="120">
        <f>+'EIM Volumes'!H7+'EIM Volumes'!I7+'EIM Volumes'!H13+'EIM Volumes'!I13</f>
        <v>43480</v>
      </c>
      <c r="Y66" s="120">
        <f>+'EIM Volumes'!J7+'EIM Volumes'!K7+'EIM Volumes'!J13+'EIM Volumes'!K13</f>
        <v>6180</v>
      </c>
      <c r="Z66" s="120">
        <f>+'EIM Volumes'!L7+'EIM Volumes'!M7+'EIM Volumes'!L13+'EIM Volumes'!M13</f>
        <v>12570</v>
      </c>
      <c r="AA66" s="120">
        <f>+'EIM Volumes'!N7+'EIM Volumes'!O7+'EIM Volumes'!N13+'EIM Volumes'!O13</f>
        <v>2660</v>
      </c>
      <c r="AB66" s="120"/>
    </row>
    <row r="67" spans="1:29" x14ac:dyDescent="0.2">
      <c r="A67" s="7" t="s">
        <v>70</v>
      </c>
      <c r="B67">
        <v>5</v>
      </c>
      <c r="E67" t="s">
        <v>70</v>
      </c>
      <c r="F67" s="32"/>
      <c r="G67" s="32"/>
      <c r="H67" s="16"/>
      <c r="U67" s="120">
        <f>+'EIM Volumes'!B8+'EIM Volumes'!C8+'EIM Volumes'!B14+'EIM Volumes'!C14</f>
        <v>5526</v>
      </c>
      <c r="V67" s="120">
        <f>+'EIM Volumes'!D8+'EIM Volumes'!E8+'EIM Volumes'!D14+'EIM Volumes'!E14</f>
        <v>202604</v>
      </c>
      <c r="W67" s="120">
        <f>+'EIM Volumes'!F8+'EIM Volumes'!G8+'EIM Volumes'!F14+'EIM Volumes'!G14</f>
        <v>170192</v>
      </c>
      <c r="X67" s="120">
        <f>+'EIM Volumes'!H8+'EIM Volumes'!I8+'EIM Volumes'!H14+'EIM Volumes'!I14</f>
        <v>17427</v>
      </c>
      <c r="Y67" s="120">
        <f>+'EIM Volumes'!J8+'EIM Volumes'!K8+'EIM Volumes'!J14+'EIM Volumes'!K14</f>
        <v>13890</v>
      </c>
      <c r="Z67" s="120">
        <f>+'EIM Volumes'!L8+'EIM Volumes'!M8+'EIM Volumes'!L14+'EIM Volumes'!M14</f>
        <v>155545</v>
      </c>
      <c r="AA67" s="120">
        <f>+'EIM Volumes'!N8+'EIM Volumes'!O8+'EIM Volumes'!N14+'EIM Volumes'!O14</f>
        <v>23943</v>
      </c>
      <c r="AB67" s="120"/>
    </row>
    <row r="68" spans="1:29" x14ac:dyDescent="0.2">
      <c r="A68" s="7" t="s">
        <v>41</v>
      </c>
      <c r="B68">
        <v>0</v>
      </c>
      <c r="E68" t="s">
        <v>39</v>
      </c>
      <c r="F68" s="32"/>
      <c r="G68" s="32"/>
      <c r="H68" s="16"/>
      <c r="U68" s="120">
        <f>+'EIM Volumes'!B6+'EIM Volumes'!C6+'EIM Volumes'!C12+'EIM Volumes'!B12</f>
        <v>16759.334999999999</v>
      </c>
      <c r="V68" s="120">
        <f>+'EIM Volumes'!D6+'EIM Volumes'!E6+'EIM Volumes'!D12+'EIM Volumes'!E12</f>
        <v>82871.455000000002</v>
      </c>
      <c r="W68" s="120">
        <f>+'EIM Volumes'!F6+'EIM Volumes'!G6+'EIM Volumes'!F12+'EIM Volumes'!G12</f>
        <v>26520.525000000001</v>
      </c>
      <c r="X68" s="120">
        <f>+'EIM Volumes'!H6+'EIM Volumes'!I6+'EIM Volumes'!H12+'EIM Volumes'!I12</f>
        <v>17873.852999999999</v>
      </c>
      <c r="Y68" s="120">
        <f>+'EIM Volumes'!J6+'EIM Volumes'!K6+'EIM Volumes'!J12+'EIM Volumes'!K12</f>
        <v>49474.929000000004</v>
      </c>
      <c r="Z68" s="120">
        <f>+'EIM Volumes'!L6+'EIM Volumes'!M6+'EIM Volumes'!L12+'EIM Volumes'!M12</f>
        <v>20144.013999999999</v>
      </c>
      <c r="AA68" s="120">
        <f>+'EIM Volumes'!N6+'EIM Volumes'!O6+'EIM Volumes'!N12+'EIM Volumes'!O12</f>
        <v>17176.268</v>
      </c>
      <c r="AB68" s="120"/>
    </row>
    <row r="69" spans="1:29" x14ac:dyDescent="0.2">
      <c r="E69" t="s">
        <v>41</v>
      </c>
      <c r="F69" s="32"/>
      <c r="G69" s="32"/>
      <c r="H69" s="16"/>
      <c r="U69" s="120"/>
      <c r="V69" s="120"/>
      <c r="W69" s="120"/>
      <c r="X69" s="120"/>
      <c r="Y69" s="120">
        <f>+'EIM Volumes'!J9+'EIM Volumes'!K9+'EIM Volumes'!J15+'EIM Volumes'!K15</f>
        <v>2758</v>
      </c>
      <c r="Z69" s="120">
        <f>+'EIM Volumes'!L9+'EIM Volumes'!M9+'EIM Volumes'!L15+'EIM Volumes'!M15</f>
        <v>6549.8396000000002</v>
      </c>
      <c r="AA69" s="120">
        <f>+'EIM Volumes'!N9+'EIM Volumes'!O9+'EIM Volumes'!N15+'EIM Volumes'!O15</f>
        <v>5586</v>
      </c>
      <c r="AB69" s="120"/>
    </row>
    <row r="70" spans="1:29" ht="15" x14ac:dyDescent="0.25">
      <c r="A70" s="7" t="s">
        <v>71</v>
      </c>
      <c r="B70">
        <v>250</v>
      </c>
      <c r="F70" s="83" t="s">
        <v>121</v>
      </c>
      <c r="G70" s="83" t="s">
        <v>122</v>
      </c>
      <c r="H70" s="83" t="s">
        <v>123</v>
      </c>
      <c r="I70" s="83" t="s">
        <v>124</v>
      </c>
      <c r="J70" s="83" t="s">
        <v>136</v>
      </c>
      <c r="K70" s="83" t="str">
        <f t="shared" ref="K70:P70" si="39">+K64</f>
        <v>2/2 - 2/8</v>
      </c>
      <c r="L70" s="83" t="str">
        <f t="shared" si="39"/>
        <v>2/9 - 2/15</v>
      </c>
      <c r="M70" s="83" t="str">
        <f t="shared" si="39"/>
        <v>2/16 - 2/22</v>
      </c>
      <c r="N70" s="83" t="str">
        <f t="shared" si="39"/>
        <v>2/23 - 2/28</v>
      </c>
      <c r="O70" s="83" t="str">
        <f t="shared" si="39"/>
        <v>3/1 - 3/7</v>
      </c>
      <c r="P70" s="83" t="str">
        <f t="shared" si="39"/>
        <v>3/8 - 3/14</v>
      </c>
      <c r="Q70" s="83" t="str">
        <f t="shared" ref="Q70:V70" si="40">+Q64</f>
        <v>3/15 - 3/21</v>
      </c>
      <c r="R70" s="83" t="str">
        <f t="shared" si="40"/>
        <v>3/22 - 3/28</v>
      </c>
      <c r="S70" s="83" t="str">
        <f t="shared" si="40"/>
        <v>3/29 - 4/4</v>
      </c>
      <c r="T70" s="83" t="str">
        <f t="shared" si="40"/>
        <v>4/5 - 4/11</v>
      </c>
      <c r="U70" s="83" t="str">
        <f t="shared" si="40"/>
        <v>4/12 - 4/18</v>
      </c>
      <c r="V70" s="83" t="str">
        <f t="shared" si="40"/>
        <v>4/19 - 4/25</v>
      </c>
      <c r="W70" s="83" t="str">
        <f>+W64</f>
        <v>4/26 - 5/2</v>
      </c>
      <c r="X70" s="83" t="str">
        <f>+X64</f>
        <v>5/3 - 5/9</v>
      </c>
      <c r="Y70" s="83" t="str">
        <f>+Y64</f>
        <v>5/10 - 5/16</v>
      </c>
      <c r="Z70" s="83" t="str">
        <f>+Z64</f>
        <v>5/17 - 5/23</v>
      </c>
      <c r="AA70" s="83" t="s">
        <v>226</v>
      </c>
    </row>
    <row r="71" spans="1:29" x14ac:dyDescent="0.2">
      <c r="E71" t="s">
        <v>176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20">
        <f>(+'WE 2-1 EOL Data'!C9+'WE 2-1 EOL Data'!C32)/1000</f>
        <v>171949.351</v>
      </c>
      <c r="K71" s="120">
        <f>(+'WE 2-8 EOL Data'!C9+'WE 2-8 EOL Data'!C32)/1000</f>
        <v>154397.51923000001</v>
      </c>
      <c r="L71" s="120">
        <f>(+'WE 2-15 EOL Data'!$C9+'WE 2-15 EOL Data'!$C32)/1000</f>
        <v>174794.27446999992</v>
      </c>
      <c r="M71" s="120">
        <f>(+'WE 2-22 EOL Data'!$C9+'WE 2-22 EOL Data'!$C32)/1000</f>
        <v>147649.834</v>
      </c>
      <c r="N71" s="120">
        <f>(+'WE 2-28 EOL Data'!C9+'WE 2-28 EOL Data'!C32)/1000</f>
        <v>147313.01308</v>
      </c>
      <c r="O71" s="120">
        <f>(+'WE 3-7 EOL Data'!C32+'WE 3-7 EOL Data'!C9)/1000</f>
        <v>163597.30816000002</v>
      </c>
      <c r="P71" s="120">
        <f>(+'WE 3-14 EOL Data'!C9+'WE 3-14 EOL Data'!C32)/1000</f>
        <v>183852.27507000003</v>
      </c>
      <c r="Q71" s="120">
        <f>(+'WE 3-21 EOL Data'!C9+'WE 3-21 EOL Data'!C32)/1000</f>
        <v>210839.72176999995</v>
      </c>
      <c r="R71" s="120">
        <f>(+'WE 3-28 EOL Data'!C9+'WE 3-28 EOL Data'!C32)/1000</f>
        <v>193742.82989000002</v>
      </c>
      <c r="S71" s="120">
        <f>(+'WE 4-4 EOL Data'!C9+'WE 4-4 EOL Data'!C32)/1000</f>
        <v>195484.89110000004</v>
      </c>
      <c r="T71" s="120">
        <f>(+'WE 4-11 EOL Data'!C9+'WE 4-11 EOL Data'!C32)/1000</f>
        <v>182589.65992000001</v>
      </c>
      <c r="U71" s="120">
        <f>(+'WE 4-18 EOL Data'!C9+'WE 4-18 EOL Data'!C32)/1000</f>
        <v>145635.69908999998</v>
      </c>
      <c r="V71" s="120">
        <f>(+'WE 4-25 EOL Data'!C32+'WE 4-25 EOL Data'!C9)/1000</f>
        <v>174773.93365999998</v>
      </c>
      <c r="W71" s="120">
        <f>(+'WE 5-2 EOL Data'!C9+'WE 5-2 EOL Data'!C32)/1000</f>
        <v>160871.1560899998</v>
      </c>
      <c r="X71" s="120">
        <f>(+'WE 5-9 EOL Data'!C9+'WE 5-9 EOL Data'!C32)/1000</f>
        <v>122928.78282999995</v>
      </c>
      <c r="Y71" s="120">
        <f>(+'WE 5-16 EOL Data'!C9+'WE 5-16 EOL Data'!C32)/1000</f>
        <v>169849.40923000019</v>
      </c>
      <c r="Z71" s="120">
        <f>(+'WE 5-23 EOL Data'!C9+'WE 5-23 EOL Data'!C31)/1000</f>
        <v>310566.31707999966</v>
      </c>
      <c r="AA71" s="120">
        <f>(+'WE 5-30 EOL Data'!C9+'WE 5-30 EOL Data'!C31)/1000</f>
        <v>169987.8798</v>
      </c>
    </row>
    <row r="72" spans="1:29" x14ac:dyDescent="0.2">
      <c r="A72" s="2" t="s">
        <v>32</v>
      </c>
      <c r="B72" s="2"/>
      <c r="C72" s="2"/>
      <c r="D72" s="2"/>
      <c r="E72" t="s">
        <v>177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20">
        <f>(+'WE 2-1 EOL Data'!C10+'WE 2-1 EOL Data'!C11+'WE 2-1 EOL Data'!C33+'WE 2-1 EOL Data'!C34)/1000</f>
        <v>6572.3270000000002</v>
      </c>
      <c r="K72" s="120">
        <f>(+'WE 2-8 EOL Data'!C10+'WE 2-8 EOL Data'!C11+'WE 2-8 EOL Data'!C33+'WE 2-8 EOL Data'!C34)/1000</f>
        <v>5662.4889999999996</v>
      </c>
      <c r="L72" s="120">
        <f>(+'WE 2-15 EOL Data'!$C10+'WE 2-15 EOL Data'!$C11+'WE 2-15 EOL Data'!$C33+'WE 2-15 EOL Data'!$C34)/1000</f>
        <v>4037.9499600000008</v>
      </c>
      <c r="M72" s="120">
        <f>(+'WE 2-22 EOL Data'!$C10+'WE 2-22 EOL Data'!$C11+'WE 2-22 EOL Data'!$C33+'WE 2-22 EOL Data'!$C34)/1000</f>
        <v>2425.5</v>
      </c>
      <c r="N72" s="120">
        <f>(+'WE 2-28 EOL Data'!C10+'WE 2-28 EOL Data'!C11+'WE 2-28 EOL Data'!C33+'WE 2-28 EOL Data'!C34)/1000</f>
        <v>818.5</v>
      </c>
      <c r="O72" s="120">
        <f>(+'WE 3-7 EOL Data'!C10+'WE 3-7 EOL Data'!C33)/1000</f>
        <v>2748.7000200000002</v>
      </c>
      <c r="P72" s="120">
        <f>(+'WE 3-14 EOL Data'!C10+'WE 3-14 EOL Data'!C11+'WE 3-14 EOL Data'!C33+'WE 3-14 EOL Data'!C34)/1000</f>
        <v>1955.00008</v>
      </c>
      <c r="Q72" s="120">
        <f>(+'WE 3-21 EOL Data'!C10+'WE 3-21 EOL Data'!C11+'WE 3-21 EOL Data'!C33+'WE 3-21 EOL Data'!C34)/1000</f>
        <v>1257.95</v>
      </c>
      <c r="R72" s="120">
        <f>(+'WE 3-28 EOL Data'!C11+'WE 3-28 EOL Data'!C10+'WE 3-28 EOL Data'!C33+'WE 3-28 EOL Data'!C34)/1000</f>
        <v>3280.0030000000002</v>
      </c>
      <c r="S72" s="120">
        <f>(+'WE 4-4 EOL Data'!C10+'WE 4-4 EOL Data'!C11+'WE 4-4 EOL Data'!C33+'WE 4-4 EOL Data'!C34)/1000</f>
        <v>1233</v>
      </c>
      <c r="T72" s="120">
        <f>(+'WE 4-11 EOL Data'!C10+'WE 4-11 EOL Data'!C11+'WE 4-11 EOL Data'!C33+'WE 4-11 EOL Data'!C34)/1000</f>
        <v>1066.385</v>
      </c>
      <c r="U72" s="120">
        <f>(+'WE 4-18 EOL Data'!C10+'WE 4-18 EOL Data'!C11+'WE 4-18 EOL Data'!C33+'WE 4-18 EOL Data'!C34)/1000</f>
        <v>1859.7</v>
      </c>
      <c r="V72" s="120">
        <f>(+'WE 4-25 EOL Data'!C10+'WE 4-25 EOL Data'!C11+'WE 4-25 EOL Data'!C34+'WE 4-25 EOL Data'!C33)/1000</f>
        <v>2362.5</v>
      </c>
      <c r="W72" s="120">
        <f>(+'WE 5-2 EOL Data'!C10+'WE 5-2 EOL Data'!C11+'WE 5-2 EOL Data'!C33+'WE 5-2 EOL Data'!C34)/1000</f>
        <v>5954.4979999999996</v>
      </c>
      <c r="X72" s="120">
        <f>(+'WE 5-9 EOL Data'!C10+'WE 5-9 EOL Data'!C11+'WE 5-9 EOL Data'!C33+'WE 5-9 EOL Data'!C34)/1000</f>
        <v>500</v>
      </c>
      <c r="Y72" s="120">
        <f>(+'WE 5-16 EOL Data'!C10+'WE 5-16 EOL Data'!C11+'WE 5-16 EOL Data'!C33+'WE 5-16 EOL Data'!C34)/1000</f>
        <v>2082</v>
      </c>
      <c r="Z72" s="120">
        <f>(+'WE 5-23 EOL Data'!C10+'WE 5-23 EOL Data'!C11+'WE 5-23 EOL Data'!C32+'WE 5-23 EOL Data'!C33)/1000</f>
        <v>735.5</v>
      </c>
      <c r="AA72" s="120">
        <f>(+'WE 5-30 EOL Data'!C10+'WE 5-30 EOL Data'!C11+'WE 5-30 EOL Data'!C32+'WE 5-30 EOL Data'!C33)/1000</f>
        <v>2368.75</v>
      </c>
    </row>
    <row r="73" spans="1:29" x14ac:dyDescent="0.2">
      <c r="A73" s="8" t="s">
        <v>5</v>
      </c>
      <c r="B73">
        <v>45</v>
      </c>
      <c r="C73">
        <v>40</v>
      </c>
      <c r="D73">
        <v>55</v>
      </c>
      <c r="E73" t="s">
        <v>155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20">
        <f>(+'WE 2-1 EOL Data'!C14+'WE 2-1 EOL Data'!C37)/1000</f>
        <v>46.35</v>
      </c>
      <c r="K73" s="120">
        <f>(+'WE 2-8 EOL Data'!C14+'WE 2-8 EOL Data'!C37)/1000</f>
        <v>100.1</v>
      </c>
      <c r="L73" s="120">
        <f>(+'WE 2-15 EOL Data'!$C14+'WE 2-15 EOL Data'!$C37)/1000</f>
        <v>40</v>
      </c>
      <c r="M73" s="120">
        <f>(+'WE 2-22 EOL Data'!$C14+'WE 2-22 EOL Data'!$C37)/1000</f>
        <v>37.5</v>
      </c>
      <c r="N73" s="120">
        <f>(+'WE 2-28 EOL Data'!C14+'WE 2-28 EOL Data'!C37)/1000</f>
        <v>7.5</v>
      </c>
      <c r="O73" s="120">
        <f>(+'WE 3-7 EOL Data'!C14+'WE 3-7 EOL Data'!C37)/1000</f>
        <v>5.2</v>
      </c>
      <c r="P73" s="120">
        <f>(+'WE 3-14 EOL Data'!C37+'WE 3-14 EOL Data'!C14)/1000</f>
        <v>32.85</v>
      </c>
      <c r="Q73" s="120">
        <f>(+'WE 3-21 EOL Data'!C14+'WE 3-21 EOL Data'!C37)/1000</f>
        <v>72.05</v>
      </c>
      <c r="R73" s="120">
        <f>(+'WE 3-28 EOL Data'!C14+'WE 3-28 EOL Data'!C37)/1000</f>
        <v>101.95</v>
      </c>
      <c r="S73" s="120">
        <f>(+'WE 4-4 EOL Data'!C14+'WE 4-4 EOL Data'!C37)/1000</f>
        <v>179</v>
      </c>
      <c r="T73" s="120">
        <f>(+'WE 4-11 EOL Data'!C14+'WE 4-11 EOL Data'!C37)/1000</f>
        <v>108.774</v>
      </c>
      <c r="U73" s="120">
        <f>(+'WE 4-18 EOL Data'!C14+'WE 4-18 EOL Data'!C37)/1000</f>
        <v>17.5</v>
      </c>
      <c r="V73" s="120">
        <f>(+'WE 4-25 EOL Data'!C14+'WE 4-25 EOL Data'!C37)/1000</f>
        <v>150.1</v>
      </c>
      <c r="W73" s="120">
        <f>(+'WE 5-2 EOL Data'!C14+'WE 5-2 EOL Data'!C37)/1000</f>
        <v>27.5</v>
      </c>
      <c r="X73" s="120">
        <f>(+'WE 5-9 EOL Data'!C14+'WE 5-9 EOL Data'!C37)/1000</f>
        <v>75</v>
      </c>
      <c r="Y73" s="120">
        <f>(+'WE 5-16 EOL Data'!C14+'WE 5-16 EOL Data'!C37)/1000</f>
        <v>45.75</v>
      </c>
      <c r="Z73" s="120">
        <f>(+'WE 5-23 EOL Data'!C14+'WE 5-23 EOL Data'!C36)/1000</f>
        <v>57.5</v>
      </c>
      <c r="AA73" s="120">
        <f>(+'WE 5-30 EOL Data'!C14+'WE 5-30 EOL Data'!C36)/1000</f>
        <v>15</v>
      </c>
    </row>
    <row r="74" spans="1:29" x14ac:dyDescent="0.2">
      <c r="A74" s="8" t="s">
        <v>0</v>
      </c>
      <c r="B74">
        <v>150</v>
      </c>
      <c r="C74">
        <v>120</v>
      </c>
      <c r="D74">
        <v>125</v>
      </c>
      <c r="E74" t="s">
        <v>178</v>
      </c>
      <c r="F74" s="16">
        <v>49250</v>
      </c>
      <c r="G74" s="16">
        <v>45350</v>
      </c>
      <c r="H74" s="16">
        <v>120900</v>
      </c>
      <c r="I74" s="16">
        <v>115500</v>
      </c>
      <c r="J74" s="120">
        <f>+'WE 2-1 EOL Data'!C12+'WE 2-1 EOL Data'!C35</f>
        <v>56000</v>
      </c>
      <c r="K74" s="120">
        <f>+'WE 2-8 EOL Data'!C12+'WE 2-8 EOL Data'!C35</f>
        <v>103400</v>
      </c>
      <c r="L74" s="120">
        <f>+'WE 2-15 EOL Data'!$C12+'WE 2-15 EOL Data'!$C35</f>
        <v>143000</v>
      </c>
      <c r="M74" s="120">
        <f>+'WE 2-22 EOL Data'!$C12+'WE 2-22 EOL Data'!$C35</f>
        <v>377800</v>
      </c>
      <c r="N74" s="120">
        <f>+'WE 2-28 EOL Data'!C12+'WE 2-28 EOL Data'!C35</f>
        <v>69200</v>
      </c>
      <c r="O74" s="120">
        <f>+'WE 3-7 EOL Data'!C12+'WE 3-7 EOL Data'!C35</f>
        <v>99600</v>
      </c>
      <c r="P74" s="120">
        <f>+'WE 3-14 EOL Data'!C12+'WE 3-14 EOL Data'!C35</f>
        <v>45600</v>
      </c>
      <c r="Q74" s="120">
        <f>+'WE 3-21 EOL Data'!C12+'WE 3-21 EOL Data'!C35</f>
        <v>54000</v>
      </c>
      <c r="R74" s="120">
        <f>+'WE 3-28 EOL Data'!C12+'WE 3-28 EOL Data'!C35</f>
        <v>25800</v>
      </c>
      <c r="S74" s="120">
        <f>+'WE 4-4 EOL Data'!C12+'WE 4-4 EOL Data'!C35</f>
        <v>50000</v>
      </c>
      <c r="T74" s="120">
        <f>+'WE 4-11 EOL Data'!C12+'WE 4-11 EOL Data'!C35</f>
        <v>33800</v>
      </c>
      <c r="U74" s="120">
        <f>+'WE 4-18 EOL Data'!C12+'WE 4-18 EOL Data'!C35</f>
        <v>15000</v>
      </c>
      <c r="V74" s="120">
        <f>+'WE 4-25 EOL Data'!C12+'WE 4-25 EOL Data'!C35</f>
        <v>41300</v>
      </c>
      <c r="W74" s="120">
        <f>+'WE 5-2 EOL Data'!C12+'WE 5-2 EOL Data'!C35</f>
        <v>30000</v>
      </c>
      <c r="X74" s="120">
        <f>+'WE 5-9 EOL Data'!C12+'WE 5-9 EOL Data'!C35</f>
        <v>40500</v>
      </c>
      <c r="Y74" s="120">
        <f>+'WE 5-16 EOL Data'!C12+'WE 5-16 EOL Data'!C35</f>
        <v>43700</v>
      </c>
      <c r="Z74" s="120">
        <f>+'WE 5-23 EOL Data'!C12+'WE 5-23 EOL Data'!C34</f>
        <v>93760</v>
      </c>
      <c r="AA74" s="120">
        <f>+'WE 5-30 EOL Data'!C12+'WE 5-30 EOL Data'!C34</f>
        <v>23300</v>
      </c>
      <c r="AC74" s="120"/>
    </row>
    <row r="75" spans="1:29" x14ac:dyDescent="0.2">
      <c r="E75" t="s">
        <v>179</v>
      </c>
      <c r="F75" s="32">
        <v>6275000</v>
      </c>
      <c r="G75" s="32">
        <v>6398750</v>
      </c>
      <c r="H75" s="16">
        <v>3718000</v>
      </c>
      <c r="I75" s="16">
        <v>6618000</v>
      </c>
      <c r="J75" s="120">
        <f>+'WE 2-1 EOL Data'!C13+'WE 2-1 EOL Data'!C36</f>
        <v>5632500</v>
      </c>
      <c r="K75" s="120">
        <f>+'WE 2-8 EOL Data'!C13+'WE 2-8 EOL Data'!C36</f>
        <v>8754250</v>
      </c>
      <c r="L75" s="120">
        <f>+'WE 2-15 EOL Data'!$C13+'WE 2-15 EOL Data'!$C36</f>
        <v>4975000</v>
      </c>
      <c r="M75" s="120">
        <f>+'WE 2-22 EOL Data'!$C13+'WE 2-22 EOL Data'!$C36</f>
        <v>5786000</v>
      </c>
      <c r="N75" s="120">
        <f>+'WE 2-28 EOL Data'!C13+'WE 2-28 EOL Data'!C36</f>
        <v>4422278</v>
      </c>
      <c r="O75" s="120">
        <f>+'WE 3-7 EOL Data'!C13+'WE 3-7 EOL Data'!C36</f>
        <v>4982000</v>
      </c>
      <c r="P75" s="120">
        <f>+'WE 3-14 EOL Data'!C13+'WE 3-14 EOL Data'!C36</f>
        <v>17863222</v>
      </c>
      <c r="Q75" s="120">
        <f>+'WE 3-21 EOL Data'!C13+'WE 3-21 EOL Data'!C36</f>
        <v>8685000</v>
      </c>
      <c r="R75" s="120">
        <f>+'WE 3-28 EOL Data'!C13+'WE 3-28 EOL Data'!C36</f>
        <v>0</v>
      </c>
      <c r="S75" s="120">
        <f>+'WE 4-4 EOL Data'!C13+'WE 4-4 EOL Data'!C36</f>
        <v>0</v>
      </c>
      <c r="T75" s="120">
        <f>+'WE 4-11 EOL Data'!C13+'WE 4-11 EOL Data'!C36</f>
        <v>0</v>
      </c>
      <c r="U75" s="120">
        <f>+'WE 4-18 EOL Data'!C13+'WE 4-18 EOL Data'!C36</f>
        <v>0</v>
      </c>
      <c r="V75" s="120">
        <f>+'WE 4-25 EOL Data'!C13+'WE 4-25 EOL Data'!C36</f>
        <v>0</v>
      </c>
      <c r="W75" s="120">
        <v>0</v>
      </c>
      <c r="X75" s="120">
        <v>0</v>
      </c>
      <c r="Y75" s="120">
        <v>0</v>
      </c>
      <c r="Z75" s="120">
        <v>0</v>
      </c>
      <c r="AA75" s="120">
        <f>+'WE 5-30 EOL Data'!C35+'WE 5-30 EOL Data'!C13</f>
        <v>0</v>
      </c>
      <c r="AC75" s="120"/>
    </row>
    <row r="76" spans="1:29" x14ac:dyDescent="0.2">
      <c r="A76" s="8" t="s">
        <v>3</v>
      </c>
      <c r="B76">
        <v>2</v>
      </c>
      <c r="C76">
        <v>5</v>
      </c>
      <c r="D76">
        <v>2</v>
      </c>
    </row>
    <row r="77" spans="1:29" x14ac:dyDescent="0.2">
      <c r="A77" s="8" t="s">
        <v>13</v>
      </c>
      <c r="B77">
        <v>2</v>
      </c>
      <c r="C77">
        <v>1</v>
      </c>
      <c r="D77">
        <v>10</v>
      </c>
      <c r="AC77" s="16"/>
    </row>
    <row r="78" spans="1:29" x14ac:dyDescent="0.2">
      <c r="A78" s="2" t="s">
        <v>34</v>
      </c>
    </row>
    <row r="79" spans="1:29" x14ac:dyDescent="0.2">
      <c r="A79" s="8" t="s">
        <v>64</v>
      </c>
      <c r="B79">
        <v>11000</v>
      </c>
      <c r="C79">
        <v>12500</v>
      </c>
      <c r="D79">
        <v>12000</v>
      </c>
    </row>
    <row r="80" spans="1:29" x14ac:dyDescent="0.2">
      <c r="A80" s="8" t="s">
        <v>71</v>
      </c>
      <c r="B80">
        <v>5500</v>
      </c>
      <c r="C80">
        <v>5000</v>
      </c>
      <c r="D80">
        <v>4055</v>
      </c>
    </row>
    <row r="81" spans="1:6" x14ac:dyDescent="0.2">
      <c r="A81" s="2" t="s">
        <v>33</v>
      </c>
    </row>
    <row r="82" spans="1:6" x14ac:dyDescent="0.2">
      <c r="A82" s="8" t="s">
        <v>40</v>
      </c>
      <c r="B82">
        <v>25</v>
      </c>
      <c r="C82">
        <v>52</v>
      </c>
      <c r="D82">
        <v>30</v>
      </c>
    </row>
    <row r="83" spans="1:6" x14ac:dyDescent="0.2">
      <c r="A83" s="8" t="s">
        <v>70</v>
      </c>
      <c r="B83">
        <v>10</v>
      </c>
      <c r="C83">
        <v>42</v>
      </c>
      <c r="D83">
        <v>50</v>
      </c>
    </row>
    <row r="84" spans="1:6" x14ac:dyDescent="0.2">
      <c r="A84" s="8" t="s">
        <v>39</v>
      </c>
      <c r="B84">
        <v>8</v>
      </c>
      <c r="C84">
        <v>8</v>
      </c>
      <c r="D84">
        <v>8</v>
      </c>
    </row>
    <row r="85" spans="1:6" x14ac:dyDescent="0.2">
      <c r="A85" s="8" t="s">
        <v>41</v>
      </c>
      <c r="B85">
        <v>3</v>
      </c>
      <c r="C85">
        <v>1</v>
      </c>
      <c r="D85">
        <v>4</v>
      </c>
    </row>
    <row r="87" spans="1:6" x14ac:dyDescent="0.2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80" fitToHeight="2" orientation="landscape" r:id="rId1"/>
  <headerFooter alignWithMargins="0"/>
  <rowBreaks count="1" manualBreakCount="1">
    <brk id="59" min="10" max="24" man="1"/>
  </row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F60"/>
  <sheetViews>
    <sheetView topLeftCell="A33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184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16972</v>
      </c>
      <c r="C6" s="139">
        <v>2417136104.1599998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2674</v>
      </c>
      <c r="C7" s="139">
        <v>20730564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1131</v>
      </c>
      <c r="C9" s="137">
        <v>54572000.00999999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2</v>
      </c>
      <c r="C11" s="13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0</v>
      </c>
      <c r="C12" s="137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8</v>
      </c>
      <c r="C14" s="13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12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184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3413</v>
      </c>
      <c r="C29" s="136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2588</v>
      </c>
      <c r="C30" s="136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1861</v>
      </c>
      <c r="C32" s="136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16</v>
      </c>
      <c r="C33" s="136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</v>
      </c>
      <c r="C34" s="136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10</v>
      </c>
      <c r="C35" s="136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537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9</v>
      </c>
      <c r="C37" s="136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387</v>
      </c>
      <c r="C39" s="136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184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3</v>
      </c>
      <c r="C49" s="139">
        <v>352000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4</v>
      </c>
      <c r="C51" s="139">
        <v>1420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352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203727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</sheetData>
  <mergeCells count="3">
    <mergeCell ref="B2:C2"/>
    <mergeCell ref="B25:C25"/>
    <mergeCell ref="B45:C45"/>
  </mergeCells>
  <phoneticPr fontId="0" type="noConversion"/>
  <pageMargins left="0.5" right="0" top="0.25" bottom="0.25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61"/>
  <sheetViews>
    <sheetView topLeftCell="A25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189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15898</v>
      </c>
      <c r="C6" s="139">
        <v>1962374289.6999998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2724</v>
      </c>
      <c r="C7" s="139">
        <v>22859310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956</v>
      </c>
      <c r="C9" s="137">
        <v>46692000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4</v>
      </c>
      <c r="C11" s="137">
        <v>100000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4</v>
      </c>
      <c r="C12" s="137">
        <v>800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11</v>
      </c>
      <c r="C14" s="136">
        <v>27500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5</v>
      </c>
      <c r="C17" s="136">
        <v>5000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189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2556</v>
      </c>
      <c r="C29" s="136">
        <v>2433161731.1000004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2667</v>
      </c>
      <c r="C30" s="136">
        <v>24936957.070000004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1690</v>
      </c>
      <c r="C32" s="136">
        <v>135897659.92000002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13</v>
      </c>
      <c r="C33" s="136">
        <v>823500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3</v>
      </c>
      <c r="C34" s="136">
        <v>119635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5</v>
      </c>
      <c r="C35" s="136">
        <v>33000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580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14</v>
      </c>
      <c r="C37" s="136">
        <v>81274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183</v>
      </c>
      <c r="C39" s="136">
        <v>46671.222999999998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189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3</v>
      </c>
      <c r="C49" s="139">
        <v>308000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7</v>
      </c>
      <c r="C51" s="139">
        <v>2490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308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54469.222999999998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125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7"/>
      <c r="C8" s="11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1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1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29-24</f>
        <v>5</v>
      </c>
      <c r="C11" s="11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1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1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1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7"/>
      <c r="C15" s="11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33">
        <v>5</v>
      </c>
      <c r="C16" s="11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1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7">
        <v>8</v>
      </c>
      <c r="C20" s="7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</row>
    <row r="25" spans="1:32" x14ac:dyDescent="0.2">
      <c r="B25" s="229" t="s">
        <v>125</v>
      </c>
      <c r="C25" s="230"/>
      <c r="D25" s="73" t="s">
        <v>109</v>
      </c>
    </row>
    <row r="26" spans="1:32" x14ac:dyDescent="0.2">
      <c r="A26" s="74" t="s">
        <v>110</v>
      </c>
      <c r="B26" s="75" t="s">
        <v>63</v>
      </c>
      <c r="C26" s="75" t="s">
        <v>111</v>
      </c>
      <c r="D26" s="76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</row>
    <row r="45" spans="1:10" x14ac:dyDescent="0.2">
      <c r="B45" s="229" t="s">
        <v>125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5</v>
      </c>
      <c r="C49" s="80">
        <v>286000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2</v>
      </c>
      <c r="C51" s="80">
        <v>440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286</v>
      </c>
    </row>
    <row r="58" spans="1:4" s="2" customFormat="1" x14ac:dyDescent="0.2">
      <c r="A58" s="5" t="s">
        <v>120</v>
      </c>
      <c r="C58" s="82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34" t="s">
        <v>48</v>
      </c>
      <c r="C1" s="234"/>
      <c r="D1" s="234"/>
      <c r="E1" s="234"/>
      <c r="F1" s="234"/>
      <c r="G1" s="234"/>
      <c r="H1" s="234"/>
      <c r="I1" s="234"/>
    </row>
    <row r="2" spans="1:9" x14ac:dyDescent="0.2">
      <c r="B2" s="233" t="s">
        <v>47</v>
      </c>
      <c r="C2" s="233"/>
      <c r="D2" s="233" t="s">
        <v>46</v>
      </c>
      <c r="E2" s="233"/>
      <c r="F2" s="233" t="s">
        <v>44</v>
      </c>
      <c r="G2" s="233"/>
      <c r="H2" s="233" t="s">
        <v>45</v>
      </c>
      <c r="I2" s="233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33" t="s">
        <v>47</v>
      </c>
      <c r="C34" s="233"/>
      <c r="D34" s="233" t="s">
        <v>46</v>
      </c>
      <c r="E34" s="233"/>
      <c r="F34" s="233" t="s">
        <v>44</v>
      </c>
      <c r="G34" s="233"/>
      <c r="H34" s="233" t="s">
        <v>45</v>
      </c>
      <c r="I34" s="233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78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78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78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2" t="s">
        <v>35</v>
      </c>
      <c r="H1" s="71"/>
      <c r="I1" s="71"/>
    </row>
    <row r="2" spans="1:38" x14ac:dyDescent="0.2">
      <c r="B2" s="229" t="s">
        <v>105</v>
      </c>
      <c r="C2" s="230"/>
      <c r="D2" s="229" t="s">
        <v>106</v>
      </c>
      <c r="E2" s="230"/>
      <c r="F2" s="229" t="s">
        <v>107</v>
      </c>
      <c r="G2" s="230"/>
      <c r="H2" s="229" t="s">
        <v>108</v>
      </c>
      <c r="I2" s="235"/>
      <c r="J2" s="73" t="s">
        <v>109</v>
      </c>
    </row>
    <row r="3" spans="1:38" x14ac:dyDescent="0.2">
      <c r="A3" s="74" t="s">
        <v>110</v>
      </c>
      <c r="B3" s="75" t="s">
        <v>63</v>
      </c>
      <c r="C3" s="75" t="s">
        <v>111</v>
      </c>
      <c r="D3" s="75" t="s">
        <v>63</v>
      </c>
      <c r="E3" s="75" t="s">
        <v>111</v>
      </c>
      <c r="F3" s="75" t="s">
        <v>63</v>
      </c>
      <c r="G3" s="75" t="s">
        <v>111</v>
      </c>
      <c r="H3" s="75" t="s">
        <v>63</v>
      </c>
      <c r="I3" s="75" t="s">
        <v>111</v>
      </c>
      <c r="J3" s="76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77"/>
      <c r="C5" s="77"/>
      <c r="D5" s="77"/>
      <c r="E5" s="77"/>
      <c r="F5" s="77"/>
      <c r="G5" s="7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77"/>
      <c r="C8" s="77"/>
      <c r="D8" s="77"/>
      <c r="E8" s="77"/>
      <c r="F8" s="77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112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77"/>
      <c r="C15" s="77"/>
      <c r="D15" s="77"/>
      <c r="E15" s="77"/>
      <c r="F15" s="77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114</v>
      </c>
      <c r="B20" s="77">
        <v>5</v>
      </c>
      <c r="C20" s="77"/>
      <c r="D20" s="77">
        <v>7</v>
      </c>
      <c r="E20" s="77"/>
      <c r="F20" s="77">
        <v>7</v>
      </c>
      <c r="G20" s="33"/>
      <c r="H20" s="77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2" t="s">
        <v>30</v>
      </c>
    </row>
    <row r="25" spans="1:38" x14ac:dyDescent="0.2">
      <c r="B25" s="229" t="s">
        <v>105</v>
      </c>
      <c r="C25" s="230"/>
      <c r="D25" s="229" t="s">
        <v>106</v>
      </c>
      <c r="E25" s="230"/>
      <c r="F25" s="229" t="s">
        <v>107</v>
      </c>
      <c r="G25" s="230"/>
      <c r="H25" s="229" t="s">
        <v>108</v>
      </c>
      <c r="I25" s="230"/>
      <c r="J25" s="73" t="s">
        <v>109</v>
      </c>
    </row>
    <row r="26" spans="1:38" x14ac:dyDescent="0.2">
      <c r="A26" s="74" t="s">
        <v>110</v>
      </c>
      <c r="B26" s="75" t="s">
        <v>63</v>
      </c>
      <c r="C26" s="75" t="s">
        <v>111</v>
      </c>
      <c r="D26" s="75" t="s">
        <v>63</v>
      </c>
      <c r="E26" s="75" t="s">
        <v>111</v>
      </c>
      <c r="F26" s="75" t="s">
        <v>63</v>
      </c>
      <c r="G26" s="75" t="s">
        <v>111</v>
      </c>
      <c r="H26" s="75" t="s">
        <v>63</v>
      </c>
      <c r="I26" s="75" t="s">
        <v>111</v>
      </c>
      <c r="J26" s="76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77"/>
      <c r="E31" s="77"/>
      <c r="F31" s="77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112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77"/>
      <c r="E38" s="77"/>
      <c r="F38" s="77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113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2" t="s">
        <v>115</v>
      </c>
    </row>
    <row r="45" spans="1:16" x14ac:dyDescent="0.2">
      <c r="B45" s="229" t="s">
        <v>105</v>
      </c>
      <c r="C45" s="230"/>
      <c r="D45" s="229" t="s">
        <v>106</v>
      </c>
      <c r="E45" s="230"/>
      <c r="F45" s="229" t="s">
        <v>107</v>
      </c>
      <c r="G45" s="230"/>
      <c r="H45" s="229" t="s">
        <v>108</v>
      </c>
      <c r="I45" s="230"/>
      <c r="J45" s="73" t="s">
        <v>109</v>
      </c>
    </row>
    <row r="46" spans="1:16" x14ac:dyDescent="0.2">
      <c r="A46" s="74" t="s">
        <v>110</v>
      </c>
      <c r="B46" s="75" t="s">
        <v>63</v>
      </c>
      <c r="C46" s="75" t="s">
        <v>111</v>
      </c>
      <c r="D46" s="75" t="s">
        <v>63</v>
      </c>
      <c r="E46" s="75" t="s">
        <v>111</v>
      </c>
      <c r="F46" s="75" t="s">
        <v>63</v>
      </c>
      <c r="G46" s="75" t="s">
        <v>111</v>
      </c>
      <c r="H46" s="75" t="s">
        <v>63</v>
      </c>
      <c r="I46" s="75" t="s">
        <v>111</v>
      </c>
      <c r="J46" s="76" t="s">
        <v>92</v>
      </c>
    </row>
    <row r="48" spans="1:16" x14ac:dyDescent="0.2">
      <c r="A48" s="5" t="s">
        <v>33</v>
      </c>
      <c r="B48" s="80"/>
      <c r="C48" s="80"/>
      <c r="D48" s="80"/>
      <c r="E48" s="80"/>
      <c r="F48" s="80"/>
      <c r="G48" s="80"/>
      <c r="H48" s="80"/>
      <c r="I48" s="80"/>
    </row>
    <row r="49" spans="1:10" x14ac:dyDescent="0.2">
      <c r="A49" s="6" t="s">
        <v>39</v>
      </c>
      <c r="B49" s="80">
        <v>4</v>
      </c>
      <c r="C49" s="80">
        <v>247000</v>
      </c>
      <c r="D49" s="80">
        <v>9</v>
      </c>
      <c r="E49" s="80">
        <v>492000</v>
      </c>
      <c r="F49" s="80">
        <v>4</v>
      </c>
      <c r="G49" s="80">
        <v>88000</v>
      </c>
      <c r="H49" s="80">
        <v>2</v>
      </c>
      <c r="I49" s="80">
        <v>220000</v>
      </c>
      <c r="J49" t="s">
        <v>116</v>
      </c>
    </row>
    <row r="50" spans="1:10" x14ac:dyDescent="0.2">
      <c r="A50" s="6" t="s">
        <v>40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</row>
    <row r="51" spans="1:10" x14ac:dyDescent="0.2">
      <c r="A51" s="6" t="s">
        <v>42</v>
      </c>
      <c r="B51" s="80">
        <v>4</v>
      </c>
      <c r="C51" s="80">
        <v>910</v>
      </c>
      <c r="D51" s="80">
        <v>4</v>
      </c>
      <c r="E51" s="80">
        <v>12450</v>
      </c>
      <c r="F51" s="80">
        <v>1</v>
      </c>
      <c r="G51" s="80">
        <v>20</v>
      </c>
      <c r="H51" s="80">
        <v>0</v>
      </c>
      <c r="I51" s="80">
        <v>0</v>
      </c>
      <c r="J51" t="s">
        <v>117</v>
      </c>
    </row>
    <row r="53" spans="1:10" x14ac:dyDescent="0.2">
      <c r="A53" s="2" t="s">
        <v>118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119</v>
      </c>
      <c r="C55" s="81">
        <f>C49*0.0022374</f>
        <v>552.63779999999997</v>
      </c>
      <c r="E55" s="81">
        <f>E49*0.0022374</f>
        <v>1100.8008</v>
      </c>
      <c r="G55" s="81">
        <f>G49*0.0022374</f>
        <v>196.8912</v>
      </c>
      <c r="I55" s="81">
        <f>I49*0.0022374</f>
        <v>492.22800000000001</v>
      </c>
    </row>
    <row r="58" spans="1:10" s="2" customFormat="1" x14ac:dyDescent="0.2">
      <c r="A58" s="5" t="s">
        <v>120</v>
      </c>
      <c r="C58" s="82">
        <f>C55+C51+C40+C39+C17+C16</f>
        <v>60842.591799999995</v>
      </c>
      <c r="E58" s="82">
        <f>E55+E51+E40+E39+E17+E16</f>
        <v>36861.769800000002</v>
      </c>
      <c r="G58" s="82">
        <f>G55+G51+G40+G39+G17+G16</f>
        <v>213594.89320000002</v>
      </c>
      <c r="I58" s="82">
        <f>I55+I51+I40+I39+I17+I16</f>
        <v>19607.182999999997</v>
      </c>
    </row>
    <row r="61" spans="1:10" ht="23.25" x14ac:dyDescent="0.35">
      <c r="A61" s="72" t="s">
        <v>35</v>
      </c>
      <c r="H61" s="71"/>
      <c r="I61" s="71"/>
    </row>
    <row r="62" spans="1:10" x14ac:dyDescent="0.2">
      <c r="B62" s="229" t="s">
        <v>105</v>
      </c>
      <c r="C62" s="230"/>
      <c r="D62" s="229" t="s">
        <v>106</v>
      </c>
      <c r="E62" s="230"/>
      <c r="F62" s="229" t="s">
        <v>107</v>
      </c>
      <c r="G62" s="230"/>
      <c r="H62" s="229" t="s">
        <v>108</v>
      </c>
      <c r="I62" s="235"/>
      <c r="J62" s="73" t="s">
        <v>109</v>
      </c>
    </row>
    <row r="63" spans="1:10" x14ac:dyDescent="0.2">
      <c r="A63" s="74" t="s">
        <v>110</v>
      </c>
      <c r="B63" s="75" t="s">
        <v>63</v>
      </c>
      <c r="C63" s="75" t="s">
        <v>111</v>
      </c>
      <c r="D63" s="75" t="s">
        <v>63</v>
      </c>
      <c r="E63" s="75" t="s">
        <v>111</v>
      </c>
      <c r="F63" s="75" t="s">
        <v>63</v>
      </c>
      <c r="G63" s="75" t="s">
        <v>111</v>
      </c>
      <c r="H63" s="75" t="s">
        <v>63</v>
      </c>
      <c r="I63" s="75" t="s">
        <v>111</v>
      </c>
      <c r="J63" s="76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77"/>
      <c r="C65" s="77"/>
      <c r="D65" s="77"/>
      <c r="E65" s="77"/>
      <c r="F65" s="77"/>
      <c r="G65" s="77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112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113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16"/>
  <sheetViews>
    <sheetView workbookViewId="0">
      <pane xSplit="1" ySplit="3" topLeftCell="AJ4" activePane="bottomRight" state="frozen"/>
      <selection activeCell="AA15" sqref="AA15"/>
      <selection pane="topRight" activeCell="AA15" sqref="AA15"/>
      <selection pane="bottomLeft" activeCell="AA15" sqref="AA15"/>
      <selection pane="bottomRight" activeCell="AR20" sqref="AR20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47" ht="13.5" thickBot="1" x14ac:dyDescent="0.25">
      <c r="A1" s="220" t="s">
        <v>43</v>
      </c>
      <c r="B1" s="214" t="s">
        <v>48</v>
      </c>
      <c r="C1" s="215"/>
      <c r="D1" s="215"/>
      <c r="E1" s="215"/>
      <c r="F1" s="215"/>
      <c r="G1" s="215"/>
      <c r="H1" s="215"/>
      <c r="I1" s="216"/>
      <c r="J1" s="214" t="s">
        <v>126</v>
      </c>
      <c r="K1" s="215"/>
      <c r="L1" s="215"/>
      <c r="M1" s="215"/>
      <c r="N1" s="215"/>
      <c r="O1" s="215"/>
      <c r="P1" s="215"/>
      <c r="Q1" s="216"/>
      <c r="R1" s="147"/>
      <c r="S1" s="148"/>
      <c r="T1" s="214" t="s">
        <v>145</v>
      </c>
      <c r="U1" s="215"/>
      <c r="V1" s="215"/>
      <c r="W1" s="215"/>
      <c r="X1" s="215"/>
      <c r="Y1" s="215"/>
      <c r="Z1" s="215"/>
      <c r="AA1" s="216"/>
      <c r="AB1" s="214" t="s">
        <v>185</v>
      </c>
      <c r="AC1" s="215"/>
      <c r="AD1" s="215"/>
      <c r="AE1" s="215"/>
      <c r="AF1" s="215"/>
      <c r="AG1" s="215"/>
      <c r="AH1" s="215"/>
      <c r="AI1" s="216"/>
      <c r="AJ1" s="214" t="s">
        <v>196</v>
      </c>
      <c r="AK1" s="215"/>
      <c r="AL1" s="215"/>
      <c r="AM1" s="215"/>
      <c r="AN1" s="215"/>
      <c r="AO1" s="215"/>
      <c r="AP1" s="215"/>
      <c r="AQ1" s="215"/>
      <c r="AR1" s="215"/>
      <c r="AS1" s="216"/>
    </row>
    <row r="2" spans="1:47" x14ac:dyDescent="0.2">
      <c r="A2" s="221"/>
      <c r="B2" s="217" t="s">
        <v>127</v>
      </c>
      <c r="C2" s="218"/>
      <c r="D2" s="218" t="s">
        <v>128</v>
      </c>
      <c r="E2" s="218"/>
      <c r="F2" s="218" t="s">
        <v>129</v>
      </c>
      <c r="G2" s="218"/>
      <c r="H2" s="218" t="s">
        <v>130</v>
      </c>
      <c r="I2" s="219"/>
      <c r="J2" s="223" t="s">
        <v>131</v>
      </c>
      <c r="K2" s="218"/>
      <c r="L2" s="218" t="s">
        <v>132</v>
      </c>
      <c r="M2" s="218"/>
      <c r="N2" s="218" t="s">
        <v>133</v>
      </c>
      <c r="O2" s="218"/>
      <c r="P2" s="218" t="s">
        <v>142</v>
      </c>
      <c r="Q2" s="218"/>
      <c r="R2" s="218" t="s">
        <v>146</v>
      </c>
      <c r="S2" s="219"/>
      <c r="T2" s="217" t="s">
        <v>147</v>
      </c>
      <c r="U2" s="218"/>
      <c r="V2" s="218" t="s">
        <v>148</v>
      </c>
      <c r="W2" s="218"/>
      <c r="X2" s="218" t="s">
        <v>149</v>
      </c>
      <c r="Y2" s="218"/>
      <c r="Z2" s="218" t="s">
        <v>146</v>
      </c>
      <c r="AA2" s="219"/>
      <c r="AB2" s="217" t="s">
        <v>127</v>
      </c>
      <c r="AC2" s="218"/>
      <c r="AD2" s="218" t="s">
        <v>128</v>
      </c>
      <c r="AE2" s="218"/>
      <c r="AF2" s="218" t="s">
        <v>129</v>
      </c>
      <c r="AG2" s="218"/>
      <c r="AH2" s="218" t="s">
        <v>130</v>
      </c>
      <c r="AI2" s="219"/>
      <c r="AJ2" s="217" t="s">
        <v>197</v>
      </c>
      <c r="AK2" s="218"/>
      <c r="AL2" s="218" t="s">
        <v>198</v>
      </c>
      <c r="AM2" s="218"/>
      <c r="AN2" s="218" t="s">
        <v>133</v>
      </c>
      <c r="AO2" s="218"/>
      <c r="AP2" s="218" t="s">
        <v>199</v>
      </c>
      <c r="AQ2" s="219"/>
      <c r="AR2" s="218" t="s">
        <v>200</v>
      </c>
      <c r="AS2" s="219"/>
    </row>
    <row r="3" spans="1:47" ht="13.5" thickBot="1" x14ac:dyDescent="0.25">
      <c r="A3" s="222"/>
      <c r="B3" s="87" t="s">
        <v>35</v>
      </c>
      <c r="C3" s="88" t="s">
        <v>30</v>
      </c>
      <c r="D3" s="88" t="s">
        <v>35</v>
      </c>
      <c r="E3" s="88" t="s">
        <v>30</v>
      </c>
      <c r="F3" s="88" t="s">
        <v>35</v>
      </c>
      <c r="G3" s="88" t="s">
        <v>30</v>
      </c>
      <c r="H3" s="88" t="s">
        <v>35</v>
      </c>
      <c r="I3" s="89" t="s">
        <v>30</v>
      </c>
      <c r="J3" s="90" t="s">
        <v>35</v>
      </c>
      <c r="K3" s="88" t="s">
        <v>30</v>
      </c>
      <c r="L3" s="88" t="s">
        <v>35</v>
      </c>
      <c r="M3" s="88" t="s">
        <v>30</v>
      </c>
      <c r="N3" s="88" t="s">
        <v>35</v>
      </c>
      <c r="O3" s="88" t="s">
        <v>30</v>
      </c>
      <c r="P3" s="88" t="s">
        <v>35</v>
      </c>
      <c r="Q3" s="88" t="s">
        <v>30</v>
      </c>
      <c r="R3" s="88" t="s">
        <v>35</v>
      </c>
      <c r="S3" s="89" t="s">
        <v>30</v>
      </c>
      <c r="T3" s="87" t="s">
        <v>35</v>
      </c>
      <c r="U3" s="88" t="s">
        <v>30</v>
      </c>
      <c r="V3" s="88" t="s">
        <v>35</v>
      </c>
      <c r="W3" s="88" t="s">
        <v>30</v>
      </c>
      <c r="X3" s="88" t="s">
        <v>35</v>
      </c>
      <c r="Y3" s="88" t="s">
        <v>30</v>
      </c>
      <c r="Z3" s="88" t="s">
        <v>35</v>
      </c>
      <c r="AA3" s="89" t="s">
        <v>30</v>
      </c>
      <c r="AB3" s="87" t="s">
        <v>35</v>
      </c>
      <c r="AC3" s="88" t="s">
        <v>30</v>
      </c>
      <c r="AD3" s="88" t="s">
        <v>35</v>
      </c>
      <c r="AE3" s="88" t="s">
        <v>30</v>
      </c>
      <c r="AF3" s="88" t="s">
        <v>35</v>
      </c>
      <c r="AG3" s="88" t="s">
        <v>30</v>
      </c>
      <c r="AH3" s="88" t="s">
        <v>35</v>
      </c>
      <c r="AI3" s="89" t="s">
        <v>30</v>
      </c>
      <c r="AJ3" s="87" t="s">
        <v>35</v>
      </c>
      <c r="AK3" s="88" t="s">
        <v>30</v>
      </c>
      <c r="AL3" s="88" t="s">
        <v>35</v>
      </c>
      <c r="AM3" s="88" t="s">
        <v>30</v>
      </c>
      <c r="AN3" s="88" t="s">
        <v>35</v>
      </c>
      <c r="AO3" s="88" t="s">
        <v>30</v>
      </c>
      <c r="AP3" s="88" t="s">
        <v>35</v>
      </c>
      <c r="AQ3" s="89" t="s">
        <v>30</v>
      </c>
      <c r="AR3" s="88" t="s">
        <v>35</v>
      </c>
      <c r="AS3" s="89" t="s">
        <v>30</v>
      </c>
    </row>
    <row r="4" spans="1:47" ht="13.5" thickBot="1" x14ac:dyDescent="0.25">
      <c r="A4" s="91" t="s">
        <v>2</v>
      </c>
      <c r="B4" s="92"/>
      <c r="C4" s="92"/>
      <c r="D4" s="92"/>
      <c r="E4" s="92"/>
      <c r="F4" s="92"/>
      <c r="G4" s="92"/>
      <c r="H4" s="92"/>
      <c r="I4" s="93"/>
      <c r="J4" s="92"/>
      <c r="K4" s="92"/>
      <c r="L4" s="92"/>
      <c r="M4" s="92"/>
      <c r="N4" s="92"/>
      <c r="O4" s="92"/>
      <c r="P4" s="92"/>
      <c r="Q4" s="92"/>
      <c r="R4" s="92"/>
      <c r="S4" s="93"/>
      <c r="T4" s="150"/>
      <c r="U4" s="92"/>
      <c r="V4" s="92"/>
      <c r="W4" s="92"/>
      <c r="X4" s="92"/>
      <c r="Y4" s="92"/>
      <c r="Z4" s="92"/>
      <c r="AA4" s="93"/>
      <c r="AB4" s="150"/>
      <c r="AC4" s="92"/>
      <c r="AD4" s="92"/>
      <c r="AE4" s="92"/>
      <c r="AF4" s="92"/>
      <c r="AG4" s="92"/>
      <c r="AH4" s="92"/>
      <c r="AI4" s="93"/>
      <c r="AJ4" s="150"/>
      <c r="AK4" s="92"/>
      <c r="AL4" s="92"/>
      <c r="AM4" s="92"/>
      <c r="AN4" s="92"/>
      <c r="AO4" s="92"/>
      <c r="AP4" s="92"/>
      <c r="AQ4" s="92"/>
      <c r="AR4" s="92"/>
      <c r="AS4" s="93"/>
    </row>
    <row r="5" spans="1:47" ht="13.5" thickBot="1" x14ac:dyDescent="0.25">
      <c r="A5" s="106" t="s">
        <v>33</v>
      </c>
      <c r="B5" s="107"/>
      <c r="C5" s="107"/>
      <c r="D5" s="107"/>
      <c r="E5" s="107"/>
      <c r="F5" s="107"/>
      <c r="G5" s="107"/>
      <c r="H5" s="107"/>
      <c r="I5" s="108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54"/>
      <c r="U5" s="107"/>
      <c r="V5" s="107"/>
      <c r="W5" s="107"/>
      <c r="X5" s="107"/>
      <c r="Y5" s="107"/>
      <c r="Z5" s="107"/>
      <c r="AA5" s="108"/>
      <c r="AB5" s="154"/>
      <c r="AC5" s="107"/>
      <c r="AD5" s="107"/>
      <c r="AE5" s="107"/>
      <c r="AF5" s="107"/>
      <c r="AG5" s="107"/>
      <c r="AH5" s="107"/>
      <c r="AI5" s="108"/>
      <c r="AJ5" s="154"/>
      <c r="AK5" s="107"/>
      <c r="AL5" s="107"/>
      <c r="AM5" s="107"/>
      <c r="AN5" s="107"/>
      <c r="AO5" s="107"/>
      <c r="AP5" s="107"/>
      <c r="AQ5" s="107"/>
      <c r="AR5" s="107"/>
      <c r="AS5" s="108"/>
    </row>
    <row r="6" spans="1:47" x14ac:dyDescent="0.2">
      <c r="A6" s="94" t="s">
        <v>39</v>
      </c>
      <c r="B6" s="95">
        <v>0</v>
      </c>
      <c r="C6" s="95">
        <v>23</v>
      </c>
      <c r="D6" s="95">
        <v>0</v>
      </c>
      <c r="E6" s="95">
        <v>7</v>
      </c>
      <c r="F6" s="95">
        <v>0</v>
      </c>
      <c r="G6" s="95">
        <v>10</v>
      </c>
      <c r="H6" s="95">
        <v>0</v>
      </c>
      <c r="I6" s="96">
        <v>19</v>
      </c>
      <c r="J6" s="97">
        <v>0</v>
      </c>
      <c r="K6" s="95">
        <v>19</v>
      </c>
      <c r="L6" s="95">
        <v>0</v>
      </c>
      <c r="M6" s="95">
        <v>24</v>
      </c>
      <c r="N6" s="95">
        <v>0</v>
      </c>
      <c r="O6" s="95">
        <v>8</v>
      </c>
      <c r="P6" s="95">
        <v>0</v>
      </c>
      <c r="Q6" s="95">
        <v>9</v>
      </c>
      <c r="R6" s="97">
        <v>0</v>
      </c>
      <c r="S6" s="96">
        <v>14</v>
      </c>
      <c r="T6" s="151">
        <v>0</v>
      </c>
      <c r="U6" s="95">
        <v>22</v>
      </c>
      <c r="V6" s="95">
        <v>0</v>
      </c>
      <c r="W6" s="95">
        <v>28</v>
      </c>
      <c r="X6" s="95">
        <v>0</v>
      </c>
      <c r="Y6" s="95">
        <v>27</v>
      </c>
      <c r="Z6" s="95">
        <v>0</v>
      </c>
      <c r="AA6" s="96">
        <v>13</v>
      </c>
      <c r="AB6" s="151">
        <v>0</v>
      </c>
      <c r="AC6" s="95">
        <v>23</v>
      </c>
      <c r="AD6" s="95">
        <v>0</v>
      </c>
      <c r="AE6" s="95">
        <v>8</v>
      </c>
      <c r="AF6" s="95">
        <v>0</v>
      </c>
      <c r="AG6" s="95">
        <v>6</v>
      </c>
      <c r="AH6" s="95">
        <v>0</v>
      </c>
      <c r="AI6" s="96">
        <v>49</v>
      </c>
      <c r="AJ6" s="151">
        <v>0</v>
      </c>
      <c r="AK6" s="95">
        <v>8</v>
      </c>
      <c r="AL6" s="95">
        <v>2</v>
      </c>
      <c r="AM6" s="95">
        <v>4</v>
      </c>
      <c r="AN6" s="95">
        <v>0</v>
      </c>
      <c r="AO6" s="95">
        <v>18</v>
      </c>
      <c r="AP6" s="95">
        <v>0</v>
      </c>
      <c r="AQ6" s="95">
        <v>1</v>
      </c>
      <c r="AR6" s="95">
        <v>0</v>
      </c>
      <c r="AS6" s="96">
        <v>10</v>
      </c>
      <c r="AU6" t="s">
        <v>201</v>
      </c>
    </row>
    <row r="7" spans="1:47" x14ac:dyDescent="0.2">
      <c r="A7" s="98" t="s">
        <v>40</v>
      </c>
      <c r="B7" s="99">
        <v>0</v>
      </c>
      <c r="C7" s="99">
        <v>2</v>
      </c>
      <c r="D7" s="99">
        <v>2</v>
      </c>
      <c r="E7" s="99">
        <v>0</v>
      </c>
      <c r="F7" s="99">
        <v>0</v>
      </c>
      <c r="G7" s="99">
        <v>2</v>
      </c>
      <c r="H7" s="99">
        <v>0</v>
      </c>
      <c r="I7" s="100">
        <v>2</v>
      </c>
      <c r="J7" s="101">
        <v>0</v>
      </c>
      <c r="K7" s="99">
        <v>0</v>
      </c>
      <c r="L7" s="99">
        <v>0</v>
      </c>
      <c r="M7" s="99">
        <v>10</v>
      </c>
      <c r="N7" s="99">
        <v>0</v>
      </c>
      <c r="O7" s="99">
        <v>12</v>
      </c>
      <c r="P7" s="99">
        <v>0</v>
      </c>
      <c r="Q7" s="99">
        <v>0</v>
      </c>
      <c r="R7" s="101">
        <v>0</v>
      </c>
      <c r="S7" s="100">
        <v>0</v>
      </c>
      <c r="T7" s="152">
        <v>0</v>
      </c>
      <c r="U7" s="99">
        <v>0</v>
      </c>
      <c r="V7" s="99">
        <v>0</v>
      </c>
      <c r="W7" s="99">
        <v>1</v>
      </c>
      <c r="X7" s="99">
        <v>0</v>
      </c>
      <c r="Y7" s="99">
        <v>0</v>
      </c>
      <c r="Z7" s="99">
        <v>5</v>
      </c>
      <c r="AA7" s="100">
        <v>0</v>
      </c>
      <c r="AB7" s="152">
        <v>0</v>
      </c>
      <c r="AC7" s="99">
        <v>1</v>
      </c>
      <c r="AD7" s="99">
        <v>0</v>
      </c>
      <c r="AE7" s="99">
        <v>0</v>
      </c>
      <c r="AF7" s="99">
        <v>0</v>
      </c>
      <c r="AG7" s="99">
        <v>1</v>
      </c>
      <c r="AH7" s="99">
        <v>0</v>
      </c>
      <c r="AI7" s="100">
        <v>0</v>
      </c>
      <c r="AJ7" s="152">
        <v>1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100">
        <v>0</v>
      </c>
    </row>
    <row r="8" spans="1:47" x14ac:dyDescent="0.2">
      <c r="A8" s="98" t="s">
        <v>42</v>
      </c>
      <c r="B8" s="99">
        <v>0</v>
      </c>
      <c r="C8" s="99">
        <v>1</v>
      </c>
      <c r="D8" s="99">
        <v>0</v>
      </c>
      <c r="E8" s="99">
        <v>4</v>
      </c>
      <c r="F8" s="99">
        <v>0</v>
      </c>
      <c r="G8" s="99">
        <v>12</v>
      </c>
      <c r="H8" s="99">
        <v>0</v>
      </c>
      <c r="I8" s="100">
        <v>10</v>
      </c>
      <c r="J8" s="101">
        <v>0</v>
      </c>
      <c r="K8" s="99">
        <v>4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2</v>
      </c>
      <c r="R8" s="101">
        <v>0</v>
      </c>
      <c r="S8" s="100">
        <v>11</v>
      </c>
      <c r="T8" s="152">
        <v>0</v>
      </c>
      <c r="U8" s="99">
        <v>17</v>
      </c>
      <c r="V8" s="99">
        <v>0</v>
      </c>
      <c r="W8" s="99">
        <v>7</v>
      </c>
      <c r="X8" s="99">
        <v>0</v>
      </c>
      <c r="Y8" s="99">
        <v>3</v>
      </c>
      <c r="Z8" s="99">
        <v>2</v>
      </c>
      <c r="AA8" s="100">
        <v>1</v>
      </c>
      <c r="AB8" s="152">
        <v>0</v>
      </c>
      <c r="AC8" s="99">
        <v>3</v>
      </c>
      <c r="AD8" s="99">
        <v>0</v>
      </c>
      <c r="AE8" s="99">
        <v>0</v>
      </c>
      <c r="AF8" s="99">
        <v>0</v>
      </c>
      <c r="AG8" s="99">
        <v>1</v>
      </c>
      <c r="AH8" s="99">
        <v>0</v>
      </c>
      <c r="AI8" s="100">
        <v>10</v>
      </c>
      <c r="AJ8" s="152">
        <v>0</v>
      </c>
      <c r="AK8" s="99">
        <v>8</v>
      </c>
      <c r="AL8" s="99">
        <v>0</v>
      </c>
      <c r="AM8" s="99">
        <v>0</v>
      </c>
      <c r="AN8" s="99">
        <v>0</v>
      </c>
      <c r="AO8" s="99">
        <v>6</v>
      </c>
      <c r="AP8" s="99">
        <v>0</v>
      </c>
      <c r="AQ8" s="99">
        <v>5</v>
      </c>
      <c r="AR8" s="99">
        <v>0</v>
      </c>
      <c r="AS8" s="100">
        <v>7</v>
      </c>
    </row>
    <row r="9" spans="1:47" ht="13.5" thickBot="1" x14ac:dyDescent="0.25">
      <c r="A9" s="102" t="s">
        <v>41</v>
      </c>
      <c r="B9" s="103">
        <v>0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4">
        <v>0</v>
      </c>
      <c r="J9" s="105">
        <v>0</v>
      </c>
      <c r="K9" s="103">
        <v>1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5">
        <v>0</v>
      </c>
      <c r="S9" s="104">
        <v>0</v>
      </c>
      <c r="T9" s="15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4">
        <v>0</v>
      </c>
      <c r="AB9" s="15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3</v>
      </c>
      <c r="AI9" s="104">
        <v>0</v>
      </c>
      <c r="AJ9" s="153">
        <v>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3">
        <v>0</v>
      </c>
      <c r="AS9" s="104">
        <v>0</v>
      </c>
    </row>
    <row r="10" spans="1:47" ht="13.5" thickBot="1" x14ac:dyDescent="0.25">
      <c r="A10" s="91" t="s">
        <v>7</v>
      </c>
      <c r="B10" s="112"/>
      <c r="C10" s="112"/>
      <c r="D10" s="112"/>
      <c r="E10" s="112"/>
      <c r="F10" s="112"/>
      <c r="G10" s="112"/>
      <c r="H10" s="112"/>
      <c r="I10" s="113"/>
      <c r="J10" s="112"/>
      <c r="K10" s="112"/>
      <c r="L10" s="112"/>
      <c r="M10" s="112"/>
      <c r="N10" s="112"/>
      <c r="O10" s="112"/>
      <c r="P10" s="112"/>
      <c r="Q10" s="112"/>
      <c r="R10" s="112"/>
      <c r="S10" s="113"/>
      <c r="T10" s="156"/>
      <c r="U10" s="112"/>
      <c r="V10" s="112"/>
      <c r="W10" s="112"/>
      <c r="X10" s="112"/>
      <c r="Y10" s="112"/>
      <c r="Z10" s="112"/>
      <c r="AA10" s="113"/>
      <c r="AB10" s="156"/>
      <c r="AC10" s="112"/>
      <c r="AD10" s="112"/>
      <c r="AE10" s="112"/>
      <c r="AF10" s="112"/>
      <c r="AG10" s="112"/>
      <c r="AH10" s="112"/>
      <c r="AI10" s="113"/>
      <c r="AJ10" s="156"/>
      <c r="AK10" s="112"/>
      <c r="AL10" s="112"/>
      <c r="AM10" s="112"/>
      <c r="AN10" s="112"/>
      <c r="AO10" s="112"/>
      <c r="AP10" s="112"/>
      <c r="AQ10" s="112"/>
      <c r="AR10" s="112"/>
      <c r="AS10" s="113"/>
    </row>
    <row r="11" spans="1:47" ht="13.5" thickBot="1" x14ac:dyDescent="0.25">
      <c r="A11" s="91"/>
      <c r="B11" s="112"/>
      <c r="C11" s="112"/>
      <c r="D11" s="112"/>
      <c r="E11" s="112"/>
      <c r="F11" s="112"/>
      <c r="G11" s="112"/>
      <c r="H11" s="112"/>
      <c r="I11" s="113"/>
      <c r="J11" s="112"/>
      <c r="K11" s="112"/>
      <c r="L11" s="112"/>
      <c r="M11" s="112"/>
      <c r="N11" s="112"/>
      <c r="O11" s="112"/>
      <c r="P11" s="112"/>
      <c r="Q11" s="112"/>
      <c r="R11" s="112"/>
      <c r="S11" s="113"/>
      <c r="T11" s="156"/>
      <c r="U11" s="112"/>
      <c r="V11" s="112"/>
      <c r="W11" s="112"/>
      <c r="X11" s="112"/>
      <c r="Y11" s="112"/>
      <c r="Z11" s="112"/>
      <c r="AA11" s="113"/>
      <c r="AB11" s="156"/>
      <c r="AC11" s="112"/>
      <c r="AD11" s="112"/>
      <c r="AE11" s="112"/>
      <c r="AF11" s="112"/>
      <c r="AG11" s="112"/>
      <c r="AH11" s="110"/>
      <c r="AI11" s="111"/>
      <c r="AJ11" s="155"/>
      <c r="AK11" s="110"/>
      <c r="AL11" s="110"/>
      <c r="AM11" s="110"/>
      <c r="AN11" s="110"/>
      <c r="AO11" s="110"/>
      <c r="AP11" s="110"/>
      <c r="AQ11" s="110"/>
      <c r="AR11" s="112"/>
      <c r="AS11" s="113"/>
    </row>
    <row r="12" spans="1:47" ht="13.5" thickBot="1" x14ac:dyDescent="0.25">
      <c r="A12" s="109" t="s">
        <v>33</v>
      </c>
      <c r="B12" s="110"/>
      <c r="C12" s="110"/>
      <c r="D12" s="110"/>
      <c r="E12" s="110"/>
      <c r="F12" s="110"/>
      <c r="G12" s="110"/>
      <c r="H12" s="110"/>
      <c r="I12" s="111"/>
      <c r="J12" s="110"/>
      <c r="K12" s="110"/>
      <c r="L12" s="110"/>
      <c r="M12" s="110"/>
      <c r="N12" s="110"/>
      <c r="O12" s="110"/>
      <c r="P12" s="110"/>
      <c r="Q12" s="110"/>
      <c r="R12" s="110"/>
      <c r="S12" s="111"/>
      <c r="T12" s="155"/>
      <c r="U12" s="110"/>
      <c r="V12" s="110"/>
      <c r="W12" s="110"/>
      <c r="X12" s="110"/>
      <c r="Y12" s="110"/>
      <c r="Z12" s="110"/>
      <c r="AA12" s="111"/>
      <c r="AB12" s="155"/>
      <c r="AC12" s="110"/>
      <c r="AD12" s="110"/>
      <c r="AE12" s="110"/>
      <c r="AF12" s="110"/>
      <c r="AG12" s="110"/>
      <c r="AH12" s="110"/>
      <c r="AI12" s="111"/>
      <c r="AJ12" s="155"/>
      <c r="AK12" s="110"/>
      <c r="AL12" s="110"/>
      <c r="AM12" s="110"/>
      <c r="AN12" s="110"/>
      <c r="AO12" s="110"/>
      <c r="AP12" s="110"/>
      <c r="AQ12" s="110"/>
      <c r="AR12" s="110"/>
      <c r="AS12" s="111"/>
    </row>
    <row r="13" spans="1:47" x14ac:dyDescent="0.2">
      <c r="A13" s="114" t="s">
        <v>39</v>
      </c>
      <c r="B13" s="115">
        <v>1</v>
      </c>
      <c r="C13" s="115">
        <v>62</v>
      </c>
      <c r="D13" s="115">
        <v>12</v>
      </c>
      <c r="E13" s="115">
        <v>107</v>
      </c>
      <c r="F13" s="115">
        <v>10</v>
      </c>
      <c r="G13" s="115">
        <v>83</v>
      </c>
      <c r="H13" s="115">
        <v>2</v>
      </c>
      <c r="I13" s="116">
        <v>103</v>
      </c>
      <c r="J13" s="117">
        <v>5</v>
      </c>
      <c r="K13" s="115">
        <v>62</v>
      </c>
      <c r="L13" s="115">
        <v>7</v>
      </c>
      <c r="M13" s="115">
        <v>38</v>
      </c>
      <c r="N13" s="115">
        <v>4</v>
      </c>
      <c r="O13" s="115">
        <v>26</v>
      </c>
      <c r="P13" s="115">
        <v>2</v>
      </c>
      <c r="Q13" s="115">
        <v>30</v>
      </c>
      <c r="R13" s="117">
        <v>5</v>
      </c>
      <c r="S13" s="116">
        <v>50</v>
      </c>
      <c r="T13" s="157">
        <v>7</v>
      </c>
      <c r="U13" s="115">
        <v>55</v>
      </c>
      <c r="V13" s="115">
        <v>7</v>
      </c>
      <c r="W13" s="115">
        <v>45</v>
      </c>
      <c r="X13" s="115">
        <v>5</v>
      </c>
      <c r="Y13" s="115">
        <v>62</v>
      </c>
      <c r="Z13" s="115">
        <v>9</v>
      </c>
      <c r="AA13" s="116">
        <v>101</v>
      </c>
      <c r="AB13" s="157">
        <v>3</v>
      </c>
      <c r="AC13" s="115">
        <v>119</v>
      </c>
      <c r="AD13" s="115">
        <v>3</v>
      </c>
      <c r="AE13" s="115">
        <v>101</v>
      </c>
      <c r="AF13" s="115">
        <v>1</v>
      </c>
      <c r="AG13" s="115">
        <v>107</v>
      </c>
      <c r="AH13" s="115">
        <v>4</v>
      </c>
      <c r="AI13" s="116">
        <v>119</v>
      </c>
      <c r="AJ13" s="157">
        <v>4</v>
      </c>
      <c r="AK13" s="115">
        <v>119</v>
      </c>
      <c r="AL13" s="115">
        <v>6</v>
      </c>
      <c r="AM13" s="115">
        <v>90</v>
      </c>
      <c r="AN13" s="115">
        <v>6</v>
      </c>
      <c r="AO13" s="115">
        <v>97</v>
      </c>
      <c r="AP13" s="115">
        <v>5</v>
      </c>
      <c r="AQ13" s="115">
        <v>61</v>
      </c>
      <c r="AR13" s="115">
        <v>1</v>
      </c>
      <c r="AS13" s="116">
        <v>79</v>
      </c>
    </row>
    <row r="14" spans="1:47" x14ac:dyDescent="0.2">
      <c r="A14" s="98" t="s">
        <v>40</v>
      </c>
      <c r="B14" s="99">
        <v>0</v>
      </c>
      <c r="C14" s="99">
        <v>3</v>
      </c>
      <c r="D14" s="99">
        <v>0</v>
      </c>
      <c r="E14" s="99">
        <v>15</v>
      </c>
      <c r="F14" s="99">
        <v>1</v>
      </c>
      <c r="G14" s="99">
        <v>6</v>
      </c>
      <c r="H14" s="99">
        <v>0</v>
      </c>
      <c r="I14" s="100">
        <v>22</v>
      </c>
      <c r="J14" s="101">
        <v>0</v>
      </c>
      <c r="K14" s="99">
        <v>4</v>
      </c>
      <c r="L14" s="99">
        <v>0</v>
      </c>
      <c r="M14" s="99">
        <v>2</v>
      </c>
      <c r="N14" s="99">
        <v>0</v>
      </c>
      <c r="O14" s="99">
        <v>18</v>
      </c>
      <c r="P14" s="99">
        <v>0</v>
      </c>
      <c r="Q14" s="99">
        <v>17</v>
      </c>
      <c r="R14" s="101">
        <v>0</v>
      </c>
      <c r="S14" s="100">
        <v>18</v>
      </c>
      <c r="T14" s="152">
        <v>0</v>
      </c>
      <c r="U14" s="99">
        <v>20</v>
      </c>
      <c r="V14" s="99">
        <v>2</v>
      </c>
      <c r="W14" s="99">
        <v>43</v>
      </c>
      <c r="X14" s="99">
        <v>1</v>
      </c>
      <c r="Y14" s="99">
        <v>24</v>
      </c>
      <c r="Z14" s="99">
        <v>5</v>
      </c>
      <c r="AA14" s="100">
        <v>9</v>
      </c>
      <c r="AB14" s="152">
        <v>1</v>
      </c>
      <c r="AC14" s="99">
        <v>23</v>
      </c>
      <c r="AD14" s="99">
        <v>5</v>
      </c>
      <c r="AE14" s="99">
        <v>37</v>
      </c>
      <c r="AF14" s="99">
        <v>3</v>
      </c>
      <c r="AG14" s="99">
        <v>44</v>
      </c>
      <c r="AH14" s="99">
        <v>1</v>
      </c>
      <c r="AI14" s="100">
        <v>23</v>
      </c>
      <c r="AJ14" s="152">
        <v>0</v>
      </c>
      <c r="AK14" s="99">
        <v>17</v>
      </c>
      <c r="AL14" s="99">
        <v>3</v>
      </c>
      <c r="AM14" s="99">
        <v>22</v>
      </c>
      <c r="AN14" s="99">
        <v>1</v>
      </c>
      <c r="AO14" s="99">
        <v>52</v>
      </c>
      <c r="AP14" s="99">
        <v>0</v>
      </c>
      <c r="AQ14" s="99">
        <v>77</v>
      </c>
      <c r="AR14" s="99">
        <v>1</v>
      </c>
      <c r="AS14" s="100">
        <v>18</v>
      </c>
    </row>
    <row r="15" spans="1:47" x14ac:dyDescent="0.2">
      <c r="A15" s="98" t="s">
        <v>42</v>
      </c>
      <c r="B15" s="99">
        <v>4</v>
      </c>
      <c r="C15" s="99">
        <v>1</v>
      </c>
      <c r="D15" s="99">
        <v>3</v>
      </c>
      <c r="E15" s="99">
        <v>10</v>
      </c>
      <c r="F15" s="99">
        <v>0</v>
      </c>
      <c r="G15" s="99">
        <v>12</v>
      </c>
      <c r="H15" s="99">
        <v>0</v>
      </c>
      <c r="I15" s="100">
        <v>9</v>
      </c>
      <c r="J15" s="101">
        <v>2</v>
      </c>
      <c r="K15" s="99">
        <v>23</v>
      </c>
      <c r="L15" s="99">
        <v>4</v>
      </c>
      <c r="M15" s="99">
        <v>13</v>
      </c>
      <c r="N15" s="99">
        <v>3</v>
      </c>
      <c r="O15" s="99">
        <v>12</v>
      </c>
      <c r="P15" s="99">
        <v>3</v>
      </c>
      <c r="Q15" s="99">
        <v>18</v>
      </c>
      <c r="R15" s="101">
        <v>5</v>
      </c>
      <c r="S15" s="100">
        <v>41</v>
      </c>
      <c r="T15" s="152">
        <v>4</v>
      </c>
      <c r="U15" s="99">
        <v>11</v>
      </c>
      <c r="V15" s="99">
        <v>9</v>
      </c>
      <c r="W15" s="99">
        <v>10</v>
      </c>
      <c r="X15" s="99">
        <v>2</v>
      </c>
      <c r="Y15" s="99">
        <v>35</v>
      </c>
      <c r="Z15" s="99">
        <v>0</v>
      </c>
      <c r="AA15" s="100">
        <v>29</v>
      </c>
      <c r="AB15" s="152">
        <v>3</v>
      </c>
      <c r="AC15" s="99">
        <v>24</v>
      </c>
      <c r="AD15" s="99">
        <v>2</v>
      </c>
      <c r="AE15" s="99">
        <v>28</v>
      </c>
      <c r="AF15" s="99">
        <v>2</v>
      </c>
      <c r="AG15" s="99">
        <v>22</v>
      </c>
      <c r="AH15" s="99">
        <v>2</v>
      </c>
      <c r="AI15" s="100">
        <v>5</v>
      </c>
      <c r="AJ15" s="152">
        <v>0</v>
      </c>
      <c r="AK15" s="99">
        <v>19</v>
      </c>
      <c r="AL15" s="99">
        <v>3</v>
      </c>
      <c r="AM15" s="99">
        <v>22</v>
      </c>
      <c r="AN15" s="99">
        <v>4</v>
      </c>
      <c r="AO15" s="99">
        <v>13</v>
      </c>
      <c r="AP15" s="99">
        <v>2</v>
      </c>
      <c r="AQ15" s="99">
        <v>19</v>
      </c>
      <c r="AR15" s="99">
        <v>1</v>
      </c>
      <c r="AS15" s="100">
        <v>14</v>
      </c>
    </row>
    <row r="16" spans="1:47" ht="13.5" thickBot="1" x14ac:dyDescent="0.25">
      <c r="A16" s="102" t="s">
        <v>41</v>
      </c>
      <c r="B16" s="103">
        <v>0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4">
        <v>0</v>
      </c>
      <c r="J16" s="105">
        <v>0</v>
      </c>
      <c r="K16" s="103">
        <v>0</v>
      </c>
      <c r="L16" s="103">
        <v>0</v>
      </c>
      <c r="M16" s="103">
        <v>1</v>
      </c>
      <c r="N16" s="103">
        <v>0</v>
      </c>
      <c r="O16" s="103">
        <v>2</v>
      </c>
      <c r="P16" s="103">
        <v>0</v>
      </c>
      <c r="Q16" s="103">
        <v>0</v>
      </c>
      <c r="R16" s="105">
        <v>0</v>
      </c>
      <c r="S16" s="104">
        <v>1</v>
      </c>
      <c r="T16" s="15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2</v>
      </c>
      <c r="Z16" s="103">
        <v>0</v>
      </c>
      <c r="AA16" s="104">
        <v>7</v>
      </c>
      <c r="AB16" s="153">
        <v>0</v>
      </c>
      <c r="AC16" s="103">
        <v>1</v>
      </c>
      <c r="AD16" s="103">
        <v>5</v>
      </c>
      <c r="AE16" s="103">
        <v>0</v>
      </c>
      <c r="AF16" s="103">
        <v>0</v>
      </c>
      <c r="AG16" s="103">
        <v>4</v>
      </c>
      <c r="AH16" s="103">
        <v>0</v>
      </c>
      <c r="AI16" s="104">
        <v>8</v>
      </c>
      <c r="AJ16" s="153">
        <v>0</v>
      </c>
      <c r="AK16" s="103">
        <v>6</v>
      </c>
      <c r="AL16" s="103">
        <v>0</v>
      </c>
      <c r="AM16" s="103">
        <v>7</v>
      </c>
      <c r="AN16" s="103">
        <v>0</v>
      </c>
      <c r="AO16" s="103">
        <v>17</v>
      </c>
      <c r="AP16" s="103">
        <v>0</v>
      </c>
      <c r="AQ16" s="103">
        <v>17</v>
      </c>
      <c r="AR16" s="103">
        <v>0</v>
      </c>
      <c r="AS16" s="104">
        <v>0</v>
      </c>
    </row>
  </sheetData>
  <mergeCells count="28">
    <mergeCell ref="H2:I2"/>
    <mergeCell ref="J1:Q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1:A3"/>
    <mergeCell ref="B1:I1"/>
    <mergeCell ref="B2:C2"/>
    <mergeCell ref="D2:E2"/>
    <mergeCell ref="F2:G2"/>
    <mergeCell ref="AB1:AI1"/>
    <mergeCell ref="AB2:AC2"/>
    <mergeCell ref="AD2:AE2"/>
    <mergeCell ref="AF2:AG2"/>
    <mergeCell ref="AH2:AI2"/>
    <mergeCell ref="T1:AA1"/>
    <mergeCell ref="AJ1:AS1"/>
    <mergeCell ref="AJ2:AK2"/>
    <mergeCell ref="AL2:AM2"/>
    <mergeCell ref="AN2:AO2"/>
    <mergeCell ref="AP2:AQ2"/>
    <mergeCell ref="AR2:AS2"/>
  </mergeCells>
  <phoneticPr fontId="0" type="noConversion"/>
  <printOptions horizontalCentered="1"/>
  <pageMargins left="0.5" right="0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workbookViewId="0">
      <selection activeCell="O29" sqref="O29"/>
    </sheetView>
  </sheetViews>
  <sheetFormatPr defaultRowHeight="12.75" x14ac:dyDescent="0.2"/>
  <cols>
    <col min="1" max="1" width="26.85546875" customWidth="1"/>
    <col min="2" max="4" width="8.42578125" hidden="1" customWidth="1"/>
    <col min="5" max="5" width="9.7109375" hidden="1" customWidth="1"/>
    <col min="10" max="10" width="8.7109375" style="176" customWidth="1"/>
    <col min="11" max="11" width="10" style="176" bestFit="1" customWidth="1"/>
    <col min="12" max="12" width="8.5703125" style="176" customWidth="1"/>
    <col min="13" max="13" width="10.7109375" style="176" bestFit="1" customWidth="1"/>
    <col min="14" max="14" width="10.140625" style="176" customWidth="1"/>
    <col min="15" max="15" width="11.42578125" style="176" customWidth="1"/>
  </cols>
  <sheetData>
    <row r="1" spans="1:15" ht="13.5" thickBot="1" x14ac:dyDescent="0.25">
      <c r="A1" s="220" t="s">
        <v>212</v>
      </c>
      <c r="B1" s="226" t="s">
        <v>185</v>
      </c>
      <c r="C1" s="227"/>
      <c r="D1" s="227"/>
      <c r="E1" s="228"/>
      <c r="F1" s="214" t="s">
        <v>196</v>
      </c>
      <c r="G1" s="215"/>
      <c r="H1" s="215"/>
      <c r="I1" s="215"/>
      <c r="J1" s="215"/>
      <c r="K1" s="215"/>
      <c r="L1" s="215"/>
      <c r="M1" s="215"/>
      <c r="N1" s="215"/>
      <c r="O1" s="216"/>
    </row>
    <row r="2" spans="1:15" x14ac:dyDescent="0.2">
      <c r="A2" s="221"/>
      <c r="B2" s="217" t="s">
        <v>129</v>
      </c>
      <c r="C2" s="218"/>
      <c r="D2" s="217" t="s">
        <v>130</v>
      </c>
      <c r="E2" s="218"/>
      <c r="F2" s="217" t="s">
        <v>197</v>
      </c>
      <c r="G2" s="218"/>
      <c r="H2" s="218" t="s">
        <v>198</v>
      </c>
      <c r="I2" s="218"/>
      <c r="J2" s="224" t="s">
        <v>133</v>
      </c>
      <c r="K2" s="224"/>
      <c r="L2" s="224" t="s">
        <v>199</v>
      </c>
      <c r="M2" s="225"/>
      <c r="N2" s="224" t="s">
        <v>200</v>
      </c>
      <c r="O2" s="225"/>
    </row>
    <row r="3" spans="1:15" ht="13.5" thickBot="1" x14ac:dyDescent="0.25">
      <c r="A3" s="222"/>
      <c r="B3" s="87" t="s">
        <v>35</v>
      </c>
      <c r="C3" s="88" t="s">
        <v>30</v>
      </c>
      <c r="D3" s="87" t="s">
        <v>35</v>
      </c>
      <c r="E3" s="88" t="s">
        <v>30</v>
      </c>
      <c r="F3" s="87" t="s">
        <v>35</v>
      </c>
      <c r="G3" s="88" t="s">
        <v>30</v>
      </c>
      <c r="H3" s="88" t="s">
        <v>35</v>
      </c>
      <c r="I3" s="88" t="s">
        <v>30</v>
      </c>
      <c r="J3" s="174" t="s">
        <v>35</v>
      </c>
      <c r="K3" s="174" t="s">
        <v>30</v>
      </c>
      <c r="L3" s="174" t="s">
        <v>35</v>
      </c>
      <c r="M3" s="175" t="s">
        <v>30</v>
      </c>
      <c r="N3" s="174" t="s">
        <v>35</v>
      </c>
      <c r="O3" s="175" t="s">
        <v>30</v>
      </c>
    </row>
    <row r="4" spans="1:15" ht="13.5" thickBot="1" x14ac:dyDescent="0.25">
      <c r="A4" s="91" t="s">
        <v>2</v>
      </c>
      <c r="B4" s="150"/>
      <c r="C4" s="92"/>
      <c r="D4" s="92"/>
      <c r="E4" s="92"/>
      <c r="F4" s="150"/>
      <c r="G4" s="92"/>
      <c r="H4" s="92"/>
      <c r="I4" s="92"/>
      <c r="J4" s="180"/>
      <c r="K4" s="180"/>
      <c r="L4" s="180"/>
      <c r="M4" s="180"/>
      <c r="N4" s="180"/>
      <c r="O4" s="181"/>
    </row>
    <row r="5" spans="1:15" ht="13.5" thickBot="1" x14ac:dyDescent="0.25">
      <c r="A5" s="106" t="s">
        <v>33</v>
      </c>
      <c r="B5" s="154"/>
      <c r="C5" s="107"/>
      <c r="D5" s="107"/>
      <c r="E5" s="107"/>
      <c r="F5" s="154"/>
      <c r="G5" s="107"/>
      <c r="H5" s="107"/>
      <c r="I5" s="107"/>
      <c r="J5" s="182"/>
      <c r="K5" s="182"/>
      <c r="L5" s="182"/>
      <c r="M5" s="182"/>
      <c r="N5" s="182"/>
      <c r="O5" s="183"/>
    </row>
    <row r="6" spans="1:15" x14ac:dyDescent="0.2">
      <c r="A6" s="114" t="s">
        <v>213</v>
      </c>
      <c r="B6" s="151">
        <v>0</v>
      </c>
      <c r="C6" s="95">
        <v>6600</v>
      </c>
      <c r="D6" s="95">
        <v>0</v>
      </c>
      <c r="E6" s="95">
        <v>62810</v>
      </c>
      <c r="F6" s="151">
        <v>0</v>
      </c>
      <c r="G6" s="95">
        <v>11220</v>
      </c>
      <c r="H6" s="95">
        <v>200</v>
      </c>
      <c r="I6" s="95">
        <v>5500</v>
      </c>
      <c r="J6" s="184">
        <v>0</v>
      </c>
      <c r="K6" s="184">
        <v>32750</v>
      </c>
      <c r="L6" s="184">
        <v>0</v>
      </c>
      <c r="M6" s="184">
        <v>5500</v>
      </c>
      <c r="N6" s="192">
        <v>0</v>
      </c>
      <c r="O6" s="193">
        <v>7810</v>
      </c>
    </row>
    <row r="7" spans="1:15" x14ac:dyDescent="0.2">
      <c r="A7" s="98" t="s">
        <v>214</v>
      </c>
      <c r="B7" s="152">
        <v>0</v>
      </c>
      <c r="C7" s="99">
        <v>19000</v>
      </c>
      <c r="D7" s="99">
        <v>0</v>
      </c>
      <c r="E7" s="99">
        <v>0</v>
      </c>
      <c r="F7" s="152">
        <v>36000</v>
      </c>
      <c r="G7" s="99">
        <v>0</v>
      </c>
      <c r="H7" s="99">
        <v>0</v>
      </c>
      <c r="I7" s="99">
        <v>0</v>
      </c>
      <c r="J7" s="185">
        <v>0</v>
      </c>
      <c r="K7" s="185">
        <v>0</v>
      </c>
      <c r="L7" s="185">
        <v>0</v>
      </c>
      <c r="M7" s="185">
        <v>0</v>
      </c>
      <c r="N7" s="194">
        <v>0</v>
      </c>
      <c r="O7" s="195">
        <v>0</v>
      </c>
    </row>
    <row r="8" spans="1:15" x14ac:dyDescent="0.2">
      <c r="A8" s="98" t="s">
        <v>215</v>
      </c>
      <c r="B8" s="152">
        <v>0</v>
      </c>
      <c r="C8" s="99">
        <v>0</v>
      </c>
      <c r="D8" s="99">
        <v>0</v>
      </c>
      <c r="E8" s="99">
        <v>185536</v>
      </c>
      <c r="F8" s="152">
        <v>0</v>
      </c>
      <c r="G8" s="99">
        <v>97174</v>
      </c>
      <c r="H8" s="99">
        <v>0</v>
      </c>
      <c r="I8" s="99">
        <v>120</v>
      </c>
      <c r="J8" s="185">
        <v>0</v>
      </c>
      <c r="K8" s="185">
        <v>7059</v>
      </c>
      <c r="L8" s="185">
        <v>0</v>
      </c>
      <c r="M8" s="185">
        <v>145036</v>
      </c>
      <c r="N8" s="194">
        <v>0</v>
      </c>
      <c r="O8" s="195">
        <v>6720</v>
      </c>
    </row>
    <row r="9" spans="1:15" ht="13.5" thickBot="1" x14ac:dyDescent="0.25">
      <c r="A9" s="102" t="s">
        <v>216</v>
      </c>
      <c r="B9" s="153"/>
      <c r="C9" s="103"/>
      <c r="D9" s="103"/>
      <c r="E9" s="103"/>
      <c r="F9" s="153"/>
      <c r="G9" s="103"/>
      <c r="H9" s="103"/>
      <c r="I9" s="103"/>
      <c r="J9" s="186">
        <v>0</v>
      </c>
      <c r="K9" s="186">
        <v>0</v>
      </c>
      <c r="L9" s="186">
        <v>0</v>
      </c>
      <c r="M9" s="186">
        <v>0</v>
      </c>
      <c r="N9" s="196">
        <v>0</v>
      </c>
      <c r="O9" s="197">
        <v>0</v>
      </c>
    </row>
    <row r="10" spans="1:15" ht="13.5" thickBot="1" x14ac:dyDescent="0.25">
      <c r="A10" s="91" t="s">
        <v>7</v>
      </c>
      <c r="B10" s="156"/>
      <c r="C10" s="112"/>
      <c r="D10" s="112"/>
      <c r="E10" s="112"/>
      <c r="F10" s="156"/>
      <c r="G10" s="112"/>
      <c r="H10" s="112"/>
      <c r="I10" s="112"/>
      <c r="J10" s="187"/>
      <c r="K10" s="187"/>
      <c r="L10" s="187"/>
      <c r="M10" s="187"/>
      <c r="N10" s="198"/>
      <c r="O10" s="199"/>
    </row>
    <row r="11" spans="1:15" ht="13.5" thickBot="1" x14ac:dyDescent="0.25">
      <c r="A11" s="109" t="s">
        <v>33</v>
      </c>
      <c r="B11" s="155"/>
      <c r="C11" s="110"/>
      <c r="D11" s="110"/>
      <c r="E11" s="110"/>
      <c r="F11" s="155"/>
      <c r="G11" s="110"/>
      <c r="H11" s="110"/>
      <c r="I11" s="110"/>
      <c r="J11" s="188"/>
      <c r="K11" s="188"/>
      <c r="L11" s="188"/>
      <c r="M11" s="188"/>
      <c r="N11" s="200"/>
      <c r="O11" s="201"/>
    </row>
    <row r="12" spans="1:15" x14ac:dyDescent="0.2">
      <c r="A12" s="114" t="s">
        <v>213</v>
      </c>
      <c r="B12" s="157">
        <v>88</v>
      </c>
      <c r="C12" s="115">
        <v>10071.334999999999</v>
      </c>
      <c r="D12" s="115">
        <v>440</v>
      </c>
      <c r="E12" s="115">
        <v>19621.455000000002</v>
      </c>
      <c r="F12" s="157">
        <v>458</v>
      </c>
      <c r="G12" s="115">
        <v>14842.525</v>
      </c>
      <c r="H12" s="115">
        <v>621</v>
      </c>
      <c r="I12" s="115">
        <v>11552.852999999999</v>
      </c>
      <c r="J12" s="189">
        <v>528</v>
      </c>
      <c r="K12" s="189">
        <v>16196.929</v>
      </c>
      <c r="L12" s="189">
        <v>220</v>
      </c>
      <c r="M12" s="189">
        <v>14424.013999999999</v>
      </c>
      <c r="N12" s="202">
        <v>22</v>
      </c>
      <c r="O12" s="203">
        <v>9344.268</v>
      </c>
    </row>
    <row r="13" spans="1:15" x14ac:dyDescent="0.2">
      <c r="A13" s="98" t="s">
        <v>214</v>
      </c>
      <c r="B13" s="152">
        <v>1500</v>
      </c>
      <c r="C13" s="99">
        <v>5452</v>
      </c>
      <c r="D13" s="99">
        <v>40</v>
      </c>
      <c r="E13" s="99">
        <v>4960</v>
      </c>
      <c r="F13" s="152">
        <v>0</v>
      </c>
      <c r="G13" s="99">
        <v>5496</v>
      </c>
      <c r="H13" s="99">
        <v>1500</v>
      </c>
      <c r="I13" s="99">
        <v>41980</v>
      </c>
      <c r="J13" s="185">
        <v>40</v>
      </c>
      <c r="K13" s="185">
        <v>6140</v>
      </c>
      <c r="L13" s="185">
        <v>0</v>
      </c>
      <c r="M13" s="185">
        <v>12570</v>
      </c>
      <c r="N13" s="194">
        <v>1000</v>
      </c>
      <c r="O13" s="195">
        <v>1660</v>
      </c>
    </row>
    <row r="14" spans="1:15" x14ac:dyDescent="0.2">
      <c r="A14" s="98" t="s">
        <v>215</v>
      </c>
      <c r="B14" s="152">
        <v>227</v>
      </c>
      <c r="C14" s="99">
        <v>5299</v>
      </c>
      <c r="D14" s="99">
        <v>662</v>
      </c>
      <c r="E14" s="99">
        <v>16406</v>
      </c>
      <c r="F14" s="152">
        <v>0</v>
      </c>
      <c r="G14" s="99">
        <v>73018</v>
      </c>
      <c r="H14" s="99">
        <v>1723</v>
      </c>
      <c r="I14" s="99">
        <v>15584</v>
      </c>
      <c r="J14" s="185">
        <v>2264</v>
      </c>
      <c r="K14" s="185">
        <v>4567</v>
      </c>
      <c r="L14" s="185">
        <v>480</v>
      </c>
      <c r="M14" s="185">
        <v>10029</v>
      </c>
      <c r="N14" s="194">
        <v>454</v>
      </c>
      <c r="O14" s="195">
        <v>16769</v>
      </c>
    </row>
    <row r="15" spans="1:15" ht="13.5" thickBot="1" x14ac:dyDescent="0.25">
      <c r="A15" s="102" t="s">
        <v>216</v>
      </c>
      <c r="B15" s="153"/>
      <c r="C15" s="103"/>
      <c r="D15" s="103"/>
      <c r="E15" s="103"/>
      <c r="F15" s="153"/>
      <c r="G15" s="103"/>
      <c r="H15" s="103"/>
      <c r="I15" s="103"/>
      <c r="J15" s="186">
        <v>0</v>
      </c>
      <c r="K15" s="186">
        <v>2758</v>
      </c>
      <c r="L15" s="186">
        <v>0</v>
      </c>
      <c r="M15" s="186">
        <v>6549.8396000000002</v>
      </c>
      <c r="N15" s="196">
        <v>0</v>
      </c>
      <c r="O15" s="197">
        <v>5586</v>
      </c>
    </row>
    <row r="18" spans="1:13" x14ac:dyDescent="0.2">
      <c r="A18" s="178" t="s">
        <v>218</v>
      </c>
      <c r="B18" s="178"/>
      <c r="C18" s="178"/>
      <c r="D18" s="178"/>
      <c r="E18" s="178"/>
    </row>
    <row r="19" spans="1:13" x14ac:dyDescent="0.2">
      <c r="A19" s="177" t="s">
        <v>217</v>
      </c>
      <c r="B19" s="177"/>
      <c r="C19" s="177"/>
      <c r="D19" s="177"/>
      <c r="E19" s="177"/>
      <c r="J19" s="80">
        <f>+J12</f>
        <v>528</v>
      </c>
      <c r="K19" s="80">
        <f>+K12</f>
        <v>16196.929</v>
      </c>
      <c r="M19" s="80"/>
    </row>
    <row r="20" spans="1:13" x14ac:dyDescent="0.2">
      <c r="A20" s="177" t="s">
        <v>214</v>
      </c>
      <c r="B20" s="177"/>
      <c r="C20" s="177"/>
      <c r="D20" s="177"/>
      <c r="E20" s="177"/>
      <c r="J20" s="80">
        <f t="shared" ref="J20:K22" si="0">+J7+J13</f>
        <v>40</v>
      </c>
      <c r="K20" s="80">
        <f t="shared" si="0"/>
        <v>6140</v>
      </c>
    </row>
    <row r="21" spans="1:13" x14ac:dyDescent="0.2">
      <c r="A21" s="177" t="s">
        <v>215</v>
      </c>
      <c r="B21" s="177"/>
      <c r="C21" s="177"/>
      <c r="D21" s="177"/>
      <c r="E21" s="177"/>
      <c r="J21" s="80">
        <f t="shared" si="0"/>
        <v>2264</v>
      </c>
      <c r="K21" s="80">
        <f t="shared" si="0"/>
        <v>11626</v>
      </c>
    </row>
    <row r="22" spans="1:13" x14ac:dyDescent="0.2">
      <c r="A22" s="177" t="s">
        <v>216</v>
      </c>
      <c r="B22" s="177"/>
      <c r="C22" s="177"/>
      <c r="D22" s="177"/>
      <c r="E22" s="177"/>
      <c r="J22" s="80">
        <f t="shared" si="0"/>
        <v>0</v>
      </c>
      <c r="K22" s="80">
        <f t="shared" si="0"/>
        <v>2758</v>
      </c>
    </row>
    <row r="23" spans="1:13" x14ac:dyDescent="0.2">
      <c r="A23" s="177"/>
      <c r="B23" s="177"/>
      <c r="C23" s="177"/>
      <c r="D23" s="177"/>
      <c r="E23" s="177"/>
    </row>
    <row r="24" spans="1:13" x14ac:dyDescent="0.2">
      <c r="A24" s="177"/>
      <c r="B24" s="177"/>
      <c r="C24" s="177"/>
      <c r="D24" s="177"/>
      <c r="E24" s="177"/>
    </row>
    <row r="25" spans="1:13" x14ac:dyDescent="0.2">
      <c r="A25" s="177"/>
      <c r="B25" s="177"/>
      <c r="C25" s="177"/>
      <c r="D25" s="177"/>
      <c r="E25" s="177"/>
    </row>
    <row r="26" spans="1:13" x14ac:dyDescent="0.2">
      <c r="A26" s="177"/>
      <c r="B26" s="177"/>
      <c r="C26" s="177"/>
      <c r="D26" s="177"/>
      <c r="E26" s="177"/>
    </row>
    <row r="27" spans="1:13" x14ac:dyDescent="0.2">
      <c r="A27" s="177"/>
      <c r="B27" s="177"/>
      <c r="C27" s="177"/>
      <c r="D27" s="177"/>
      <c r="E27" s="177"/>
      <c r="M27" s="179" t="s">
        <v>219</v>
      </c>
    </row>
    <row r="28" spans="1:13" x14ac:dyDescent="0.2">
      <c r="A28" s="177"/>
      <c r="B28" s="177"/>
      <c r="C28" s="177"/>
      <c r="D28" s="177"/>
      <c r="E28" s="177"/>
    </row>
  </sheetData>
  <mergeCells count="10">
    <mergeCell ref="F1:O1"/>
    <mergeCell ref="A1:A3"/>
    <mergeCell ref="N2:O2"/>
    <mergeCell ref="F2:G2"/>
    <mergeCell ref="H2:I2"/>
    <mergeCell ref="J2:K2"/>
    <mergeCell ref="L2:M2"/>
    <mergeCell ref="B1:E1"/>
    <mergeCell ref="B2:C2"/>
    <mergeCell ref="D2:E2"/>
  </mergeCells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C20" sqref="C2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18.75" customHeight="1" x14ac:dyDescent="0.35">
      <c r="A1" s="72" t="s">
        <v>35</v>
      </c>
    </row>
    <row r="2" spans="1:32" x14ac:dyDescent="0.2">
      <c r="B2" s="229" t="s">
        <v>227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14396</v>
      </c>
      <c r="C6" s="139">
        <v>2471730086.5500016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2941</v>
      </c>
      <c r="C7" s="139">
        <v>36577687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1460</v>
      </c>
      <c r="C9" s="137">
        <v>66188499.980000019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11</v>
      </c>
      <c r="C12" s="137">
        <v>3300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136"/>
      <c r="C17" s="136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140">
        <v>4</v>
      </c>
      <c r="C19" s="14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136"/>
      <c r="C20" s="1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0.25" customHeight="1" x14ac:dyDescent="0.35">
      <c r="A23" s="72" t="s">
        <v>30</v>
      </c>
      <c r="B23" s="142"/>
      <c r="C23" s="142"/>
    </row>
    <row r="24" spans="1:32" x14ac:dyDescent="0.2">
      <c r="B24" s="231" t="str">
        <f>B2</f>
        <v>Week ending 05/30</v>
      </c>
      <c r="C24" s="232"/>
      <c r="D24" s="73" t="s">
        <v>109</v>
      </c>
    </row>
    <row r="25" spans="1:32" x14ac:dyDescent="0.2">
      <c r="A25" s="74" t="s">
        <v>110</v>
      </c>
      <c r="B25" s="143" t="s">
        <v>63</v>
      </c>
      <c r="C25" s="143" t="s">
        <v>111</v>
      </c>
      <c r="D25" s="76" t="s">
        <v>92</v>
      </c>
    </row>
    <row r="26" spans="1:32" x14ac:dyDescent="0.2">
      <c r="A26" s="2"/>
      <c r="B26" s="144"/>
      <c r="C26" s="144"/>
    </row>
    <row r="27" spans="1:32" x14ac:dyDescent="0.2">
      <c r="A27" s="5" t="s">
        <v>95</v>
      </c>
      <c r="B27" s="136"/>
      <c r="C27" s="136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136">
        <v>3281</v>
      </c>
      <c r="C28" s="136">
        <v>2768624920.130003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136">
        <v>1904</v>
      </c>
      <c r="C29" s="136">
        <v>43468602.300000012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140"/>
      <c r="C30" s="136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136">
        <v>1539</v>
      </c>
      <c r="C31" s="136">
        <v>103799379.81999996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136">
        <v>13</v>
      </c>
      <c r="C32" s="136">
        <v>2083750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136">
        <v>5</v>
      </c>
      <c r="C33" s="136">
        <v>240000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136">
        <v>4</v>
      </c>
      <c r="C34" s="136">
        <v>20000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136">
        <v>357</v>
      </c>
      <c r="C35" s="136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136">
        <v>4</v>
      </c>
      <c r="C36" s="136">
        <v>10000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140"/>
      <c r="C37" s="136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136">
        <v>49</v>
      </c>
      <c r="C38" s="136">
        <v>6176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6"/>
      <c r="C39" s="136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B28" sqref="B28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224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15485</v>
      </c>
      <c r="C6" s="139">
        <v>2407867656.2799997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2878</v>
      </c>
      <c r="C7" s="139">
        <v>21566575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1578</v>
      </c>
      <c r="C9" s="137">
        <v>68070386.350000024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0</v>
      </c>
      <c r="C11" s="13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18</v>
      </c>
      <c r="C12" s="137">
        <v>5400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136"/>
      <c r="C17" s="136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140">
        <v>6</v>
      </c>
      <c r="C19" s="14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136"/>
      <c r="C20" s="1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3.25" x14ac:dyDescent="0.35">
      <c r="A23" s="72" t="s">
        <v>30</v>
      </c>
      <c r="B23" s="142"/>
      <c r="C23" s="142"/>
    </row>
    <row r="24" spans="1:32" x14ac:dyDescent="0.2">
      <c r="B24" s="231" t="str">
        <f>B2</f>
        <v>Week ending 05/23</v>
      </c>
      <c r="C24" s="232"/>
      <c r="D24" s="73" t="s">
        <v>109</v>
      </c>
    </row>
    <row r="25" spans="1:32" x14ac:dyDescent="0.2">
      <c r="A25" s="74" t="s">
        <v>110</v>
      </c>
      <c r="B25" s="143" t="s">
        <v>63</v>
      </c>
      <c r="C25" s="143" t="s">
        <v>111</v>
      </c>
      <c r="D25" s="76" t="s">
        <v>92</v>
      </c>
    </row>
    <row r="26" spans="1:32" x14ac:dyDescent="0.2">
      <c r="A26" s="2"/>
      <c r="B26" s="144"/>
      <c r="C26" s="144"/>
    </row>
    <row r="27" spans="1:32" x14ac:dyDescent="0.2">
      <c r="A27" s="5" t="s">
        <v>95</v>
      </c>
      <c r="B27" s="136"/>
      <c r="C27" s="136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136">
        <v>2608</v>
      </c>
      <c r="C28" s="136">
        <v>3290503606.0399976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136">
        <v>2447</v>
      </c>
      <c r="C29" s="136">
        <v>28061045.599999987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140"/>
      <c r="C30" s="136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136">
        <v>1864</v>
      </c>
      <c r="C31" s="136">
        <v>242495930.72999966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136">
        <v>16</v>
      </c>
      <c r="C32" s="136">
        <v>395250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136">
        <v>5</v>
      </c>
      <c r="C33" s="136">
        <v>332500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136">
        <v>18</v>
      </c>
      <c r="C34" s="136">
        <v>88360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136">
        <v>532</v>
      </c>
      <c r="C35" s="136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136">
        <v>15</v>
      </c>
      <c r="C36" s="136">
        <v>52500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140"/>
      <c r="C37" s="136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136">
        <v>157</v>
      </c>
      <c r="C38" s="136">
        <v>7244.2000000011176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6"/>
      <c r="C39" s="136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pane xSplit="1" topLeftCell="B1" activePane="topRight" state="frozen"/>
      <selection activeCell="AA15" sqref="AA15"/>
      <selection pane="topRight" activeCell="AA15" sqref="AA15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220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f>[4]Sheet1!B9+[4]Sheet1!B10</f>
        <v>15702</v>
      </c>
      <c r="C6" s="139">
        <f>[4]Sheet1!B71+[4]Sheet1!B72</f>
        <v>2472589163.98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f>[4]Sheet1!B17+[4]Sheet1!B18+[4]Sheet1!B19</f>
        <v>2570</v>
      </c>
      <c r="C7" s="139">
        <f>[4]Sheet1!B79+[4]Sheet1!B80+[4]Sheet1!B81</f>
        <v>19622774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f>[4]Sheet1!B32+[4]Sheet1!B33+[4]Sheet1!B35</f>
        <v>1312</v>
      </c>
      <c r="C9" s="137">
        <f>[4]Sheet1!B94+[4]Sheet1!B95+[4]Sheet1!B97</f>
        <v>62923300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f>[4]Sheet1!B36</f>
        <v>1</v>
      </c>
      <c r="C10" s="137">
        <f>[4]Sheet1!B98</f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f>[4]Sheet1!B37</f>
        <v>5</v>
      </c>
      <c r="C11" s="137">
        <f>[4]Sheet1!B99</f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f>[4]Sheet1!B42</f>
        <v>16</v>
      </c>
      <c r="C12" s="137">
        <f>[4]Sheet1!B104</f>
        <v>4200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f>[4]Sheet1!B51</f>
        <v>0</v>
      </c>
      <c r="C13" s="136">
        <f>[4]Sheet1!B113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f>[4]Sheet1!B39</f>
        <v>8</v>
      </c>
      <c r="C14" s="136">
        <f>[4]Sheet1!B101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f>[4]Sheet1!B40</f>
        <v>0</v>
      </c>
      <c r="C16" s="136">
        <f>[4]Sheet1!B102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f>[4]Sheet1!B47</f>
        <v>0</v>
      </c>
      <c r="C17" s="136">
        <f>[4]Sheet1!B109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5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tr">
        <f>B2</f>
        <v>Week ending 05/16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f>[4]Sheet1!C9+[4]Sheet1!C10</f>
        <v>2547</v>
      </c>
      <c r="C29" s="136">
        <f>[4]Sheet1!C71+[4]Sheet1!C72</f>
        <v>1899138502.4599981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f>[4]Sheet1!C17+[4]Sheet1!C18+[4]Sheet1!C19</f>
        <v>2390</v>
      </c>
      <c r="C30" s="136">
        <f>[4]Sheet1!C79+[4]Sheet1!C80+[4]Sheet1!C81</f>
        <v>25161550.360000014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f>[4]Sheet1!C32+[4]Sheet1!C33+[4]Sheet1!C35</f>
        <v>1610</v>
      </c>
      <c r="C32" s="136">
        <f>[4]Sheet1!C94+[4]Sheet1!C95+[4]Sheet1!C97</f>
        <v>106926109.2300002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f>[4]Sheet1!C36</f>
        <v>25</v>
      </c>
      <c r="C33" s="136">
        <f>[4]Sheet1!C98</f>
        <v>1489250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f>[4]Sheet1!C37</f>
        <v>8</v>
      </c>
      <c r="C34" s="136">
        <f>[4]Sheet1!C99</f>
        <v>360000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f>[4]Sheet1!C42</f>
        <v>10</v>
      </c>
      <c r="C35" s="136">
        <f>[4]Sheet1!C104</f>
        <v>39500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f>[4]Sheet1!C51</f>
        <v>430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f>[4]Sheet1!C39</f>
        <v>8</v>
      </c>
      <c r="C37" s="136">
        <f>[4]Sheet1!C101</f>
        <v>25750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f>[4]Sheet1!C40+115+56+14</f>
        <v>272</v>
      </c>
      <c r="C39" s="136">
        <f>[4]Sheet1!C102+48947+7199+10986</f>
        <v>112816.06000000006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f>[4]Sheet1!C47</f>
        <v>176</v>
      </c>
      <c r="C40" s="136">
        <f>[4]Sheet1!C109</f>
        <v>5292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tr">
        <f>B2</f>
        <v>Week ending 05/16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6</v>
      </c>
      <c r="C49" s="139">
        <v>528000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6</v>
      </c>
      <c r="C51" s="139">
        <v>3285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2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f>C49/1000</f>
        <v>528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f>C55+C51+C40+C39+C17+C16</f>
        <v>121921.06000000006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207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14518</v>
      </c>
      <c r="C6" s="139">
        <v>2022198769.8200002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2472</v>
      </c>
      <c r="C7" s="139">
        <v>22337927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1146</v>
      </c>
      <c r="C9" s="137">
        <v>52058000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15</v>
      </c>
      <c r="C12" s="137">
        <v>4500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4</v>
      </c>
      <c r="C14" s="136"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5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207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2542</v>
      </c>
      <c r="C29" s="136">
        <v>2204384860.9900036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2474</v>
      </c>
      <c r="C30" s="136">
        <v>35092367.329999983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1174</v>
      </c>
      <c r="C32" s="136">
        <v>70870782.829999954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5</v>
      </c>
      <c r="C33" s="136">
        <v>206000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6</v>
      </c>
      <c r="C34" s="136">
        <v>249000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9</v>
      </c>
      <c r="C35" s="136">
        <v>36000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357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10</v>
      </c>
      <c r="C37" s="136">
        <v>65000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72">
        <v>171</v>
      </c>
      <c r="C39" s="172">
        <v>48313.179999999935</v>
      </c>
      <c r="D39" s="33" t="s">
        <v>100</v>
      </c>
      <c r="E39" s="33"/>
      <c r="F39" s="33">
        <v>31060</v>
      </c>
      <c r="G39" s="33">
        <v>17253</v>
      </c>
      <c r="H39" s="33"/>
      <c r="I39" s="33"/>
      <c r="J39" s="33"/>
    </row>
    <row r="40" spans="1:10" x14ac:dyDescent="0.2">
      <c r="A40" s="6" t="s">
        <v>41</v>
      </c>
      <c r="B40" s="136">
        <v>36</v>
      </c>
      <c r="C40" s="136">
        <v>2490</v>
      </c>
      <c r="D40" s="33" t="s">
        <v>100</v>
      </c>
      <c r="E40" s="33"/>
      <c r="F40" s="33">
        <v>96</v>
      </c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>
        <v>17873</v>
      </c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207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8</v>
      </c>
      <c r="C49" s="139">
        <v>1821000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6</v>
      </c>
      <c r="C51" s="139">
        <v>3400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1821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56024.179999999935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" right="0" top="0.25" bottom="0.25" header="0.5" footer="0.5"/>
  <pageSetup scale="85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29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203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16925</v>
      </c>
      <c r="C6" s="139">
        <v>2409994974.3399992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3164</v>
      </c>
      <c r="C7" s="139">
        <v>23724896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1016</v>
      </c>
      <c r="C9" s="137">
        <v>46714190.00999999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5</v>
      </c>
      <c r="C11" s="137"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8</v>
      </c>
      <c r="C12" s="137">
        <v>2400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1</v>
      </c>
      <c r="C14" s="136">
        <v>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10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203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3627</v>
      </c>
      <c r="C29" s="136">
        <v>2250285217.1899977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2924</v>
      </c>
      <c r="C30" s="136">
        <v>31997546.390000038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1728</v>
      </c>
      <c r="C32" s="136">
        <v>114156966.0799998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15</v>
      </c>
      <c r="C33" s="136">
        <v>925498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11</v>
      </c>
      <c r="C34" s="136">
        <v>4804000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8</v>
      </c>
      <c r="C35" s="136">
        <v>27600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477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5</v>
      </c>
      <c r="C37" s="136">
        <v>25000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72">
        <v>59</v>
      </c>
      <c r="C39" s="172">
        <v>123064.14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35</v>
      </c>
      <c r="C40" s="136">
        <v>4537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>
        <v>26520</v>
      </c>
      <c r="D42" s="84" t="s">
        <v>210</v>
      </c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 t="s">
        <v>211</v>
      </c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203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3</v>
      </c>
      <c r="C49" s="139">
        <v>282000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2</v>
      </c>
      <c r="C51" s="139">
        <v>6660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282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134543.14000000001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25" top="0.5" bottom="0.5" header="0.5" footer="0.5"/>
  <pageSetup scale="91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Weekly Report</vt:lpstr>
      <vt:lpstr>Data</vt:lpstr>
      <vt:lpstr>EIM New Deals</vt:lpstr>
      <vt:lpstr>EIM Volumes</vt:lpstr>
      <vt:lpstr>WE 5-30 EOL Data</vt:lpstr>
      <vt:lpstr>WE 5-23 EOL Data</vt:lpstr>
      <vt:lpstr>WE 5-16 EOL Data</vt:lpstr>
      <vt:lpstr>WE 5-9 EOL Data</vt:lpstr>
      <vt:lpstr>WE 5-2 EOL Data</vt:lpstr>
      <vt:lpstr>WE 4-25 EOL Data</vt:lpstr>
      <vt:lpstr>WE 4-18 EOL Data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4-11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Data!Print_Titles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2001-05-31T22:01:04Z</cp:lastPrinted>
  <dcterms:created xsi:type="dcterms:W3CDTF">2001-01-24T16:52:27Z</dcterms:created>
  <dcterms:modified xsi:type="dcterms:W3CDTF">2023-09-19T15:55:56Z</dcterms:modified>
</cp:coreProperties>
</file>